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mc:AlternateContent xmlns:mc="http://schemas.openxmlformats.org/markup-compatibility/2006">
    <mc:Choice Requires="x15">
      <x15ac:absPath xmlns:x15ac="http://schemas.microsoft.com/office/spreadsheetml/2010/11/ac" url="C:\Users\pirih.DESKTOP-3LVR18A\OneDrive - MESTNA OBČINA NOVA GORICA\Documents\ZDRAVSTVENI DOM\GOI\POPRAVEK 19.5.2022\"/>
    </mc:Choice>
  </mc:AlternateContent>
  <xr:revisionPtr revIDLastSave="0" documentId="8_{6553D5DD-647F-4855-96D5-20FCB77B77E1}" xr6:coauthVersionLast="47" xr6:coauthVersionMax="47" xr10:uidLastSave="{00000000-0000-0000-0000-000000000000}"/>
  <workbookProtection workbookAlgorithmName="SHA-512" workbookHashValue="OrDn2V0qFVuky2EsLf8mkr5PbdGuH9PLpNDj94wVcTO+2hZqOaG+5tnkCbsUeGX3rmV9WXK0mESJW7hk30JyIw==" workbookSaltValue="GHj+Pd7UVCwXY0WTnU46Ww==" workbookSpinCount="100000" lockStructure="1"/>
  <bookViews>
    <workbookView xWindow="-120" yWindow="-120" windowWidth="29040" windowHeight="15840" tabRatio="943" xr2:uid="{00000000-000D-0000-FFFF-FFFF00000000}"/>
  </bookViews>
  <sheets>
    <sheet name="Rekapitulacija" sheetId="1" r:id="rId1"/>
    <sheet name="Rek GO" sheetId="2" r:id="rId2"/>
    <sheet name="OPOMBE" sheetId="3" r:id="rId3"/>
    <sheet name="RUŠITVENA DELA" sheetId="4" r:id="rId4"/>
    <sheet name="ZEMNELJSKA" sheetId="24" r:id="rId5"/>
    <sheet name="BETONSKA " sheetId="7" r:id="rId6"/>
    <sheet name="ZIDARSKA " sheetId="8" r:id="rId7"/>
    <sheet name="TESARSKA " sheetId="9" r:id="rId8"/>
    <sheet name="FASADA" sheetId="10" r:id="rId9"/>
    <sheet name="KROVSKA" sheetId="12" r:id="rId10"/>
    <sheet name="KLJUČAVNIČARSKA" sheetId="13" r:id="rId11"/>
    <sheet name="STAVBNO POHIŠTVO" sheetId="14" r:id="rId12"/>
    <sheet name="MIZARSKA DELA" sheetId="15" r:id="rId13"/>
    <sheet name="MONTAŽNA DELA" sheetId="16" r:id="rId14"/>
    <sheet name="SLIKOPLESKARSKA " sheetId="17" r:id="rId15"/>
    <sheet name="KERAMIKA " sheetId="18" r:id="rId16"/>
    <sheet name="PODOPOLAGALSKA" sheetId="19" r:id="rId17"/>
    <sheet name="OBDELAVE BETONOV" sheetId="20" r:id="rId18"/>
    <sheet name="OPREMA" sheetId="22" r:id="rId19"/>
    <sheet name="Rek ZU" sheetId="81" r:id="rId20"/>
    <sheet name=" ZU objekt" sheetId="23" r:id="rId21"/>
    <sheet name="ZU okolica" sheetId="27" r:id="rId22"/>
    <sheet name="ZU Cankarjeva" sheetId="28" r:id="rId23"/>
    <sheet name="kineta" sheetId="25" r:id="rId24"/>
    <sheet name="meteorni odvodnik" sheetId="26" r:id="rId25"/>
    <sheet name="Rek vročevod" sheetId="82" r:id="rId26"/>
    <sheet name="Montažna dela (2)" sheetId="83" r:id="rId27"/>
    <sheet name="Gradbena dela" sheetId="84" r:id="rId28"/>
    <sheet name="Zaključna dela" sheetId="85" r:id="rId29"/>
    <sheet name="Rek EI" sheetId="31" r:id="rId30"/>
    <sheet name="1" sheetId="32" r:id="rId31"/>
    <sheet name="2" sheetId="33" r:id="rId32"/>
    <sheet name="3" sheetId="34" r:id="rId33"/>
    <sheet name="4" sheetId="35" r:id="rId34"/>
    <sheet name="5" sheetId="36" r:id="rId35"/>
    <sheet name="6" sheetId="37" r:id="rId36"/>
    <sheet name="7" sheetId="38" r:id="rId37"/>
    <sheet name="8" sheetId="39" r:id="rId38"/>
    <sheet name="9" sheetId="40" r:id="rId39"/>
    <sheet name="10" sheetId="41" r:id="rId40"/>
    <sheet name="11" sheetId="42" r:id="rId41"/>
    <sheet name="12" sheetId="43" r:id="rId42"/>
    <sheet name="13" sheetId="44" r:id="rId43"/>
    <sheet name="14" sheetId="45" r:id="rId44"/>
    <sheet name="15" sheetId="46" r:id="rId45"/>
    <sheet name="Rek" sheetId="47" r:id="rId46"/>
    <sheet name="NN_KANAL" sheetId="48" r:id="rId47"/>
    <sheet name="NN_RAZVOD" sheetId="49" r:id="rId48"/>
    <sheet name="SN_KANAL" sheetId="50" r:id="rId49"/>
    <sheet name="JR_KANAL" sheetId="51" r:id="rId50"/>
    <sheet name="JR_ELEKTROMONTAŽA" sheetId="52" r:id="rId51"/>
    <sheet name="TK_PRESTAVITEV" sheetId="53" r:id="rId52"/>
    <sheet name="ZAČASNA_EE_PRESTAVITEV" sheetId="54" r:id="rId53"/>
    <sheet name="ZAČASNA_TK_PRESTAVITEV" sheetId="55" r:id="rId54"/>
    <sheet name="KINETA_" sheetId="56" r:id="rId55"/>
    <sheet name="DEMONTAŽNA DELA" sheetId="57" r:id="rId56"/>
    <sheet name="Rek SI" sheetId="58" r:id="rId57"/>
    <sheet name="Rek vodovod" sheetId="59" r:id="rId58"/>
    <sheet name="1.1 SANITARNI ELEMENTI" sheetId="60" r:id="rId59"/>
    <sheet name="1.2 KANALIZACIJA" sheetId="61" r:id="rId60"/>
    <sheet name="1.3 RAZVODNO OMREŽJE" sheetId="62" r:id="rId61"/>
    <sheet name="1.4.PRIPRAVA TSV" sheetId="63" r:id="rId62"/>
    <sheet name="1.5 črpališča pralnica" sheetId="64" r:id="rId63"/>
    <sheet name="1.6 GRAVITACIJSKI _SISTEM" sheetId="65" r:id="rId64"/>
    <sheet name="1.7 PODTLAČNI SISTEM" sheetId="66" r:id="rId65"/>
    <sheet name="Rek ogravanje" sheetId="67" r:id="rId66"/>
    <sheet name="2.1.PRIKLJUČEK PRIMAR KENOG" sheetId="68" r:id="rId67"/>
    <sheet name="2.2.TOPLOTNA POSTAJA + TČ" sheetId="69" r:id="rId68"/>
    <sheet name="2.3.GRELNIKI KLIMATA" sheetId="70" r:id="rId69"/>
    <sheet name="2.5 RADIATORJI, KONVEKTORJI" sheetId="71" r:id="rId70"/>
    <sheet name="Rek prezračevanje" sheetId="72" r:id="rId71"/>
    <sheet name="3_1_KN1-GARDEROBE" sheetId="73" r:id="rId72"/>
    <sheet name="3_2_KN2_FIZIOTERAPIJA" sheetId="74" r:id="rId73"/>
    <sheet name="3_3_KN3-AMBULANTE" sheetId="75" r:id="rId74"/>
    <sheet name="3_4_K4 VEČNAMENSKI" sheetId="76" r:id="rId75"/>
    <sheet name="3_6_KN6-SANITARIJE" sheetId="77" r:id="rId76"/>
    <sheet name="3_7_KN7-DELAVNICA" sheetId="78" r:id="rId77"/>
    <sheet name="N8-LOKALNI PREZRAČEVANJE" sheetId="79" r:id="rId78"/>
    <sheet name="3_9_N9-GARAŽE" sheetId="80" r:id="rId79"/>
  </sheets>
  <externalReferences>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__JET600">'[1]Rad-B'!$C$13:$K$13</definedName>
    <definedName name="_bar2" localSheetId="73">'[2]%'!#REF!</definedName>
    <definedName name="_bar2" localSheetId="74">'[2]%'!#REF!</definedName>
    <definedName name="_bar2" localSheetId="75">'[2]%'!#REF!</definedName>
    <definedName name="_bar2" localSheetId="76">'[2]%'!#REF!</definedName>
    <definedName name="_bar2" localSheetId="78">'[2]%'!#REF!</definedName>
    <definedName name="_bar2">'[2]%'!#REF!</definedName>
    <definedName name="_JET450" localSheetId="73">#REF!</definedName>
    <definedName name="_JET450" localSheetId="74">#REF!</definedName>
    <definedName name="_JET450" localSheetId="75">#REF!</definedName>
    <definedName name="_JET450" localSheetId="76">#REF!</definedName>
    <definedName name="_JET450" localSheetId="78">#REF!</definedName>
    <definedName name="_JET450">#REF!</definedName>
    <definedName name="_JET600" localSheetId="73">#REF!</definedName>
    <definedName name="_JET600" localSheetId="74">#REF!</definedName>
    <definedName name="_JET600" localSheetId="75">#REF!</definedName>
    <definedName name="_JET600" localSheetId="76">#REF!</definedName>
    <definedName name="_JET600" localSheetId="78">#REF!</definedName>
    <definedName name="_JET600">'[1]Rad-B'!$C$13:$K$13</definedName>
    <definedName name="_JET700" localSheetId="73">#REF!</definedName>
    <definedName name="_JET700" localSheetId="74">#REF!</definedName>
    <definedName name="_JET700" localSheetId="75">#REF!</definedName>
    <definedName name="_JET700" localSheetId="76">#REF!</definedName>
    <definedName name="_JET700" localSheetId="78">#REF!</definedName>
    <definedName name="_JET700">#REF!</definedName>
    <definedName name="_JET900" localSheetId="73">#REF!</definedName>
    <definedName name="_JET900" localSheetId="74">#REF!</definedName>
    <definedName name="_JET900" localSheetId="75">#REF!</definedName>
    <definedName name="_JET900" localSheetId="76">#REF!</definedName>
    <definedName name="_JET900" localSheetId="78">#REF!</definedName>
    <definedName name="_JET900">#REF!</definedName>
    <definedName name="_KAL450" localSheetId="73">#REF!</definedName>
    <definedName name="_KAL450" localSheetId="74">#REF!</definedName>
    <definedName name="_KAL450" localSheetId="75">#REF!</definedName>
    <definedName name="_KAL450" localSheetId="76">#REF!</definedName>
    <definedName name="_KAL450" localSheetId="78">#REF!</definedName>
    <definedName name="_KAL450">#REF!</definedName>
    <definedName name="_KAL700" localSheetId="73">#REF!</definedName>
    <definedName name="_KAL700" localSheetId="74">#REF!</definedName>
    <definedName name="_KAL700" localSheetId="75">#REF!</definedName>
    <definedName name="_KAL700" localSheetId="76">#REF!</definedName>
    <definedName name="_KAL700" localSheetId="78">#REF!</definedName>
    <definedName name="_KAL700">#REF!</definedName>
    <definedName name="_KAL800" localSheetId="73">#REF!</definedName>
    <definedName name="_KAL800" localSheetId="74">#REF!</definedName>
    <definedName name="_KAL800" localSheetId="75">#REF!</definedName>
    <definedName name="_KAL800" localSheetId="76">#REF!</definedName>
    <definedName name="_KAL800" localSheetId="78">#REF!</definedName>
    <definedName name="_KAL800">#REF!</definedName>
    <definedName name="_KAL900" localSheetId="73">#REF!</definedName>
    <definedName name="_KAL900" localSheetId="74">#REF!</definedName>
    <definedName name="_KAL900" localSheetId="75">#REF!</definedName>
    <definedName name="_KAL900" localSheetId="76">#REF!</definedName>
    <definedName name="_KAL900" localSheetId="78">#REF!</definedName>
    <definedName name="_KAL900">#REF!</definedName>
    <definedName name="_SM1300" localSheetId="73">#REF!</definedName>
    <definedName name="_SM1300" localSheetId="74">#REF!</definedName>
    <definedName name="_SM1300" localSheetId="75">#REF!</definedName>
    <definedName name="_SM1300" localSheetId="76">#REF!</definedName>
    <definedName name="_SM1300" localSheetId="78">#REF!</definedName>
    <definedName name="_SM1300">#REF!</definedName>
    <definedName name="_SM1450" localSheetId="73">#REF!</definedName>
    <definedName name="_SM1450" localSheetId="74">#REF!</definedName>
    <definedName name="_SM1450" localSheetId="75">#REF!</definedName>
    <definedName name="_SM1450" localSheetId="76">#REF!</definedName>
    <definedName name="_SM1450" localSheetId="78">#REF!</definedName>
    <definedName name="_SM1450">#REF!</definedName>
    <definedName name="_SM1600" localSheetId="73">#REF!</definedName>
    <definedName name="_SM1600" localSheetId="74">#REF!</definedName>
    <definedName name="_SM1600" localSheetId="75">#REF!</definedName>
    <definedName name="_SM1600" localSheetId="76">#REF!</definedName>
    <definedName name="_SM1600" localSheetId="78">#REF!</definedName>
    <definedName name="_SM1600">#REF!</definedName>
    <definedName name="_SM1700" localSheetId="73">#REF!</definedName>
    <definedName name="_SM1700" localSheetId="74">#REF!</definedName>
    <definedName name="_SM1700" localSheetId="75">#REF!</definedName>
    <definedName name="_SM1700" localSheetId="76">#REF!</definedName>
    <definedName name="_SM1700" localSheetId="78">#REF!</definedName>
    <definedName name="_SM1700">#REF!</definedName>
    <definedName name="_SM1800" localSheetId="73">#REF!</definedName>
    <definedName name="_SM1800" localSheetId="74">#REF!</definedName>
    <definedName name="_SM1800" localSheetId="75">#REF!</definedName>
    <definedName name="_SM1800" localSheetId="76">#REF!</definedName>
    <definedName name="_SM1800" localSheetId="78">#REF!</definedName>
    <definedName name="_SM1800">#REF!</definedName>
    <definedName name="_ZN10" localSheetId="73">#REF!</definedName>
    <definedName name="_ZN10" localSheetId="74">#REF!</definedName>
    <definedName name="_ZN10" localSheetId="75">#REF!</definedName>
    <definedName name="_ZN10" localSheetId="76">#REF!</definedName>
    <definedName name="_ZN10" localSheetId="78">#REF!</definedName>
    <definedName name="_ZN10">#REF!</definedName>
    <definedName name="_ZN20" localSheetId="73">#REF!</definedName>
    <definedName name="_ZN20" localSheetId="74">#REF!</definedName>
    <definedName name="_ZN20" localSheetId="75">#REF!</definedName>
    <definedName name="_ZN20" localSheetId="76">#REF!</definedName>
    <definedName name="_ZN20" localSheetId="78">#REF!</definedName>
    <definedName name="_ZN20">#REF!</definedName>
    <definedName name="_ZN30" localSheetId="73">#REF!</definedName>
    <definedName name="_ZN30" localSheetId="74">#REF!</definedName>
    <definedName name="_ZN30" localSheetId="75">#REF!</definedName>
    <definedName name="_ZN30" localSheetId="76">#REF!</definedName>
    <definedName name="_ZN30" localSheetId="78">#REF!</definedName>
    <definedName name="_ZN30">#REF!</definedName>
    <definedName name="_ZZ30" localSheetId="73">#REF!</definedName>
    <definedName name="_ZZ30" localSheetId="74">#REF!</definedName>
    <definedName name="_ZZ30" localSheetId="75">#REF!</definedName>
    <definedName name="_ZZ30" localSheetId="76">#REF!</definedName>
    <definedName name="_ZZ30" localSheetId="78">#REF!</definedName>
    <definedName name="_ZZ30">#REF!</definedName>
    <definedName name="_ZZ50" localSheetId="73">#REF!</definedName>
    <definedName name="_ZZ50" localSheetId="74">#REF!</definedName>
    <definedName name="_ZZ50" localSheetId="75">#REF!</definedName>
    <definedName name="_ZZ50" localSheetId="76">#REF!</definedName>
    <definedName name="_ZZ50" localSheetId="78">#REF!</definedName>
    <definedName name="_ZZ50">#REF!</definedName>
    <definedName name="bar" localSheetId="73">'[2]%'!#REF!</definedName>
    <definedName name="bar" localSheetId="74">'[2]%'!#REF!</definedName>
    <definedName name="bar" localSheetId="75">'[2]%'!#REF!</definedName>
    <definedName name="bar" localSheetId="76">'[2]%'!#REF!</definedName>
    <definedName name="bar" localSheetId="78">'[2]%'!#REF!</definedName>
    <definedName name="bar">'[2]%'!#REF!</definedName>
    <definedName name="BAZAP">[3]Osnova!$B$2</definedName>
    <definedName name="BAZEN" localSheetId="61">'[4]1_INSTALACIJSKI MATERIAL'!#REF!</definedName>
    <definedName name="BAZEN" localSheetId="62">'[4]1_INSTALACIJSKI MATERIAL'!#REF!</definedName>
    <definedName name="BAZEN" localSheetId="63">'[4]1_INSTALACIJSKI MATERIAL'!#REF!</definedName>
    <definedName name="BAZEN" localSheetId="64">'[4]1_INSTALACIJSKI MATERIAL'!#REF!</definedName>
    <definedName name="BAZEN" localSheetId="73">'[5]1_INSTALACIJSKI MATERIAL'!#REF!</definedName>
    <definedName name="BAZEN" localSheetId="74">'[5]1_INSTALACIJSKI MATERIAL'!#REF!</definedName>
    <definedName name="BAZEN" localSheetId="75">'[5]1_INSTALACIJSKI MATERIAL'!#REF!</definedName>
    <definedName name="BAZEN" localSheetId="76">'[5]1_INSTALACIJSKI MATERIAL'!#REF!</definedName>
    <definedName name="BAZEN" localSheetId="78">'[5]1_INSTALACIJSKI MATERIAL'!#REF!</definedName>
    <definedName name="BAZEN">'[4]1_INSTALACIJSKI MATERIAL'!#REF!</definedName>
    <definedName name="CEV_MV_TLAK_DN15" localSheetId="61">#REF!</definedName>
    <definedName name="CEV_MV_TLAK_DN15" localSheetId="73">#REF!</definedName>
    <definedName name="CEV_MV_TLAK_DN15" localSheetId="74">#REF!</definedName>
    <definedName name="CEV_MV_TLAK_DN15" localSheetId="75">#REF!</definedName>
    <definedName name="CEV_MV_TLAK_DN15" localSheetId="76">#REF!</definedName>
    <definedName name="CEV_MV_TLAK_DN15" localSheetId="78">#REF!</definedName>
    <definedName name="CEV_MV_TLAK_DN15">#REF!</definedName>
    <definedName name="CEV_MV_TLAK_DN20" localSheetId="61">#REF!</definedName>
    <definedName name="CEV_MV_TLAK_DN20" localSheetId="73">#REF!</definedName>
    <definedName name="CEV_MV_TLAK_DN20" localSheetId="74">#REF!</definedName>
    <definedName name="CEV_MV_TLAK_DN20" localSheetId="75">#REF!</definedName>
    <definedName name="CEV_MV_TLAK_DN20" localSheetId="76">#REF!</definedName>
    <definedName name="CEV_MV_TLAK_DN20" localSheetId="78">#REF!</definedName>
    <definedName name="CEV_MV_TLAK_DN20">#REF!</definedName>
    <definedName name="d" localSheetId="73">'[6]Q-TABELA'!#REF!</definedName>
    <definedName name="d" localSheetId="74">'[6]Q-TABELA'!#REF!</definedName>
    <definedName name="d" localSheetId="75">'[6]Q-TABELA'!#REF!</definedName>
    <definedName name="d" localSheetId="76">'[6]Q-TABELA'!#REF!</definedName>
    <definedName name="d" localSheetId="78">'[6]Q-TABELA'!#REF!</definedName>
    <definedName name="d">'[6]Q-TABELA'!#REF!</definedName>
    <definedName name="datnar">[3]Osnova!$F$11</definedName>
    <definedName name="DATUM">[3]Osnova!$B$8</definedName>
    <definedName name="DD" localSheetId="64">'[4]1_INSTALACIJSKI MATERIAL'!#REF!</definedName>
    <definedName name="dd" localSheetId="73">'[6]Q-TABELA'!#REF!</definedName>
    <definedName name="dd" localSheetId="74">'[6]Q-TABELA'!#REF!</definedName>
    <definedName name="dd" localSheetId="75">'[6]Q-TABELA'!#REF!</definedName>
    <definedName name="dd" localSheetId="76">'[6]Q-TABELA'!#REF!</definedName>
    <definedName name="dd" localSheetId="78">'[6]Q-TABELA'!#REF!</definedName>
    <definedName name="DD">'[4]1_INSTALACIJSKI MATERIAL'!#REF!</definedName>
    <definedName name="DDD" localSheetId="78">#REF!</definedName>
    <definedName name="DDD">#REF!</definedName>
    <definedName name="DDDD" localSheetId="73">'[6]Q-TABELA'!#REF!</definedName>
    <definedName name="DDDD" localSheetId="74">'[6]Q-TABELA'!#REF!</definedName>
    <definedName name="DDDD" localSheetId="75">'[6]Q-TABELA'!#REF!</definedName>
    <definedName name="DDDD" localSheetId="76">'[6]Q-TABELA'!#REF!</definedName>
    <definedName name="DDDD" localSheetId="78">'[6]Q-TABELA'!#REF!</definedName>
    <definedName name="DDDD">'[6]Q-TABELA'!#REF!</definedName>
    <definedName name="DDV">[3]Osnova!$A$1</definedName>
    <definedName name="DELO">[3]Osnova!$B$22</definedName>
    <definedName name="DELOP">[7]Osnova!$E$27</definedName>
    <definedName name="DELOSK">[3]Osnova!$F$17</definedName>
    <definedName name="DELOSOBA" localSheetId="61">#REF!</definedName>
    <definedName name="DELOSOBA" localSheetId="62">#REF!</definedName>
    <definedName name="DELOSOBA" localSheetId="63">#REF!</definedName>
    <definedName name="DELOSOBA" localSheetId="64">#REF!</definedName>
    <definedName name="DELOSOBA">#REF!</definedName>
    <definedName name="Demontaza" localSheetId="61">#REF!</definedName>
    <definedName name="Demontaza" localSheetId="62">#REF!</definedName>
    <definedName name="Demontaza" localSheetId="63">#REF!</definedName>
    <definedName name="Demontaza" localSheetId="64">#REF!</definedName>
    <definedName name="Demontaza" localSheetId="72">#REF!</definedName>
    <definedName name="Demontaza" localSheetId="73">#REF!</definedName>
    <definedName name="Demontaza" localSheetId="74">#REF!</definedName>
    <definedName name="Demontaza" localSheetId="75">#REF!</definedName>
    <definedName name="Demontaza" localSheetId="76">#REF!</definedName>
    <definedName name="Demontaza" localSheetId="78">#REF!</definedName>
    <definedName name="Demontaza">#REF!</definedName>
    <definedName name="DEMONTAŽA" localSheetId="73">#REF!</definedName>
    <definedName name="DEMONTAŽA" localSheetId="74">#REF!</definedName>
    <definedName name="DEMONTAŽA" localSheetId="75">#REF!</definedName>
    <definedName name="DEMONTAŽA" localSheetId="76">#REF!</definedName>
    <definedName name="DEMONTAŽA" localSheetId="78">#REF!</definedName>
    <definedName name="DEMONTAŽA">#REF!</definedName>
    <definedName name="direktor">[3]Osnova!$F$6</definedName>
    <definedName name="E345_10" localSheetId="73">#REF!</definedName>
    <definedName name="E345_10" localSheetId="74">#REF!</definedName>
    <definedName name="E345_10" localSheetId="75">#REF!</definedName>
    <definedName name="E345_10" localSheetId="76">#REF!</definedName>
    <definedName name="E345_10" localSheetId="78">#REF!</definedName>
    <definedName name="E345_10">#REF!</definedName>
    <definedName name="E345_20" localSheetId="73">#REF!</definedName>
    <definedName name="E345_20" localSheetId="74">#REF!</definedName>
    <definedName name="E345_20" localSheetId="75">#REF!</definedName>
    <definedName name="E345_20" localSheetId="76">#REF!</definedName>
    <definedName name="E345_20" localSheetId="78">#REF!</definedName>
    <definedName name="E345_20">#REF!</definedName>
    <definedName name="E345_30" localSheetId="73">#REF!</definedName>
    <definedName name="E345_30" localSheetId="74">#REF!</definedName>
    <definedName name="E345_30" localSheetId="75">#REF!</definedName>
    <definedName name="E345_30" localSheetId="76">#REF!</definedName>
    <definedName name="E345_30" localSheetId="78">#REF!</definedName>
    <definedName name="E345_30">#REF!</definedName>
    <definedName name="E615_10" localSheetId="73">#REF!</definedName>
    <definedName name="E615_10" localSheetId="74">#REF!</definedName>
    <definedName name="E615_10" localSheetId="75">#REF!</definedName>
    <definedName name="E615_10" localSheetId="76">#REF!</definedName>
    <definedName name="E615_10" localSheetId="78">#REF!</definedName>
    <definedName name="E615_10">#REF!</definedName>
    <definedName name="E615_20" localSheetId="73">#REF!</definedName>
    <definedName name="E615_20" localSheetId="74">#REF!</definedName>
    <definedName name="E615_20" localSheetId="75">#REF!</definedName>
    <definedName name="E615_20" localSheetId="76">#REF!</definedName>
    <definedName name="E615_20" localSheetId="78">#REF!</definedName>
    <definedName name="E615_20">#REF!</definedName>
    <definedName name="E615_30" localSheetId="73">#REF!</definedName>
    <definedName name="E615_30" localSheetId="74">#REF!</definedName>
    <definedName name="E615_30" localSheetId="75">#REF!</definedName>
    <definedName name="E615_30" localSheetId="76">#REF!</definedName>
    <definedName name="E615_30" localSheetId="78">#REF!</definedName>
    <definedName name="E615_30">#REF!</definedName>
    <definedName name="E975_10" localSheetId="73">#REF!</definedName>
    <definedName name="E975_10" localSheetId="74">#REF!</definedName>
    <definedName name="E975_10" localSheetId="75">#REF!</definedName>
    <definedName name="E975_10" localSheetId="76">#REF!</definedName>
    <definedName name="E975_10" localSheetId="78">#REF!</definedName>
    <definedName name="E975_10">#REF!</definedName>
    <definedName name="E975_20" localSheetId="73">#REF!</definedName>
    <definedName name="E975_20" localSheetId="74">#REF!</definedName>
    <definedName name="E975_20" localSheetId="75">#REF!</definedName>
    <definedName name="E975_20" localSheetId="76">#REF!</definedName>
    <definedName name="E975_20" localSheetId="78">#REF!</definedName>
    <definedName name="E975_20">#REF!</definedName>
    <definedName name="EEE" localSheetId="64">'[4]1_INSTALACIJSKI MATERIAL'!#REF!</definedName>
    <definedName name="EEE">'[4]1_INSTALACIJSKI MATERIAL'!#REF!</definedName>
    <definedName name="EEEE" localSheetId="73">'[2]%'!#REF!</definedName>
    <definedName name="EEEE" localSheetId="78">'[2]%'!#REF!</definedName>
    <definedName name="EEEE">'[2]%'!#REF!</definedName>
    <definedName name="EEEEEEE" localSheetId="73">#REF!</definedName>
    <definedName name="EEEEEEE" localSheetId="78">#REF!</definedName>
    <definedName name="EEEEEEE">#REF!</definedName>
    <definedName name="EKO">[3]Osnova!$B$20</definedName>
    <definedName name="EUR">[3]Osnova!$B$4</definedName>
    <definedName name="Excel_BuiltIn__FilterDatabase" localSheetId="61">'[8]1_INSTALACIJSKI MATERIAL'!#REF!</definedName>
    <definedName name="Excel_BuiltIn__FilterDatabase" localSheetId="62">'[8]1_INSTALACIJSKI MATERIAL'!#REF!</definedName>
    <definedName name="Excel_BuiltIn__FilterDatabase" localSheetId="63">'[8]1_INSTALACIJSKI MATERIAL'!#REF!</definedName>
    <definedName name="Excel_BuiltIn__FilterDatabase" localSheetId="64">'[8]1_INSTALACIJSKI MATERIAL'!#REF!</definedName>
    <definedName name="Excel_BuiltIn__FilterDatabase" localSheetId="73">'[9]1_INSTALACIJSKI MATERIAL'!#REF!</definedName>
    <definedName name="Excel_BuiltIn__FilterDatabase" localSheetId="74">'[9]1_INSTALACIJSKI MATERIAL'!#REF!</definedName>
    <definedName name="Excel_BuiltIn__FilterDatabase" localSheetId="75">'[9]1_INSTALACIJSKI MATERIAL'!#REF!</definedName>
    <definedName name="Excel_BuiltIn__FilterDatabase" localSheetId="76">'[9]1_INSTALACIJSKI MATERIAL'!#REF!</definedName>
    <definedName name="Excel_BuiltIn__FilterDatabase" localSheetId="78">'[9]1_INSTALACIJSKI MATERIAL'!#REF!</definedName>
    <definedName name="Excel_BuiltIn__FilterDatabase">'[8]1_INSTALACIJSKI MATERIAL'!#REF!</definedName>
    <definedName name="Excel_BuiltIn__FilterDatabase_2" localSheetId="61">#REF!</definedName>
    <definedName name="Excel_BuiltIn__FilterDatabase_2" localSheetId="62">#REF!</definedName>
    <definedName name="Excel_BuiltIn__FilterDatabase_2" localSheetId="63">#REF!</definedName>
    <definedName name="Excel_BuiltIn__FilterDatabase_2" localSheetId="64">#REF!</definedName>
    <definedName name="Excel_BuiltIn__FilterDatabase_2" localSheetId="73">#REF!</definedName>
    <definedName name="Excel_BuiltIn__FilterDatabase_2" localSheetId="74">#REF!</definedName>
    <definedName name="Excel_BuiltIn__FilterDatabase_2" localSheetId="75">#REF!</definedName>
    <definedName name="Excel_BuiltIn__FilterDatabase_2" localSheetId="76">#REF!</definedName>
    <definedName name="Excel_BuiltIn__FilterDatabase_2" localSheetId="78">#REF!</definedName>
    <definedName name="Excel_BuiltIn__FilterDatabase_2">#REF!</definedName>
    <definedName name="Excel_BuiltIn_Print_Area" localSheetId="60">'1.3 RAZVODNO OMREŽJE'!$A$1:$D$108</definedName>
    <definedName name="Excel_BuiltIn_Print_Area" localSheetId="63">'1.6 GRAVITACIJSKI _SISTEM'!$A$1:$D$67</definedName>
    <definedName name="Excel_BuiltIn_Print_Area" localSheetId="64">'1.7 PODTLAČNI SISTEM'!$A$1:$D$91</definedName>
    <definedName name="Excel_BuiltIn_Print_Area" localSheetId="69">'2.5 RADIATORJI, KONVEKTORJI'!$A$1:$D$363</definedName>
    <definedName name="Excel_BuiltIn_Print_Area_1" localSheetId="73">#REF!</definedName>
    <definedName name="Excel_BuiltIn_Print_Area_1" localSheetId="74">#REF!</definedName>
    <definedName name="Excel_BuiltIn_Print_Area_1" localSheetId="75">#REF!</definedName>
    <definedName name="Excel_BuiltIn_Print_Area_1" localSheetId="76">#REF!</definedName>
    <definedName name="Excel_BuiltIn_Print_Area_1" localSheetId="78">#REF!</definedName>
    <definedName name="Excel_BuiltIn_Print_Area_1">#REF!</definedName>
    <definedName name="Excel_BuiltIn_Print_Area_10" localSheetId="73">#REF!</definedName>
    <definedName name="Excel_BuiltIn_Print_Area_10" localSheetId="74">#REF!</definedName>
    <definedName name="Excel_BuiltIn_Print_Area_10" localSheetId="75">#REF!</definedName>
    <definedName name="Excel_BuiltIn_Print_Area_10" localSheetId="76">#REF!</definedName>
    <definedName name="Excel_BuiltIn_Print_Area_10" localSheetId="78">#REF!</definedName>
    <definedName name="Excel_BuiltIn_Print_Area_10">#REF!</definedName>
    <definedName name="Excel_BuiltIn_Print_Area_13" localSheetId="73">#REF!</definedName>
    <definedName name="Excel_BuiltIn_Print_Area_13" localSheetId="74">#REF!</definedName>
    <definedName name="Excel_BuiltIn_Print_Area_13" localSheetId="75">#REF!</definedName>
    <definedName name="Excel_BuiltIn_Print_Area_13" localSheetId="76">#REF!</definedName>
    <definedName name="Excel_BuiltIn_Print_Area_13" localSheetId="78">#REF!</definedName>
    <definedName name="Excel_BuiltIn_Print_Area_13">#REF!</definedName>
    <definedName name="Excel_BuiltIn_Print_Area_3" localSheetId="61">#REF!</definedName>
    <definedName name="Excel_BuiltIn_Print_Area_3" localSheetId="73">#REF!</definedName>
    <definedName name="Excel_BuiltIn_Print_Area_3" localSheetId="74">#REF!</definedName>
    <definedName name="Excel_BuiltIn_Print_Area_3" localSheetId="75">#REF!</definedName>
    <definedName name="Excel_BuiltIn_Print_Area_3" localSheetId="76">#REF!</definedName>
    <definedName name="Excel_BuiltIn_Print_Area_3" localSheetId="78">#REF!</definedName>
    <definedName name="Excel_BuiltIn_Print_Area_3">#REF!</definedName>
    <definedName name="Excel_BuiltIn_Print_Area_4" localSheetId="61">#REF!</definedName>
    <definedName name="Excel_BuiltIn_Print_Area_4" localSheetId="73">#REF!</definedName>
    <definedName name="Excel_BuiltIn_Print_Area_4" localSheetId="74">#REF!</definedName>
    <definedName name="Excel_BuiltIn_Print_Area_4" localSheetId="75">#REF!</definedName>
    <definedName name="Excel_BuiltIn_Print_Area_4" localSheetId="76">#REF!</definedName>
    <definedName name="Excel_BuiltIn_Print_Area_4" localSheetId="78">#REF!</definedName>
    <definedName name="Excel_BuiltIn_Print_Area_4">#REF!</definedName>
    <definedName name="Excel_BuiltIn_Print_Area_5" localSheetId="61">#REF!</definedName>
    <definedName name="Excel_BuiltIn_Print_Area_5" localSheetId="73">#REF!</definedName>
    <definedName name="Excel_BuiltIn_Print_Area_5" localSheetId="74">#REF!</definedName>
    <definedName name="Excel_BuiltIn_Print_Area_5" localSheetId="75">#REF!</definedName>
    <definedName name="Excel_BuiltIn_Print_Area_5" localSheetId="76">#REF!</definedName>
    <definedName name="Excel_BuiltIn_Print_Area_5" localSheetId="78">#REF!</definedName>
    <definedName name="Excel_BuiltIn_Print_Area_5">#REF!</definedName>
    <definedName name="Excel_BuiltIn_Print_Area_6" localSheetId="73">#REF!</definedName>
    <definedName name="Excel_BuiltIn_Print_Area_6" localSheetId="74">#REF!</definedName>
    <definedName name="Excel_BuiltIn_Print_Area_6" localSheetId="75">#REF!</definedName>
    <definedName name="Excel_BuiltIn_Print_Area_6" localSheetId="76">#REF!</definedName>
    <definedName name="Excel_BuiltIn_Print_Area_6" localSheetId="78">#REF!</definedName>
    <definedName name="Excel_BuiltIn_Print_Area_6">#REF!</definedName>
    <definedName name="Excel_BuiltIn_Print_Area_7" localSheetId="73">#REF!</definedName>
    <definedName name="Excel_BuiltIn_Print_Area_7" localSheetId="74">#REF!</definedName>
    <definedName name="Excel_BuiltIn_Print_Area_7" localSheetId="75">#REF!</definedName>
    <definedName name="Excel_BuiltIn_Print_Area_7" localSheetId="76">#REF!</definedName>
    <definedName name="Excel_BuiltIn_Print_Area_7" localSheetId="78">#REF!</definedName>
    <definedName name="Excel_BuiltIn_Print_Area_7">#REF!</definedName>
    <definedName name="Excel_BuiltIn_Print_Area_7_1" localSheetId="73">#REF!</definedName>
    <definedName name="Excel_BuiltIn_Print_Area_7_1" localSheetId="74">#REF!</definedName>
    <definedName name="Excel_BuiltIn_Print_Area_7_1" localSheetId="75">#REF!</definedName>
    <definedName name="Excel_BuiltIn_Print_Area_7_1" localSheetId="76">#REF!</definedName>
    <definedName name="Excel_BuiltIn_Print_Area_7_1" localSheetId="78">#REF!</definedName>
    <definedName name="Excel_BuiltIn_Print_Area_7_1">#REF!</definedName>
    <definedName name="Excel_BuiltIn_Print_Area_8" localSheetId="73">#REF!</definedName>
    <definedName name="Excel_BuiltIn_Print_Area_8" localSheetId="74">#REF!</definedName>
    <definedName name="Excel_BuiltIn_Print_Area_8" localSheetId="75">#REF!</definedName>
    <definedName name="Excel_BuiltIn_Print_Area_8" localSheetId="76">#REF!</definedName>
    <definedName name="Excel_BuiltIn_Print_Area_8" localSheetId="78">#REF!</definedName>
    <definedName name="Excel_BuiltIn_Print_Area_8">#REF!</definedName>
    <definedName name="Excel_BuiltIn_Print_Area_9" localSheetId="73">#REF!</definedName>
    <definedName name="Excel_BuiltIn_Print_Area_9" localSheetId="74">#REF!</definedName>
    <definedName name="Excel_BuiltIn_Print_Area_9" localSheetId="75">#REF!</definedName>
    <definedName name="Excel_BuiltIn_Print_Area_9" localSheetId="76">#REF!</definedName>
    <definedName name="Excel_BuiltIn_Print_Area_9" localSheetId="78">#REF!</definedName>
    <definedName name="Excel_BuiltIn_Print_Area_9">#REF!</definedName>
    <definedName name="Excel_BuiltIn_Print_Titles_4">'[10]NEPREDVIDENA GR.DELA'!#REF!</definedName>
    <definedName name="Excel_BuiltIn_Print_Titles_6">#REF!</definedName>
    <definedName name="F23_M10" localSheetId="61">#REF!</definedName>
    <definedName name="F23_M10" localSheetId="73">#REF!</definedName>
    <definedName name="F23_M10" localSheetId="74">#REF!</definedName>
    <definedName name="F23_M10" localSheetId="75">#REF!</definedName>
    <definedName name="F23_M10" localSheetId="76">#REF!</definedName>
    <definedName name="F23_M10" localSheetId="78">#REF!</definedName>
    <definedName name="F23_M10">#REF!</definedName>
    <definedName name="F23_M30" localSheetId="61">#REF!</definedName>
    <definedName name="F23_M30" localSheetId="73">#REF!</definedName>
    <definedName name="F23_M30" localSheetId="74">#REF!</definedName>
    <definedName name="F23_M30" localSheetId="75">#REF!</definedName>
    <definedName name="F23_M30" localSheetId="76">#REF!</definedName>
    <definedName name="F23_M30" localSheetId="78">#REF!</definedName>
    <definedName name="F23_M30">#REF!</definedName>
    <definedName name="F23_M40" localSheetId="61">#REF!</definedName>
    <definedName name="F23_M40" localSheetId="73">#REF!</definedName>
    <definedName name="F23_M40" localSheetId="74">#REF!</definedName>
    <definedName name="F23_M40" localSheetId="75">#REF!</definedName>
    <definedName name="F23_M40" localSheetId="76">#REF!</definedName>
    <definedName name="F23_M40" localSheetId="78">#REF!</definedName>
    <definedName name="F23_M40">#REF!</definedName>
    <definedName name="F23_M50" localSheetId="61">#REF!</definedName>
    <definedName name="F23_M50" localSheetId="73">#REF!</definedName>
    <definedName name="F23_M50" localSheetId="74">#REF!</definedName>
    <definedName name="F23_M50" localSheetId="75">#REF!</definedName>
    <definedName name="F23_M50" localSheetId="76">#REF!</definedName>
    <definedName name="F23_M50" localSheetId="78">#REF!</definedName>
    <definedName name="F23_M50">#REF!</definedName>
    <definedName name="F3.1_M40" localSheetId="61">#REF!</definedName>
    <definedName name="F3.1_M40" localSheetId="73">#REF!</definedName>
    <definedName name="F3.1_M40" localSheetId="74">#REF!</definedName>
    <definedName name="F3.1_M40" localSheetId="75">#REF!</definedName>
    <definedName name="F3.1_M40" localSheetId="76">#REF!</definedName>
    <definedName name="F3.1_M40" localSheetId="78">#REF!</definedName>
    <definedName name="F3.1_M40">#REF!</definedName>
    <definedName name="F3_GASILNIKI" localSheetId="61">#REF!</definedName>
    <definedName name="F3_GASILNIKI" localSheetId="73">#REF!</definedName>
    <definedName name="F3_GASILNIKI" localSheetId="74">#REF!</definedName>
    <definedName name="F3_GASILNIKI" localSheetId="75">#REF!</definedName>
    <definedName name="F3_GASILNIKI" localSheetId="76">#REF!</definedName>
    <definedName name="F3_GASILNIKI" localSheetId="78">#REF!</definedName>
    <definedName name="F3_GASILNIKI">#REF!</definedName>
    <definedName name="F3_M10" localSheetId="61">#REF!</definedName>
    <definedName name="F3_M10" localSheetId="62">#REF!</definedName>
    <definedName name="F3_M10" localSheetId="63">#REF!</definedName>
    <definedName name="F3_M10" localSheetId="64">#REF!</definedName>
    <definedName name="F3_M10" localSheetId="72">#REF!</definedName>
    <definedName name="F3_M10" localSheetId="73">#REF!</definedName>
    <definedName name="F3_M10" localSheetId="74">#REF!</definedName>
    <definedName name="F3_M10" localSheetId="75">#REF!</definedName>
    <definedName name="F3_M10" localSheetId="76">#REF!</definedName>
    <definedName name="F3_M10" localSheetId="78">#REF!</definedName>
    <definedName name="F3_M10">#REF!</definedName>
    <definedName name="F3_M30" localSheetId="61">#REF!</definedName>
    <definedName name="F3_M30" localSheetId="73">#REF!</definedName>
    <definedName name="F3_M30" localSheetId="74">#REF!</definedName>
    <definedName name="F3_M30" localSheetId="75">#REF!</definedName>
    <definedName name="F3_M30" localSheetId="76">#REF!</definedName>
    <definedName name="F3_M30" localSheetId="78">#REF!</definedName>
    <definedName name="F3_M30">#REF!</definedName>
    <definedName name="F3_M40" localSheetId="61">#REF!</definedName>
    <definedName name="F3_M40" localSheetId="73">#REF!</definedName>
    <definedName name="F3_M40" localSheetId="74">#REF!</definedName>
    <definedName name="F3_M40" localSheetId="75">#REF!</definedName>
    <definedName name="F3_M40" localSheetId="76">#REF!</definedName>
    <definedName name="F3_M40" localSheetId="78">#REF!</definedName>
    <definedName name="F3_M40">#REF!</definedName>
    <definedName name="F4.1_M40" localSheetId="61">#REF!</definedName>
    <definedName name="F4.1_M40" localSheetId="73">#REF!</definedName>
    <definedName name="F4.1_M40" localSheetId="74">#REF!</definedName>
    <definedName name="F4.1_M40" localSheetId="75">#REF!</definedName>
    <definedName name="F4.1_M40" localSheetId="76">#REF!</definedName>
    <definedName name="F4.1_M40" localSheetId="78">#REF!</definedName>
    <definedName name="F4.1_M40">#REF!</definedName>
    <definedName name="F4.2_M40" localSheetId="61">#REF!</definedName>
    <definedName name="F4.2_M40" localSheetId="73">#REF!</definedName>
    <definedName name="F4.2_M40" localSheetId="74">#REF!</definedName>
    <definedName name="F4.2_M40" localSheetId="75">#REF!</definedName>
    <definedName name="F4.2_M40" localSheetId="76">#REF!</definedName>
    <definedName name="F4.2_M40" localSheetId="78">#REF!</definedName>
    <definedName name="F4.2_M40">#REF!</definedName>
    <definedName name="F4_M10" localSheetId="61">#REF!</definedName>
    <definedName name="F4_M10" localSheetId="73">#REF!</definedName>
    <definedName name="F4_M10" localSheetId="74">#REF!</definedName>
    <definedName name="F4_M10" localSheetId="75">#REF!</definedName>
    <definedName name="F4_M10" localSheetId="76">#REF!</definedName>
    <definedName name="F4_M10" localSheetId="78">#REF!</definedName>
    <definedName name="F4_M10">#REF!</definedName>
    <definedName name="F4_M30" localSheetId="61">#REF!</definedName>
    <definedName name="F4_M30" localSheetId="73">#REF!</definedName>
    <definedName name="F4_M30" localSheetId="74">#REF!</definedName>
    <definedName name="F4_M30" localSheetId="75">#REF!</definedName>
    <definedName name="F4_M30" localSheetId="76">#REF!</definedName>
    <definedName name="F4_M30" localSheetId="78">#REF!</definedName>
    <definedName name="F4_M30">#REF!</definedName>
    <definedName name="F4_M40" localSheetId="61">#REF!</definedName>
    <definedName name="F4_M40" localSheetId="73">#REF!</definedName>
    <definedName name="F4_M40" localSheetId="74">#REF!</definedName>
    <definedName name="F4_M40" localSheetId="75">#REF!</definedName>
    <definedName name="F4_M40" localSheetId="76">#REF!</definedName>
    <definedName name="F4_M40" localSheetId="78">#REF!</definedName>
    <definedName name="F4_M40">#REF!</definedName>
    <definedName name="F5_M10" localSheetId="61">#REF!</definedName>
    <definedName name="F5_M10" localSheetId="73">#REF!</definedName>
    <definedName name="F5_M10" localSheetId="74">#REF!</definedName>
    <definedName name="F5_M10" localSheetId="75">#REF!</definedName>
    <definedName name="F5_M10" localSheetId="76">#REF!</definedName>
    <definedName name="F5_M10" localSheetId="78">#REF!</definedName>
    <definedName name="F5_M10">#REF!</definedName>
    <definedName name="F5_M30" localSheetId="61">#REF!</definedName>
    <definedName name="F5_M30" localSheetId="73">#REF!</definedName>
    <definedName name="F5_M30" localSheetId="74">#REF!</definedName>
    <definedName name="F5_M30" localSheetId="75">#REF!</definedName>
    <definedName name="F5_M30" localSheetId="76">#REF!</definedName>
    <definedName name="F5_M30" localSheetId="78">#REF!</definedName>
    <definedName name="F5_M30">#REF!</definedName>
    <definedName name="F5_M40" localSheetId="61">#REF!</definedName>
    <definedName name="F5_M40" localSheetId="73">#REF!</definedName>
    <definedName name="F5_M40" localSheetId="74">#REF!</definedName>
    <definedName name="F5_M40" localSheetId="75">#REF!</definedName>
    <definedName name="F5_M40" localSheetId="76">#REF!</definedName>
    <definedName name="F5_M40" localSheetId="78">#REF!</definedName>
    <definedName name="F5_M40">#REF!</definedName>
    <definedName name="F6_M10" localSheetId="61">#REF!</definedName>
    <definedName name="F6_M10" localSheetId="73">#REF!</definedName>
    <definedName name="F6_M10" localSheetId="74">#REF!</definedName>
    <definedName name="F6_M10" localSheetId="75">#REF!</definedName>
    <definedName name="F6_M10" localSheetId="76">#REF!</definedName>
    <definedName name="F6_M10" localSheetId="78">#REF!</definedName>
    <definedName name="F6_M10">#REF!</definedName>
    <definedName name="F6_M30" localSheetId="61">#REF!</definedName>
    <definedName name="F6_M30" localSheetId="73">#REF!</definedName>
    <definedName name="F6_M30" localSheetId="74">#REF!</definedName>
    <definedName name="F6_M30" localSheetId="75">#REF!</definedName>
    <definedName name="F6_M30" localSheetId="76">#REF!</definedName>
    <definedName name="F6_M30" localSheetId="78">#REF!</definedName>
    <definedName name="F6_M30">#REF!</definedName>
    <definedName name="F6_M40" localSheetId="61">#REF!</definedName>
    <definedName name="F6_M40" localSheetId="73">#REF!</definedName>
    <definedName name="F6_M40" localSheetId="74">#REF!</definedName>
    <definedName name="F6_M40" localSheetId="75">#REF!</definedName>
    <definedName name="F6_M40" localSheetId="76">#REF!</definedName>
    <definedName name="F6_M40" localSheetId="78">#REF!</definedName>
    <definedName name="F6_M40">#REF!</definedName>
    <definedName name="F6_M50" localSheetId="61">#REF!</definedName>
    <definedName name="F6_M50" localSheetId="73">#REF!</definedName>
    <definedName name="F6_M50" localSheetId="74">#REF!</definedName>
    <definedName name="F6_M50" localSheetId="75">#REF!</definedName>
    <definedName name="F6_M50" localSheetId="76">#REF!</definedName>
    <definedName name="F6_M50" localSheetId="78">#REF!</definedName>
    <definedName name="F6_M50">#REF!</definedName>
    <definedName name="F7_M40" localSheetId="61">#REF!</definedName>
    <definedName name="F7_M40" localSheetId="73">#REF!</definedName>
    <definedName name="F7_M40" localSheetId="74">#REF!</definedName>
    <definedName name="F7_M40" localSheetId="75">#REF!</definedName>
    <definedName name="F7_M40" localSheetId="76">#REF!</definedName>
    <definedName name="F7_M40" localSheetId="78">#REF!</definedName>
    <definedName name="F7_M40">#REF!</definedName>
    <definedName name="F8.1_M40" localSheetId="61">#REF!</definedName>
    <definedName name="F8.1_M40" localSheetId="73">#REF!</definedName>
    <definedName name="F8.1_M40" localSheetId="74">#REF!</definedName>
    <definedName name="F8.1_M40" localSheetId="75">#REF!</definedName>
    <definedName name="F8.1_M40" localSheetId="76">#REF!</definedName>
    <definedName name="F8.1_M40" localSheetId="78">#REF!</definedName>
    <definedName name="F8.1_M40">#REF!</definedName>
    <definedName name="F8_M10" localSheetId="61">#REF!</definedName>
    <definedName name="F8_M10" localSheetId="73">#REF!</definedName>
    <definedName name="F8_M10" localSheetId="74">#REF!</definedName>
    <definedName name="F8_M10" localSheetId="75">#REF!</definedName>
    <definedName name="F8_M10" localSheetId="76">#REF!</definedName>
    <definedName name="F8_M10" localSheetId="78">#REF!</definedName>
    <definedName name="F8_M10">#REF!</definedName>
    <definedName name="F8_M30" localSheetId="61">#REF!</definedName>
    <definedName name="F8_M30" localSheetId="73">#REF!</definedName>
    <definedName name="F8_M30" localSheetId="74">#REF!</definedName>
    <definedName name="F8_M30" localSheetId="75">#REF!</definedName>
    <definedName name="F8_M30" localSheetId="76">#REF!</definedName>
    <definedName name="F8_M30" localSheetId="78">#REF!</definedName>
    <definedName name="F8_M30">#REF!</definedName>
    <definedName name="F8_M40" localSheetId="61">#REF!</definedName>
    <definedName name="F8_M40" localSheetId="73">#REF!</definedName>
    <definedName name="F8_M40" localSheetId="74">#REF!</definedName>
    <definedName name="F8_M40" localSheetId="75">#REF!</definedName>
    <definedName name="F8_M40" localSheetId="76">#REF!</definedName>
    <definedName name="F8_M40" localSheetId="78">#REF!</definedName>
    <definedName name="F8_M40">#REF!</definedName>
    <definedName name="FF" localSheetId="73">[11]Entalpija!#REF!</definedName>
    <definedName name="FF" localSheetId="74">[11]Entalpija!#REF!</definedName>
    <definedName name="FF" localSheetId="75">[11]Entalpija!#REF!</definedName>
    <definedName name="FF" localSheetId="76">[11]Entalpija!#REF!</definedName>
    <definedName name="FF" localSheetId="78">[11]Entalpija!#REF!</definedName>
    <definedName name="FF">[11]Entalpija!#REF!</definedName>
    <definedName name="FIRE350" localSheetId="73">#REF!</definedName>
    <definedName name="FIRE350" localSheetId="74">#REF!</definedName>
    <definedName name="FIRE350" localSheetId="75">#REF!</definedName>
    <definedName name="FIRE350" localSheetId="76">#REF!</definedName>
    <definedName name="FIRE350" localSheetId="78">#REF!</definedName>
    <definedName name="FIRE350">#REF!</definedName>
    <definedName name="FIRE500" localSheetId="73">#REF!</definedName>
    <definedName name="FIRE500" localSheetId="74">#REF!</definedName>
    <definedName name="FIRE500" localSheetId="75">#REF!</definedName>
    <definedName name="FIRE500" localSheetId="76">#REF!</definedName>
    <definedName name="FIRE500" localSheetId="78">#REF!</definedName>
    <definedName name="FIRE500">#REF!</definedName>
    <definedName name="FIRE600" localSheetId="73">#REF!</definedName>
    <definedName name="FIRE600" localSheetId="74">#REF!</definedName>
    <definedName name="FIRE600" localSheetId="75">#REF!</definedName>
    <definedName name="FIRE600" localSheetId="76">#REF!</definedName>
    <definedName name="FIRE600" localSheetId="78">#REF!</definedName>
    <definedName name="FIRE600">#REF!</definedName>
    <definedName name="FIRE700" localSheetId="73">#REF!</definedName>
    <definedName name="FIRE700" localSheetId="74">#REF!</definedName>
    <definedName name="FIRE700" localSheetId="75">#REF!</definedName>
    <definedName name="FIRE700" localSheetId="76">#REF!</definedName>
    <definedName name="FIRE700" localSheetId="78">#REF!</definedName>
    <definedName name="FIRE700">#REF!</definedName>
    <definedName name="FIRE800" localSheetId="73">#REF!</definedName>
    <definedName name="FIRE800" localSheetId="74">#REF!</definedName>
    <definedName name="FIRE800" localSheetId="75">#REF!</definedName>
    <definedName name="FIRE800" localSheetId="76">#REF!</definedName>
    <definedName name="FIRE800" localSheetId="78">#REF!</definedName>
    <definedName name="FIRE800">#REF!</definedName>
    <definedName name="FIRMA">[3]Osnova!$D$1</definedName>
    <definedName name="gg" localSheetId="72">#REF!</definedName>
    <definedName name="Globina" localSheetId="73">#REF!</definedName>
    <definedName name="Globina" localSheetId="74">#REF!</definedName>
    <definedName name="Globina" localSheetId="75">#REF!</definedName>
    <definedName name="Globina" localSheetId="76">#REF!</definedName>
    <definedName name="Globina" localSheetId="78">#REF!</definedName>
    <definedName name="Globina">#REF!</definedName>
    <definedName name="INZ">[3]Osnova!$B$5</definedName>
    <definedName name="JEZIK">[3]Ponudba!$D$1</definedName>
    <definedName name="JEZIKIZ">[3]Ponudba!$D$2</definedName>
    <definedName name="KABLI">[3]Osnova!$B$21</definedName>
    <definedName name="Kar_H" localSheetId="73">#REF!</definedName>
    <definedName name="Kar_H" localSheetId="74">#REF!</definedName>
    <definedName name="Kar_H" localSheetId="75">#REF!</definedName>
    <definedName name="Kar_H" localSheetId="76">#REF!</definedName>
    <definedName name="Kar_H" localSheetId="78">#REF!</definedName>
    <definedName name="Kar_H">'[1]Q.T.'!$G$17</definedName>
    <definedName name="Korektura" localSheetId="73">#REF!</definedName>
    <definedName name="Korektura" localSheetId="74">#REF!</definedName>
    <definedName name="Korektura" localSheetId="75">#REF!</definedName>
    <definedName name="Korektura" localSheetId="76">#REF!</definedName>
    <definedName name="Korektura" localSheetId="78">#REF!</definedName>
    <definedName name="Korektura">'[1]Rad-B'!$E$2:$E$40</definedName>
    <definedName name="KOSEBA">[3]Osnova!$D$4</definedName>
    <definedName name="MATBRUTO">[3]Ponudba!$H$62</definedName>
    <definedName name="MATERIAL">[7]Osnova!$E$26</definedName>
    <definedName name="NACINPLACILA">[3]Osnova!$O$3:$O$12</definedName>
    <definedName name="NACINPLACILAST">[3]Osnova!$P$3:$P$12</definedName>
    <definedName name="narocilnica">[3]Osnova!$F$9</definedName>
    <definedName name="NarocPog">[3]Osnova!$F$8</definedName>
    <definedName name="Navoj" localSheetId="73">#REF!</definedName>
    <definedName name="Navoj" localSheetId="74">#REF!</definedName>
    <definedName name="Navoj" localSheetId="75">#REF!</definedName>
    <definedName name="Navoj" localSheetId="76">#REF!</definedName>
    <definedName name="Navoj" localSheetId="78">#REF!</definedName>
    <definedName name="Navoj">#REF!</definedName>
    <definedName name="noo" localSheetId="73">#REF!</definedName>
    <definedName name="noo" localSheetId="74">#REF!</definedName>
    <definedName name="noo" localSheetId="75">#REF!</definedName>
    <definedName name="noo" localSheetId="76">#REF!</definedName>
    <definedName name="noo" localSheetId="78">#REF!</definedName>
    <definedName name="noo">#REF!</definedName>
    <definedName name="O" localSheetId="73">#REF!</definedName>
    <definedName name="O" localSheetId="74">#REF!</definedName>
    <definedName name="O" localSheetId="75">#REF!</definedName>
    <definedName name="O" localSheetId="76">#REF!</definedName>
    <definedName name="O" localSheetId="78">#REF!</definedName>
    <definedName name="O">'[1]Q.T.'!$X$26</definedName>
    <definedName name="OBJEKT">[3]Osnova!$B$17</definedName>
    <definedName name="Ogrevanje" localSheetId="61">#REF!</definedName>
    <definedName name="Ogrevanje" localSheetId="73">#REF!</definedName>
    <definedName name="Ogrevanje" localSheetId="74">#REF!</definedName>
    <definedName name="Ogrevanje" localSheetId="75">#REF!</definedName>
    <definedName name="Ogrevanje" localSheetId="76">#REF!</definedName>
    <definedName name="Ogrevanje" localSheetId="78">#REF!</definedName>
    <definedName name="Ogrevanje">#REF!</definedName>
    <definedName name="OZ" localSheetId="73">#REF!</definedName>
    <definedName name="OZ" localSheetId="74">#REF!</definedName>
    <definedName name="OZ" localSheetId="75">#REF!</definedName>
    <definedName name="OZ" localSheetId="76">#REF!</definedName>
    <definedName name="OZ" localSheetId="78">#REF!</definedName>
    <definedName name="OZ">#REF!</definedName>
    <definedName name="PDELO">[3]Ponudba!$N$62</definedName>
    <definedName name="PMATERIAL">[3]Ponudba!$M$62</definedName>
    <definedName name="_xlnm.Print_Area" localSheetId="58">'1.1 SANITARNI ELEMENTI'!$A$1:$D$200</definedName>
    <definedName name="_xlnm.Print_Area" localSheetId="59">'1.2 KANALIZACIJA'!$A$1:$D$95</definedName>
    <definedName name="_xlnm.Print_Area" localSheetId="60">'1.3 RAZVODNO OMREŽJE'!$A$1:$D$102</definedName>
    <definedName name="_xlnm.Print_Area" localSheetId="61">'1.4.PRIPRAVA TSV'!$A$1:$D$102</definedName>
    <definedName name="_xlnm.Print_Area" localSheetId="62">'1.5 črpališča pralnica'!$A$1:$D$59</definedName>
    <definedName name="_xlnm.Print_Area" localSheetId="63">'1.6 GRAVITACIJSKI _SISTEM'!$A$1:$D$69</definedName>
    <definedName name="_xlnm.Print_Area" localSheetId="64">'1.7 PODTLAČNI SISTEM'!$A$1:$D$92</definedName>
    <definedName name="_xlnm.Print_Area" localSheetId="66">'2.1.PRIKLJUČEK PRIMAR KENOG'!$A$1:$D$99</definedName>
    <definedName name="_xlnm.Print_Area" localSheetId="67">'2.2.TOPLOTNA POSTAJA + TČ'!$A$1:$D$313</definedName>
    <definedName name="_xlnm.Print_Area" localSheetId="68">'2.3.GRELNIKI KLIMATA'!$A$1:$D$64</definedName>
    <definedName name="_xlnm.Print_Area" localSheetId="69">'2.5 RADIATORJI, KONVEKTORJI'!$A$1:$D$362</definedName>
    <definedName name="_xlnm.Print_Area" localSheetId="71">'3_1_KN1-GARDEROBE'!$A$1:$D$120</definedName>
    <definedName name="_xlnm.Print_Area" localSheetId="72">'3_2_KN2_FIZIOTERAPIJA'!$A$1:$D$152</definedName>
    <definedName name="_xlnm.Print_Area" localSheetId="73">'3_3_KN3-AMBULANTE'!$A$1:$D$203</definedName>
    <definedName name="_xlnm.Print_Area" localSheetId="74">'3_4_K4 VEČNAMENSKI'!$A$1:$D$160</definedName>
    <definedName name="_xlnm.Print_Area" localSheetId="75">'3_6_KN6-SANITARIJE'!$A$1:$D$155</definedName>
    <definedName name="_xlnm.Print_Area" localSheetId="76">'3_7_KN7-DELAVNICA'!$A$1:$D$73</definedName>
    <definedName name="_xlnm.Print_Area" localSheetId="78">'3_9_N9-GARAŽE'!$A$1:$D$65</definedName>
    <definedName name="_xlnm.Print_Area" localSheetId="5">'BETONSKA '!$A$1:$F$159</definedName>
    <definedName name="_xlnm.Print_Area" localSheetId="8">FASADA!$A$1:$F$141</definedName>
    <definedName name="_xlnm.Print_Area" localSheetId="27">'Gradbena dela'!$A$1:$F$30</definedName>
    <definedName name="_xlnm.Print_Area" localSheetId="15">'KERAMIKA '!$A$1:$F$91</definedName>
    <definedName name="_xlnm.Print_Area" localSheetId="10">KLJUČAVNIČARSKA!$A$1:$F$233</definedName>
    <definedName name="_xlnm.Print_Area" localSheetId="26">'Montažna dela (2)'!$A$1:$F$96</definedName>
    <definedName name="_xlnm.Print_Area" localSheetId="77">'N8-LOKALNI PREZRAČEVANJE'!$A$1:$D$213</definedName>
    <definedName name="_xlnm.Print_Area" localSheetId="65">'Rek ogravanje'!$A$1:$D$54</definedName>
    <definedName name="_xlnm.Print_Area" localSheetId="70">'Rek prezračevanje'!$A$1:$D$54</definedName>
    <definedName name="_xlnm.Print_Area" localSheetId="56">'Rek SI'!$A$1:$D$71</definedName>
    <definedName name="_xlnm.Print_Area" localSheetId="57">'Rek vodovod'!$A$1:$E$55</definedName>
    <definedName name="_xlnm.Print_Area" localSheetId="25">'Rek vročevod'!$A$1:$D$20</definedName>
    <definedName name="_xlnm.Print_Area" localSheetId="19">'Rek ZU'!$A$1:$F$18</definedName>
    <definedName name="_xlnm.Print_Area" localSheetId="0">Rekapitulacija!$A$1:$I$30</definedName>
    <definedName name="_xlnm.Print_Area" localSheetId="11">'STAVBNO POHIŠTVO'!$A$1:$F$1110</definedName>
    <definedName name="_xlnm.Print_Area" localSheetId="7">'TESARSKA '!$A$1:$F$218</definedName>
    <definedName name="_xlnm.Print_Area" localSheetId="28">'Zaključna dela'!$A$1:$F$13</definedName>
    <definedName name="_xlnm.Print_Area" localSheetId="6">'ZIDARSKA '!$A$1:$F$269</definedName>
    <definedName name="popust" localSheetId="61">#REF!</definedName>
    <definedName name="popust" localSheetId="73">#REF!</definedName>
    <definedName name="popust" localSheetId="74">#REF!</definedName>
    <definedName name="popust" localSheetId="75">#REF!</definedName>
    <definedName name="popust" localSheetId="76">#REF!</definedName>
    <definedName name="popust" localSheetId="78">#REF!</definedName>
    <definedName name="popust">#REF!</definedName>
    <definedName name="pr" localSheetId="61">'[2]%'!#REF!</definedName>
    <definedName name="pr" localSheetId="62">'[2]%'!#REF!</definedName>
    <definedName name="pr" localSheetId="63">'[2]%'!#REF!</definedName>
    <definedName name="pr" localSheetId="64">'[2]%'!#REF!</definedName>
    <definedName name="pr" localSheetId="72">'[2]%'!#REF!</definedName>
    <definedName name="pr" localSheetId="73">'[2]%'!#REF!</definedName>
    <definedName name="pr" localSheetId="74">'[2]%'!#REF!</definedName>
    <definedName name="pr" localSheetId="75">'[2]%'!#REF!</definedName>
    <definedName name="pr" localSheetId="76">'[2]%'!#REF!</definedName>
    <definedName name="pr" localSheetId="78">'[2]%'!#REF!</definedName>
    <definedName name="pr">'[2]%'!#REF!</definedName>
    <definedName name="PREZRAČEVANJE" localSheetId="61">'[8]1_INSTALACIJSKI MATERIAL'!#REF!</definedName>
    <definedName name="PREZRAČEVANJE" localSheetId="62">'[8]1_INSTALACIJSKI MATERIAL'!#REF!</definedName>
    <definedName name="PREZRAČEVANJE" localSheetId="63">'[8]1_INSTALACIJSKI MATERIAL'!#REF!</definedName>
    <definedName name="PREZRAČEVANJE" localSheetId="64">'[8]1_INSTALACIJSKI MATERIAL'!#REF!</definedName>
    <definedName name="PREZRAČEVANJE" localSheetId="73">'[9]1_INSTALACIJSKI MATERIAL'!#REF!</definedName>
    <definedName name="PREZRAČEVANJE" localSheetId="74">'[9]1_INSTALACIJSKI MATERIAL'!#REF!</definedName>
    <definedName name="PREZRAČEVANJE" localSheetId="75">'[9]1_INSTALACIJSKI MATERIAL'!#REF!</definedName>
    <definedName name="PREZRAČEVANJE" localSheetId="76">'[9]1_INSTALACIJSKI MATERIAL'!#REF!</definedName>
    <definedName name="PREZRAČEVANJE" localSheetId="78">'[9]1_INSTALACIJSKI MATERIAL'!#REF!</definedName>
    <definedName name="PREZRAČEVANJE">'[8]1_INSTALACIJSKI MATERIAL'!#REF!</definedName>
    <definedName name="Prikljucki" localSheetId="73">#REF!</definedName>
    <definedName name="Prikljucki" localSheetId="74">#REF!</definedName>
    <definedName name="Prikljucki" localSheetId="75">#REF!</definedName>
    <definedName name="Prikljucki" localSheetId="76">#REF!</definedName>
    <definedName name="Prikljucki" localSheetId="78">#REF!</definedName>
    <definedName name="Prikljucki">#REF!</definedName>
    <definedName name="pro" localSheetId="61">'[2]%'!#REF!</definedName>
    <definedName name="pro" localSheetId="62">'[2]%'!#REF!</definedName>
    <definedName name="pro" localSheetId="63">'[2]%'!#REF!</definedName>
    <definedName name="pro" localSheetId="64">'[2]%'!#REF!</definedName>
    <definedName name="pro" localSheetId="72">'[2]%'!#REF!</definedName>
    <definedName name="pro" localSheetId="73">'[2]%'!#REF!</definedName>
    <definedName name="pro" localSheetId="74">'[2]%'!#REF!</definedName>
    <definedName name="pro" localSheetId="75">'[2]%'!#REF!</definedName>
    <definedName name="pro" localSheetId="76">'[2]%'!#REF!</definedName>
    <definedName name="pro" localSheetId="78">'[2]%'!#REF!</definedName>
    <definedName name="pro">'[2]%'!#REF!</definedName>
    <definedName name="proc.">'[2]%'!$B$1</definedName>
    <definedName name="procent">'[12]%'!$B$1</definedName>
    <definedName name="pvn" localSheetId="72">[11]Entalpija!#REF!</definedName>
    <definedName name="pvn" localSheetId="73">[11]Entalpija!#REF!</definedName>
    <definedName name="pvn" localSheetId="74">[11]Entalpija!#REF!</definedName>
    <definedName name="pvn" localSheetId="75">[11]Entalpija!#REF!</definedName>
    <definedName name="pvn" localSheetId="76">[11]Entalpija!#REF!</definedName>
    <definedName name="pvn" localSheetId="78">[11]Entalpija!#REF!</definedName>
    <definedName name="pvn">[11]Entalpija!#REF!</definedName>
    <definedName name="Qnom" localSheetId="73">#REF!</definedName>
    <definedName name="Qnom" localSheetId="74">#REF!</definedName>
    <definedName name="Qnom" localSheetId="75">#REF!</definedName>
    <definedName name="Qnom" localSheetId="76">#REF!</definedName>
    <definedName name="Qnom" localSheetId="78">#REF!</definedName>
    <definedName name="Qnom">'[1]Rad-B'!$D$2:$D$40</definedName>
    <definedName name="QT" localSheetId="73">#REF!</definedName>
    <definedName name="QT" localSheetId="74">#REF!</definedName>
    <definedName name="QT" localSheetId="75">#REF!</definedName>
    <definedName name="QT" localSheetId="76">#REF!</definedName>
    <definedName name="QT" localSheetId="78">#REF!</definedName>
    <definedName name="QT">#REF!</definedName>
    <definedName name="RABP">[13]Osnova!$I$19</definedName>
    <definedName name="RABSTN">[13]Osnova!$I$13</definedName>
    <definedName name="ROKDOBAVE">[3]Osnova!$M$3:$M$10</definedName>
    <definedName name="ROKIZVEDBE">[3]Osnova!$L$3:$L$10</definedName>
    <definedName name="S" localSheetId="73">'[6]Q-TABELA'!#REF!</definedName>
    <definedName name="S" localSheetId="74">'[6]Q-TABELA'!#REF!</definedName>
    <definedName name="S" localSheetId="75">'[6]Q-TABELA'!#REF!</definedName>
    <definedName name="S" localSheetId="78">'[6]Q-TABELA'!#REF!</definedName>
    <definedName name="S">'[6]Q-TABELA'!#REF!</definedName>
    <definedName name="Sirina" localSheetId="73">#REF!</definedName>
    <definedName name="Sirina" localSheetId="74">#REF!</definedName>
    <definedName name="Sirina" localSheetId="75">#REF!</definedName>
    <definedName name="Sirina" localSheetId="76">#REF!</definedName>
    <definedName name="Sirina" localSheetId="78">#REF!</definedName>
    <definedName name="Sirina">'[1]Rad-B'!$H$2:$H$40</definedName>
    <definedName name="SKUPAJ">[3]Ponudba!$H$66</definedName>
    <definedName name="SKUPAJSR">[3]Ponudba!$H$69</definedName>
    <definedName name="SKUPAJSRDDV">[3]Osnova!$F$22</definedName>
    <definedName name="SKUPAJSREN">'[3]Ponudba-EN'!$H$22</definedName>
    <definedName name="SN" localSheetId="73">#REF!</definedName>
    <definedName name="SN" localSheetId="74">#REF!</definedName>
    <definedName name="SN" localSheetId="75">#REF!</definedName>
    <definedName name="SN" localSheetId="76">#REF!</definedName>
    <definedName name="SN" localSheetId="78">#REF!</definedName>
    <definedName name="SN">#REF!</definedName>
    <definedName name="SNK" localSheetId="73">#REF!</definedName>
    <definedName name="SNK" localSheetId="74">#REF!</definedName>
    <definedName name="SNK" localSheetId="75">#REF!</definedName>
    <definedName name="SNK" localSheetId="76">#REF!</definedName>
    <definedName name="SNK" localSheetId="78">#REF!</definedName>
    <definedName name="SNK">#REF!</definedName>
    <definedName name="SNL" localSheetId="73">#REF!</definedName>
    <definedName name="SNL" localSheetId="74">#REF!</definedName>
    <definedName name="SNL" localSheetId="75">#REF!</definedName>
    <definedName name="SNL" localSheetId="76">#REF!</definedName>
    <definedName name="SNL" localSheetId="78">#REF!</definedName>
    <definedName name="SNL">#REF!</definedName>
    <definedName name="SPECIFIKACIJA">[3]Osnova!$A$44</definedName>
    <definedName name="SPECIFIKACIJAEN">[3]Osnova!$B$44</definedName>
    <definedName name="STAR1800" localSheetId="73">#REF!</definedName>
    <definedName name="STAR1800" localSheetId="74">#REF!</definedName>
    <definedName name="STAR1800" localSheetId="75">#REF!</definedName>
    <definedName name="STAR1800" localSheetId="76">#REF!</definedName>
    <definedName name="STAR1800" localSheetId="78">#REF!</definedName>
    <definedName name="STAR1800">#REF!</definedName>
    <definedName name="STAR600" localSheetId="73">#REF!</definedName>
    <definedName name="STAR600" localSheetId="74">#REF!</definedName>
    <definedName name="STAR600" localSheetId="75">#REF!</definedName>
    <definedName name="STAR600" localSheetId="76">#REF!</definedName>
    <definedName name="STAR600" localSheetId="78">#REF!</definedName>
    <definedName name="STAR600">#REF!</definedName>
    <definedName name="STAR700" localSheetId="73">#REF!</definedName>
    <definedName name="STAR700" localSheetId="74">#REF!</definedName>
    <definedName name="STAR700" localSheetId="75">#REF!</definedName>
    <definedName name="STAR700" localSheetId="76">#REF!</definedName>
    <definedName name="STAR700" localSheetId="78">#REF!</definedName>
    <definedName name="STAR700">#REF!</definedName>
    <definedName name="STPON">[3]Osnova!$B$16</definedName>
    <definedName name="STR" localSheetId="73">#REF!</definedName>
    <definedName name="STR" localSheetId="74">#REF!</definedName>
    <definedName name="STR" localSheetId="75">#REF!</definedName>
    <definedName name="STR" localSheetId="76">#REF!</definedName>
    <definedName name="STR" localSheetId="78">#REF!</definedName>
    <definedName name="STR">'[1]Q.T.'!$X$25</definedName>
    <definedName name="STV" localSheetId="61">#REF!</definedName>
    <definedName name="STV" localSheetId="73">#REF!</definedName>
    <definedName name="STV" localSheetId="74">#REF!</definedName>
    <definedName name="STV" localSheetId="75">#REF!</definedName>
    <definedName name="STV" localSheetId="76">#REF!</definedName>
    <definedName name="STV" localSheetId="78">#REF!</definedName>
    <definedName name="STV">#REF!</definedName>
    <definedName name="SUPERRABAT">[3]Osnova!$B$9</definedName>
    <definedName name="SUPERRABATSIT">[3]Ponudba!$H$68</definedName>
    <definedName name="SZ" localSheetId="73">#REF!</definedName>
    <definedName name="SZ" localSheetId="74">#REF!</definedName>
    <definedName name="SZ" localSheetId="75">#REF!</definedName>
    <definedName name="SZ" localSheetId="76">#REF!</definedName>
    <definedName name="SZ" localSheetId="78">#REF!</definedName>
    <definedName name="SZ">#REF!</definedName>
    <definedName name="T_wi" localSheetId="72">'[6]Q-TABELA'!#REF!</definedName>
    <definedName name="T_wi" localSheetId="73">'[6]Q-TABELA'!#REF!</definedName>
    <definedName name="T_wi" localSheetId="74">'[6]Q-TABELA'!#REF!</definedName>
    <definedName name="T_wi" localSheetId="75">'[6]Q-TABELA'!#REF!</definedName>
    <definedName name="T_wi" localSheetId="76">'[6]Q-TABELA'!#REF!</definedName>
    <definedName name="T_wi" localSheetId="78">'[6]Q-TABELA'!#REF!</definedName>
    <definedName name="T_wi">'[1]RAD-čl'!$C$14</definedName>
    <definedName name="T_wv" localSheetId="72">'[6]Q-TABELA'!#REF!</definedName>
    <definedName name="T_wv" localSheetId="73">'[6]Q-TABELA'!#REF!</definedName>
    <definedName name="T_wv" localSheetId="74">'[6]Q-TABELA'!#REF!</definedName>
    <definedName name="T_wv" localSheetId="75">'[6]Q-TABELA'!#REF!</definedName>
    <definedName name="T_wv" localSheetId="76">'[6]Q-TABELA'!#REF!</definedName>
    <definedName name="T_wv" localSheetId="78">'[6]Q-TABELA'!#REF!</definedName>
    <definedName name="T_wv">'[1]RAD-čl'!$C$13</definedName>
    <definedName name="T200_140" localSheetId="73">#REF!</definedName>
    <definedName name="T200_140" localSheetId="74">#REF!</definedName>
    <definedName name="T200_140" localSheetId="75">#REF!</definedName>
    <definedName name="T200_140" localSheetId="76">#REF!</definedName>
    <definedName name="T200_140" localSheetId="78">#REF!</definedName>
    <definedName name="T200_140">#REF!</definedName>
    <definedName name="T350_140" localSheetId="73">#REF!</definedName>
    <definedName name="T350_140" localSheetId="74">#REF!</definedName>
    <definedName name="T350_140" localSheetId="75">#REF!</definedName>
    <definedName name="T350_140" localSheetId="76">#REF!</definedName>
    <definedName name="T350_140" localSheetId="78">#REF!</definedName>
    <definedName name="T350_140">#REF!</definedName>
    <definedName name="T350_80" localSheetId="73">#REF!</definedName>
    <definedName name="T350_80" localSheetId="74">#REF!</definedName>
    <definedName name="T350_80" localSheetId="75">#REF!</definedName>
    <definedName name="T350_80" localSheetId="76">#REF!</definedName>
    <definedName name="T350_80" localSheetId="78">#REF!</definedName>
    <definedName name="T350_80">#REF!</definedName>
    <definedName name="T500_140" localSheetId="73">#REF!</definedName>
    <definedName name="T500_140" localSheetId="74">#REF!</definedName>
    <definedName name="T500_140" localSheetId="75">#REF!</definedName>
    <definedName name="T500_140" localSheetId="76">#REF!</definedName>
    <definedName name="T500_140" localSheetId="78">#REF!</definedName>
    <definedName name="T500_140">#REF!</definedName>
    <definedName name="T500_80" localSheetId="73">#REF!</definedName>
    <definedName name="T500_80" localSheetId="74">#REF!</definedName>
    <definedName name="T500_80" localSheetId="75">#REF!</definedName>
    <definedName name="T500_80" localSheetId="76">#REF!</definedName>
    <definedName name="T500_80" localSheetId="78">#REF!</definedName>
    <definedName name="T500_80">#REF!</definedName>
    <definedName name="T600_80" localSheetId="73">#REF!</definedName>
    <definedName name="T600_80" localSheetId="74">#REF!</definedName>
    <definedName name="T600_80" localSheetId="75">#REF!</definedName>
    <definedName name="T600_80" localSheetId="76">#REF!</definedName>
    <definedName name="T600_80" localSheetId="78">#REF!</definedName>
    <definedName name="T600_80">#REF!</definedName>
    <definedName name="T700_80" localSheetId="73">#REF!</definedName>
    <definedName name="T700_80" localSheetId="74">#REF!</definedName>
    <definedName name="T700_80" localSheetId="75">#REF!</definedName>
    <definedName name="T700_80" localSheetId="76">#REF!</definedName>
    <definedName name="T700_80" localSheetId="78">#REF!</definedName>
    <definedName name="T700_80">#REF!</definedName>
    <definedName name="T800_80" localSheetId="73">#REF!</definedName>
    <definedName name="T800_80" localSheetId="74">#REF!</definedName>
    <definedName name="T800_80" localSheetId="75">#REF!</definedName>
    <definedName name="T800_80" localSheetId="76">#REF!</definedName>
    <definedName name="T800_80" localSheetId="78">#REF!</definedName>
    <definedName name="T800_80">#REF!</definedName>
    <definedName name="TEZA">[3]Ponudba!$P$63</definedName>
    <definedName name="Tip" localSheetId="73">#REF!</definedName>
    <definedName name="Tip" localSheetId="74">#REF!</definedName>
    <definedName name="Tip" localSheetId="75">#REF!</definedName>
    <definedName name="Tip" localSheetId="76">#REF!</definedName>
    <definedName name="Tip" localSheetId="78">#REF!</definedName>
    <definedName name="Tip">'[1]Rad-B'!$C$2:$C$40</definedName>
    <definedName name="_xlnm.Print_Titles" localSheetId="58">'1.1 SANITARNI ELEMENTI'!$1:$2</definedName>
    <definedName name="_xlnm.Print_Titles" localSheetId="59">'1.2 KANALIZACIJA'!$1:$2</definedName>
    <definedName name="_xlnm.Print_Titles" localSheetId="60">'1.3 RAZVODNO OMREŽJE'!$1:$2</definedName>
    <definedName name="_xlnm.Print_Titles" localSheetId="61">'1.4.PRIPRAVA TSV'!$1:$2</definedName>
    <definedName name="_xlnm.Print_Titles" localSheetId="62">'1.5 črpališča pralnica'!$1:$2</definedName>
    <definedName name="_xlnm.Print_Titles" localSheetId="63">'1.6 GRAVITACIJSKI _SISTEM'!$1:$2</definedName>
    <definedName name="_xlnm.Print_Titles" localSheetId="64">'1.7 PODTLAČNI SISTEM'!$1:$2</definedName>
    <definedName name="_xlnm.Print_Titles" localSheetId="66">'2.1.PRIKLJUČEK PRIMAR KENOG'!$1:$2</definedName>
    <definedName name="_xlnm.Print_Titles" localSheetId="67">'2.2.TOPLOTNA POSTAJA + TČ'!$1:$2</definedName>
    <definedName name="_xlnm.Print_Titles" localSheetId="69">'2.5 RADIATORJI, KONVEKTORJI'!$1:$2</definedName>
    <definedName name="_xlnm.Print_Titles" localSheetId="72">'3_2_KN2_FIZIOTERAPIJA'!$1:$2</definedName>
    <definedName name="_xlnm.Print_Titles" localSheetId="36">'7'!$8:$9</definedName>
    <definedName name="_xlnm.Print_Titles" localSheetId="5">'BETONSKA '!$3:$3</definedName>
    <definedName name="_xlnm.Print_Titles" localSheetId="8">FASADA!$4:$4</definedName>
    <definedName name="_xlnm.Print_Titles" localSheetId="27">#REF!</definedName>
    <definedName name="_xlnm.Print_Titles" localSheetId="15">'KERAMIKA '!$4:$4</definedName>
    <definedName name="_xlnm.Print_Titles" localSheetId="10">KLJUČAVNIČARSKA!$4:$4</definedName>
    <definedName name="_xlnm.Print_Titles" localSheetId="9">KROVSKA!$4:$4</definedName>
    <definedName name="_xlnm.Print_Titles" localSheetId="13">'MONTAŽNA DELA'!$4:$4</definedName>
    <definedName name="_xlnm.Print_Titles" localSheetId="17">'OBDELAVE BETONOV'!$4:$4</definedName>
    <definedName name="_xlnm.Print_Titles" localSheetId="16">PODOPOLAGALSKA!$4:$4</definedName>
    <definedName name="_xlnm.Print_Titles" localSheetId="14">'SLIKOPLESKARSKA '!$4:$4</definedName>
    <definedName name="_xlnm.Print_Titles" localSheetId="7">'TESARSKA '!$4:$4</definedName>
    <definedName name="_xlnm.Print_Titles" localSheetId="28">#REF!</definedName>
    <definedName name="_xlnm.Print_Titles" localSheetId="6">'ZIDARSKA '!$4:$4</definedName>
    <definedName name="TLA" localSheetId="73">#REF!</definedName>
    <definedName name="TLA" localSheetId="74">#REF!</definedName>
    <definedName name="TLA" localSheetId="75">#REF!</definedName>
    <definedName name="TLA" localSheetId="76">#REF!</definedName>
    <definedName name="TLA" localSheetId="78">#REF!</definedName>
    <definedName name="TLA">'[1]Q.T.'!$X$24</definedName>
    <definedName name="TN1K" localSheetId="73">#REF!</definedName>
    <definedName name="TN1K" localSheetId="74">#REF!</definedName>
    <definedName name="TN1K" localSheetId="75">#REF!</definedName>
    <definedName name="TN1K" localSheetId="76">#REF!</definedName>
    <definedName name="TN1K" localSheetId="78">#REF!</definedName>
    <definedName name="TN1K">#REF!</definedName>
    <definedName name="TNK" localSheetId="73">#REF!</definedName>
    <definedName name="TNK" localSheetId="74">#REF!</definedName>
    <definedName name="TNK" localSheetId="75">#REF!</definedName>
    <definedName name="TNK" localSheetId="76">#REF!</definedName>
    <definedName name="TNK" localSheetId="78">#REF!</definedName>
    <definedName name="TNK">#REF!</definedName>
    <definedName name="TNL" localSheetId="73">#REF!</definedName>
    <definedName name="TNL" localSheetId="74">#REF!</definedName>
    <definedName name="TNL" localSheetId="75">#REF!</definedName>
    <definedName name="TNL" localSheetId="76">#REF!</definedName>
    <definedName name="TNL" localSheetId="78">#REF!</definedName>
    <definedName name="TNL">#REF!</definedName>
    <definedName name="TP">'2.2.TOPLOTNA POSTAJA + TČ'!#REF!</definedName>
    <definedName name="tt" localSheetId="72">#REF!</definedName>
    <definedName name="TTTTT" localSheetId="73">#REF!</definedName>
    <definedName name="TTTTT" localSheetId="78">#REF!</definedName>
    <definedName name="TTTTT">#REF!</definedName>
    <definedName name="Tzun" localSheetId="73">#REF!</definedName>
    <definedName name="Tzun" localSheetId="74">#REF!</definedName>
    <definedName name="Tzun" localSheetId="75">#REF!</definedName>
    <definedName name="Tzun" localSheetId="76">#REF!</definedName>
    <definedName name="Tzun" localSheetId="78">#REF!</definedName>
    <definedName name="Tzun">'[1]Q.T.'!$G$16</definedName>
    <definedName name="UMIVALNIK" localSheetId="61">#REF!</definedName>
    <definedName name="UMIVALNIK" localSheetId="73">#REF!</definedName>
    <definedName name="UMIVALNIK" localSheetId="74">#REF!</definedName>
    <definedName name="UMIVALNIK" localSheetId="75">#REF!</definedName>
    <definedName name="UMIVALNIK" localSheetId="76">#REF!</definedName>
    <definedName name="UMIVALNIK" localSheetId="78">#REF!</definedName>
    <definedName name="UMIVALNIK">#REF!</definedName>
    <definedName name="UMIVALNIK_60x40" localSheetId="61">#REF!</definedName>
    <definedName name="UMIVALNIK_60x40" localSheetId="73">#REF!</definedName>
    <definedName name="UMIVALNIK_60x40" localSheetId="74">#REF!</definedName>
    <definedName name="UMIVALNIK_60x40" localSheetId="75">#REF!</definedName>
    <definedName name="UMIVALNIK_60x40" localSheetId="76">#REF!</definedName>
    <definedName name="UMIVALNIK_60x40" localSheetId="78">#REF!</definedName>
    <definedName name="UMIVALNIK_60x40">#REF!</definedName>
    <definedName name="URA">[3]Osnova!$B$6</definedName>
    <definedName name="UU" localSheetId="78">#REF!</definedName>
    <definedName name="UU">#REF!</definedName>
    <definedName name="UUU" localSheetId="78">#REF!</definedName>
    <definedName name="UUU">#REF!</definedName>
    <definedName name="VARIANTA">[3]Osnova!$B$13</definedName>
    <definedName name="Visina" localSheetId="73">#REF!</definedName>
    <definedName name="Visina" localSheetId="74">#REF!</definedName>
    <definedName name="Visina" localSheetId="75">#REF!</definedName>
    <definedName name="Visina" localSheetId="76">#REF!</definedName>
    <definedName name="Visina" localSheetId="78">#REF!</definedName>
    <definedName name="Visina">#REF!</definedName>
    <definedName name="VN" localSheetId="73">#REF!</definedName>
    <definedName name="VN" localSheetId="74">#REF!</definedName>
    <definedName name="VN" localSheetId="75">#REF!</definedName>
    <definedName name="VN" localSheetId="76">#REF!</definedName>
    <definedName name="VN" localSheetId="78">#REF!</definedName>
    <definedName name="VN">#REF!</definedName>
    <definedName name="Volumen" localSheetId="73">#REF!</definedName>
    <definedName name="Volumen" localSheetId="74">#REF!</definedName>
    <definedName name="Volumen" localSheetId="75">#REF!</definedName>
    <definedName name="Volumen" localSheetId="76">#REF!</definedName>
    <definedName name="Volumen" localSheetId="78">#REF!</definedName>
    <definedName name="Volumen">'[1]Rad-B'!$K$2:$K$40</definedName>
    <definedName name="Vsota" localSheetId="61">#REF!</definedName>
    <definedName name="Vsota" localSheetId="73">#REF!</definedName>
    <definedName name="Vsota" localSheetId="74">#REF!</definedName>
    <definedName name="Vsota" localSheetId="75">#REF!</definedName>
    <definedName name="Vsota" localSheetId="76">#REF!</definedName>
    <definedName name="Vsota" localSheetId="78">#REF!</definedName>
    <definedName name="Vsota">#REF!</definedName>
    <definedName name="VZ" localSheetId="73">#REF!</definedName>
    <definedName name="VZ" localSheetId="74">#REF!</definedName>
    <definedName name="VZ" localSheetId="75">#REF!</definedName>
    <definedName name="VZ" localSheetId="76">#REF!</definedName>
    <definedName name="VZ" localSheetId="78">#REF!</definedName>
    <definedName name="VZ">#REF!</definedName>
    <definedName name="W" localSheetId="73">#REF!</definedName>
    <definedName name="W" localSheetId="74">#REF!</definedName>
    <definedName name="W" localSheetId="75">#REF!</definedName>
    <definedName name="W" localSheetId="78">#REF!</definedName>
    <definedName name="W">#REF!</definedName>
    <definedName name="WWW" localSheetId="73">'[6]Q-TABELA'!#REF!</definedName>
    <definedName name="WWW" localSheetId="78">'[6]Q-TABELA'!#REF!</definedName>
    <definedName name="WWW">'[6]Q-TABELA'!#REF!</definedName>
    <definedName name="WWWR" localSheetId="78">'[9]1_INSTALACIJSKI MATERIAL'!#REF!</definedName>
    <definedName name="WWWR">'[9]1_INSTALACIJSKI MATERIAL'!#REF!</definedName>
    <definedName name="WWWWW" localSheetId="73">#REF!</definedName>
    <definedName name="WWWWW" localSheetId="78">#REF!</definedName>
    <definedName name="WWWWW">#REF!</definedName>
    <definedName name="ZAVAROVANJA">[3]Osnova!$N$3:$N$10</definedName>
    <definedName name="Zun_vodovod" localSheetId="61">#REF!</definedName>
    <definedName name="Zun_vodovod" localSheetId="73">#REF!</definedName>
    <definedName name="Zun_vodovod" localSheetId="74">#REF!</definedName>
    <definedName name="Zun_vodovod" localSheetId="75">#REF!</definedName>
    <definedName name="Zun_vodovod" localSheetId="76">#REF!</definedName>
    <definedName name="Zun_vodovod" localSheetId="78">#REF!</definedName>
    <definedName name="Zun_vodovod">#REF!</definedName>
    <definedName name="ZV" localSheetId="73">#REF!</definedName>
    <definedName name="ZV" localSheetId="74">#REF!</definedName>
    <definedName name="ZV" localSheetId="75">#REF!</definedName>
    <definedName name="ZV" localSheetId="76">#REF!</definedName>
    <definedName name="ZV" localSheetId="78">#REF!</definedName>
    <definedName name="ZV">'[1]Q.T.'!$X$27</definedName>
    <definedName name="ZZ" localSheetId="73">#REF!</definedName>
    <definedName name="ZZ" localSheetId="74">#REF!</definedName>
    <definedName name="ZZ" localSheetId="75">#REF!</definedName>
    <definedName name="ZZ" localSheetId="76">#REF!</definedName>
    <definedName name="ZZ" localSheetId="78">#REF!</definedName>
    <definedName name="ZZ">'[1]Q.T.'!$X$23</definedName>
    <definedName name="ZZZ" localSheetId="73">#REF!</definedName>
    <definedName name="ZZZ" localSheetId="78">#REF!</definedName>
    <definedName name="ZZZ">#REF!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29" i="37" l="1"/>
  <c r="F4" i="35"/>
  <c r="F222" i="35"/>
  <c r="F213" i="35"/>
  <c r="F195" i="35"/>
  <c r="F177" i="35"/>
  <c r="F162" i="35"/>
  <c r="F144" i="35"/>
  <c r="F126" i="35"/>
  <c r="F108" i="35"/>
  <c r="F66" i="35"/>
  <c r="A213" i="35"/>
  <c r="A195" i="35"/>
  <c r="A177" i="35"/>
  <c r="F86" i="35"/>
  <c r="F20" i="35"/>
  <c r="F86" i="41" l="1"/>
  <c r="F69" i="41"/>
  <c r="F31" i="45"/>
  <c r="E16" i="47"/>
  <c r="H12" i="1"/>
  <c r="F14" i="81"/>
  <c r="F12" i="81"/>
  <c r="F10" i="81"/>
  <c r="F8" i="81"/>
  <c r="F6" i="81"/>
  <c r="F10" i="85"/>
  <c r="F8" i="85"/>
  <c r="F6" i="85"/>
  <c r="F13" i="85" s="1"/>
  <c r="D9" i="82" s="1"/>
  <c r="F24" i="84"/>
  <c r="F21" i="84"/>
  <c r="F18" i="84"/>
  <c r="F15" i="84"/>
  <c r="F13" i="84"/>
  <c r="F11" i="84"/>
  <c r="F9" i="84"/>
  <c r="F6" i="84"/>
  <c r="F91" i="83"/>
  <c r="F89" i="83"/>
  <c r="F87" i="83"/>
  <c r="F81" i="83"/>
  <c r="F78" i="83"/>
  <c r="F75" i="83"/>
  <c r="F73" i="83"/>
  <c r="F71" i="83"/>
  <c r="A70" i="83"/>
  <c r="F68" i="83"/>
  <c r="A66" i="83"/>
  <c r="F64" i="83"/>
  <c r="F59" i="83"/>
  <c r="F58" i="83"/>
  <c r="F52" i="83"/>
  <c r="F45" i="83"/>
  <c r="F39" i="83"/>
  <c r="F93" i="83" s="1"/>
  <c r="F31" i="83"/>
  <c r="F14" i="83"/>
  <c r="F12" i="83"/>
  <c r="F9" i="83"/>
  <c r="E93" i="83" s="1"/>
  <c r="F148" i="77"/>
  <c r="F60" i="80"/>
  <c r="F57" i="80"/>
  <c r="F55" i="80"/>
  <c r="F49" i="80"/>
  <c r="F42" i="80"/>
  <c r="F64" i="80" s="1"/>
  <c r="F36" i="80"/>
  <c r="A8" i="80"/>
  <c r="F210" i="79"/>
  <c r="F205" i="79"/>
  <c r="F202" i="79"/>
  <c r="F198" i="79"/>
  <c r="F194" i="79"/>
  <c r="F187" i="79"/>
  <c r="F186" i="79"/>
  <c r="F185" i="79"/>
  <c r="F180" i="79"/>
  <c r="F179" i="79"/>
  <c r="F165" i="79"/>
  <c r="F159" i="79"/>
  <c r="F156" i="79"/>
  <c r="F153" i="79"/>
  <c r="F149" i="79"/>
  <c r="F143" i="79"/>
  <c r="F133" i="79"/>
  <c r="F128" i="79"/>
  <c r="F120" i="79"/>
  <c r="F116" i="79"/>
  <c r="F112" i="79"/>
  <c r="F102" i="79"/>
  <c r="F98" i="79"/>
  <c r="F95" i="79"/>
  <c r="F91" i="79"/>
  <c r="F81" i="79"/>
  <c r="F78" i="79"/>
  <c r="F68" i="79"/>
  <c r="F62" i="79"/>
  <c r="F59" i="79"/>
  <c r="F56" i="79"/>
  <c r="F53" i="79"/>
  <c r="F44" i="79"/>
  <c r="F34" i="79"/>
  <c r="F27" i="79"/>
  <c r="A25" i="79"/>
  <c r="F23" i="79"/>
  <c r="A20" i="79"/>
  <c r="F18" i="79"/>
  <c r="F212" i="79" s="1"/>
  <c r="A10" i="79"/>
  <c r="F68" i="78"/>
  <c r="F65" i="78"/>
  <c r="F63" i="78"/>
  <c r="F50" i="78"/>
  <c r="F46" i="78"/>
  <c r="F41" i="78"/>
  <c r="F37" i="78"/>
  <c r="F33" i="78"/>
  <c r="F30" i="78"/>
  <c r="F23" i="78"/>
  <c r="A18" i="78"/>
  <c r="F16" i="78"/>
  <c r="F72" i="78" s="1"/>
  <c r="A8" i="78"/>
  <c r="F143" i="77"/>
  <c r="F140" i="77"/>
  <c r="F138" i="77"/>
  <c r="F137" i="77"/>
  <c r="F136" i="77"/>
  <c r="F123" i="77"/>
  <c r="F122" i="77"/>
  <c r="F108" i="77"/>
  <c r="F107" i="77"/>
  <c r="F104" i="77"/>
  <c r="F103" i="77"/>
  <c r="F102" i="77"/>
  <c r="F101" i="77"/>
  <c r="F98" i="77"/>
  <c r="F95" i="77"/>
  <c r="F91" i="77"/>
  <c r="F90" i="77"/>
  <c r="F86" i="77"/>
  <c r="F75" i="77"/>
  <c r="F71" i="77"/>
  <c r="F67" i="77"/>
  <c r="F64" i="77"/>
  <c r="F63" i="77"/>
  <c r="F62" i="77"/>
  <c r="F61" i="77"/>
  <c r="F58" i="77"/>
  <c r="F51" i="77"/>
  <c r="F44" i="77"/>
  <c r="A8" i="77"/>
  <c r="F154" i="76"/>
  <c r="F151" i="76"/>
  <c r="F149" i="76"/>
  <c r="F136" i="76"/>
  <c r="F135" i="76"/>
  <c r="F134" i="76"/>
  <c r="F121" i="76"/>
  <c r="F120" i="76"/>
  <c r="F115" i="76"/>
  <c r="F114" i="76"/>
  <c r="F111" i="76"/>
  <c r="F108" i="76"/>
  <c r="F107" i="76"/>
  <c r="F106" i="76"/>
  <c r="F105" i="76"/>
  <c r="F102" i="76"/>
  <c r="F97" i="76"/>
  <c r="F93" i="76"/>
  <c r="F88" i="76"/>
  <c r="F83" i="76"/>
  <c r="F82" i="76"/>
  <c r="F71" i="76"/>
  <c r="F67" i="76"/>
  <c r="F63" i="76"/>
  <c r="F60" i="76"/>
  <c r="F59" i="76"/>
  <c r="F56" i="76"/>
  <c r="F49" i="76"/>
  <c r="A44" i="76"/>
  <c r="F42" i="76"/>
  <c r="F159" i="76" s="1"/>
  <c r="A8" i="76"/>
  <c r="F201" i="75"/>
  <c r="F197" i="75"/>
  <c r="F194" i="75"/>
  <c r="F192" i="75"/>
  <c r="F190" i="75"/>
  <c r="F189" i="75"/>
  <c r="F176" i="75"/>
  <c r="F175" i="75"/>
  <c r="F174" i="75"/>
  <c r="F173" i="75"/>
  <c r="F172" i="75"/>
  <c r="F171" i="75"/>
  <c r="F170" i="75"/>
  <c r="F169" i="75"/>
  <c r="F168" i="75"/>
  <c r="F167" i="75"/>
  <c r="F166" i="75"/>
  <c r="F165" i="75"/>
  <c r="F164" i="75"/>
  <c r="F163" i="75"/>
  <c r="F162" i="75"/>
  <c r="F161" i="75"/>
  <c r="F160" i="75"/>
  <c r="F159" i="75"/>
  <c r="F158" i="75"/>
  <c r="F157" i="75"/>
  <c r="F144" i="75"/>
  <c r="F140" i="75"/>
  <c r="F139" i="75"/>
  <c r="F138" i="75"/>
  <c r="F135" i="75"/>
  <c r="F134" i="75"/>
  <c r="F133" i="75"/>
  <c r="F132" i="75"/>
  <c r="F128" i="75"/>
  <c r="F127" i="75"/>
  <c r="F126" i="75"/>
  <c r="F125" i="75"/>
  <c r="F122" i="75"/>
  <c r="F121" i="75"/>
  <c r="F120" i="75"/>
  <c r="F119" i="75"/>
  <c r="F118" i="75"/>
  <c r="F117" i="75"/>
  <c r="F116" i="75"/>
  <c r="F115" i="75"/>
  <c r="F114" i="75"/>
  <c r="F113" i="75"/>
  <c r="F112" i="75"/>
  <c r="F111" i="75"/>
  <c r="F108" i="75"/>
  <c r="F107" i="75"/>
  <c r="F103" i="75"/>
  <c r="F100" i="75"/>
  <c r="F95" i="75"/>
  <c r="F94" i="75"/>
  <c r="F83" i="75"/>
  <c r="F79" i="75"/>
  <c r="F75" i="75"/>
  <c r="F72" i="75"/>
  <c r="F71" i="75"/>
  <c r="F70" i="75"/>
  <c r="F69" i="75"/>
  <c r="F66" i="75"/>
  <c r="F59" i="75"/>
  <c r="F46" i="75"/>
  <c r="F41" i="75"/>
  <c r="F34" i="75"/>
  <c r="F203" i="75" s="1"/>
  <c r="A8" i="75"/>
  <c r="F146" i="74"/>
  <c r="F143" i="74"/>
  <c r="F142" i="74"/>
  <c r="F137" i="74"/>
  <c r="F136" i="74"/>
  <c r="F135" i="74"/>
  <c r="F132" i="74"/>
  <c r="F131" i="74"/>
  <c r="F130" i="74"/>
  <c r="F126" i="74"/>
  <c r="F125" i="74"/>
  <c r="F124" i="74"/>
  <c r="F121" i="74"/>
  <c r="F120" i="74"/>
  <c r="F119" i="74"/>
  <c r="F116" i="74"/>
  <c r="F115" i="74"/>
  <c r="F111" i="74"/>
  <c r="F110" i="74"/>
  <c r="F106" i="74"/>
  <c r="F105" i="74"/>
  <c r="F104" i="74"/>
  <c r="F99" i="74"/>
  <c r="F88" i="74"/>
  <c r="F84" i="74"/>
  <c r="F80" i="74"/>
  <c r="F76" i="74"/>
  <c r="F75" i="74"/>
  <c r="F74" i="74"/>
  <c r="F71" i="74"/>
  <c r="F64" i="74"/>
  <c r="F54" i="74"/>
  <c r="A49" i="74"/>
  <c r="F47" i="74"/>
  <c r="A8" i="74"/>
  <c r="F116" i="73"/>
  <c r="F113" i="73"/>
  <c r="F111" i="73"/>
  <c r="F110" i="73"/>
  <c r="F109" i="73"/>
  <c r="F96" i="73"/>
  <c r="F95" i="73"/>
  <c r="F94" i="73"/>
  <c r="F93" i="73"/>
  <c r="F79" i="73"/>
  <c r="F75" i="73"/>
  <c r="F74" i="73"/>
  <c r="F73" i="73"/>
  <c r="F70" i="73"/>
  <c r="F69" i="73"/>
  <c r="F68" i="73"/>
  <c r="F67" i="73"/>
  <c r="F64" i="73"/>
  <c r="F61" i="73"/>
  <c r="F60" i="73"/>
  <c r="F56" i="73"/>
  <c r="F53" i="73"/>
  <c r="F52" i="73"/>
  <c r="F48" i="73"/>
  <c r="F44" i="73"/>
  <c r="F40" i="73"/>
  <c r="F37" i="73"/>
  <c r="F36" i="73"/>
  <c r="F35" i="73"/>
  <c r="F34" i="73"/>
  <c r="F31" i="73"/>
  <c r="F24" i="73"/>
  <c r="F17" i="73"/>
  <c r="F120" i="73" s="1"/>
  <c r="A8" i="73"/>
  <c r="F362" i="71"/>
  <c r="F360" i="71"/>
  <c r="F359" i="71"/>
  <c r="F358" i="71"/>
  <c r="F356" i="71"/>
  <c r="F352" i="71"/>
  <c r="F350" i="71"/>
  <c r="F347" i="71"/>
  <c r="F345" i="71"/>
  <c r="F344" i="71"/>
  <c r="J343" i="71"/>
  <c r="F343" i="71"/>
  <c r="F342" i="71"/>
  <c r="F341" i="71"/>
  <c r="F340" i="71"/>
  <c r="F339" i="71"/>
  <c r="F338" i="71"/>
  <c r="F337" i="71"/>
  <c r="F336" i="71"/>
  <c r="F335" i="71"/>
  <c r="F333" i="71"/>
  <c r="F329" i="71"/>
  <c r="F328" i="71"/>
  <c r="F324" i="71"/>
  <c r="F323" i="71"/>
  <c r="F322" i="71"/>
  <c r="F321" i="71"/>
  <c r="F320" i="71"/>
  <c r="F319" i="71"/>
  <c r="F318" i="71"/>
  <c r="F317" i="71"/>
  <c r="F316" i="71"/>
  <c r="F315" i="71"/>
  <c r="F314" i="71"/>
  <c r="F313" i="71"/>
  <c r="F312" i="71"/>
  <c r="F311" i="71"/>
  <c r="F310" i="71"/>
  <c r="F309" i="71"/>
  <c r="F305" i="71"/>
  <c r="F304" i="71"/>
  <c r="F303" i="71"/>
  <c r="F302" i="71"/>
  <c r="F300" i="71"/>
  <c r="F299" i="71"/>
  <c r="F298" i="71"/>
  <c r="F297" i="71"/>
  <c r="F292" i="71"/>
  <c r="F289" i="71"/>
  <c r="F283" i="71"/>
  <c r="F276" i="71"/>
  <c r="F273" i="71"/>
  <c r="F264" i="71"/>
  <c r="F263" i="71"/>
  <c r="F262" i="71"/>
  <c r="F260" i="71"/>
  <c r="F258" i="71"/>
  <c r="F256" i="71"/>
  <c r="F253" i="71"/>
  <c r="F250" i="71"/>
  <c r="F242" i="71"/>
  <c r="F224" i="71"/>
  <c r="F219" i="71"/>
  <c r="F205" i="71"/>
  <c r="F200" i="71"/>
  <c r="F195" i="71"/>
  <c r="F175" i="71"/>
  <c r="F170" i="71"/>
  <c r="F148" i="71"/>
  <c r="F145" i="71"/>
  <c r="F140" i="71"/>
  <c r="F137" i="71"/>
  <c r="F117" i="71"/>
  <c r="F112" i="71"/>
  <c r="F89" i="71"/>
  <c r="F85" i="71"/>
  <c r="F83" i="71"/>
  <c r="F81" i="71"/>
  <c r="F79" i="71"/>
  <c r="F78" i="71"/>
  <c r="F76" i="71"/>
  <c r="F75" i="71"/>
  <c r="F70" i="71"/>
  <c r="F69" i="71"/>
  <c r="F68" i="71"/>
  <c r="F67" i="71"/>
  <c r="F66" i="71"/>
  <c r="F62" i="71"/>
  <c r="F61" i="71"/>
  <c r="F60" i="71"/>
  <c r="F59" i="71"/>
  <c r="F58" i="71"/>
  <c r="F57" i="71"/>
  <c r="F56" i="71"/>
  <c r="F55" i="71"/>
  <c r="F54" i="71"/>
  <c r="F53" i="71"/>
  <c r="F52" i="71"/>
  <c r="F51" i="71"/>
  <c r="F50" i="71"/>
  <c r="F49" i="71"/>
  <c r="F48" i="71"/>
  <c r="F47" i="71"/>
  <c r="F46" i="71"/>
  <c r="F45" i="71"/>
  <c r="F43" i="71"/>
  <c r="F40" i="71"/>
  <c r="F38" i="71"/>
  <c r="F34" i="71"/>
  <c r="F31" i="71"/>
  <c r="D31" i="71"/>
  <c r="F26" i="71"/>
  <c r="F25" i="71"/>
  <c r="F24" i="71"/>
  <c r="F23" i="71"/>
  <c r="F22" i="71"/>
  <c r="F21" i="71"/>
  <c r="F20" i="71"/>
  <c r="A20" i="71"/>
  <c r="F19" i="71"/>
  <c r="F18" i="71"/>
  <c r="F17" i="71"/>
  <c r="F16" i="71"/>
  <c r="F15" i="71"/>
  <c r="F14" i="71"/>
  <c r="F13" i="71"/>
  <c r="F12" i="71"/>
  <c r="F361" i="71" s="1"/>
  <c r="F11" i="71"/>
  <c r="F10" i="71"/>
  <c r="F9" i="71"/>
  <c r="F61" i="70"/>
  <c r="F59" i="70"/>
  <c r="F57" i="70"/>
  <c r="F52" i="70"/>
  <c r="F50" i="70"/>
  <c r="F48" i="70"/>
  <c r="F46" i="70"/>
  <c r="F45" i="70"/>
  <c r="F44" i="70"/>
  <c r="F41" i="70"/>
  <c r="F40" i="70"/>
  <c r="F39" i="70"/>
  <c r="F35" i="70"/>
  <c r="F34" i="70"/>
  <c r="F33" i="70"/>
  <c r="F31" i="70"/>
  <c r="F29" i="70"/>
  <c r="F27" i="70"/>
  <c r="F24" i="70"/>
  <c r="F21" i="70"/>
  <c r="F17" i="70"/>
  <c r="F13" i="70"/>
  <c r="F12" i="70"/>
  <c r="F10" i="70"/>
  <c r="A9" i="70"/>
  <c r="F313" i="69"/>
  <c r="F311" i="69"/>
  <c r="F310" i="69"/>
  <c r="F309" i="69"/>
  <c r="F308" i="69"/>
  <c r="F306" i="69"/>
  <c r="F301" i="69"/>
  <c r="F299" i="69"/>
  <c r="F294" i="69"/>
  <c r="F293" i="69"/>
  <c r="F292" i="69"/>
  <c r="F291" i="69"/>
  <c r="F290" i="69"/>
  <c r="F287" i="69"/>
  <c r="F286" i="69"/>
  <c r="F285" i="69"/>
  <c r="F283" i="69"/>
  <c r="F282" i="69"/>
  <c r="F281" i="69"/>
  <c r="F280" i="69"/>
  <c r="F279" i="69"/>
  <c r="F278" i="69"/>
  <c r="F277" i="69"/>
  <c r="F276" i="69"/>
  <c r="F271" i="69"/>
  <c r="F268" i="69"/>
  <c r="F267" i="69"/>
  <c r="F266" i="69"/>
  <c r="F265" i="69"/>
  <c r="F264" i="69"/>
  <c r="F262" i="69"/>
  <c r="F261" i="69"/>
  <c r="F260" i="69"/>
  <c r="F257" i="69"/>
  <c r="F256" i="69"/>
  <c r="F254" i="69"/>
  <c r="F253" i="69"/>
  <c r="F252" i="69"/>
  <c r="F250" i="69"/>
  <c r="F249" i="69"/>
  <c r="F248" i="69"/>
  <c r="F244" i="69"/>
  <c r="F243" i="69"/>
  <c r="F239" i="69"/>
  <c r="F238" i="69"/>
  <c r="F237" i="69"/>
  <c r="F233" i="69"/>
  <c r="F232" i="69"/>
  <c r="F228" i="69"/>
  <c r="F227" i="69"/>
  <c r="F223" i="69"/>
  <c r="F222" i="69"/>
  <c r="F218" i="69"/>
  <c r="F217" i="69"/>
  <c r="F216" i="69"/>
  <c r="F214" i="69"/>
  <c r="F213" i="69"/>
  <c r="F212" i="69"/>
  <c r="F211" i="69"/>
  <c r="F209" i="69"/>
  <c r="F208" i="69"/>
  <c r="F207" i="69"/>
  <c r="F206" i="69"/>
  <c r="F205" i="69"/>
  <c r="F204" i="69"/>
  <c r="F202" i="69"/>
  <c r="F201" i="69"/>
  <c r="F200" i="69"/>
  <c r="F199" i="69"/>
  <c r="F198" i="69"/>
  <c r="F197" i="69"/>
  <c r="F195" i="69"/>
  <c r="F194" i="69"/>
  <c r="F193" i="69"/>
  <c r="F192" i="69"/>
  <c r="F191" i="69"/>
  <c r="F190" i="69"/>
  <c r="F188" i="69"/>
  <c r="F187" i="69"/>
  <c r="F186" i="69"/>
  <c r="F185" i="69"/>
  <c r="F184" i="69"/>
  <c r="F183" i="69"/>
  <c r="F181" i="69"/>
  <c r="F180" i="69"/>
  <c r="F179" i="69"/>
  <c r="F178" i="69"/>
  <c r="F177" i="69"/>
  <c r="F176" i="69"/>
  <c r="F174" i="69"/>
  <c r="F171" i="69"/>
  <c r="F170" i="69"/>
  <c r="F169" i="69"/>
  <c r="F168" i="69"/>
  <c r="F166" i="69"/>
  <c r="F165" i="69"/>
  <c r="F164" i="69"/>
  <c r="F162" i="69"/>
  <c r="F158" i="69"/>
  <c r="F155" i="69"/>
  <c r="F152" i="69"/>
  <c r="F149" i="69"/>
  <c r="F142" i="69"/>
  <c r="F141" i="69"/>
  <c r="F140" i="69"/>
  <c r="F138" i="69"/>
  <c r="F137" i="69"/>
  <c r="F135" i="69"/>
  <c r="F134" i="69"/>
  <c r="F130" i="69"/>
  <c r="F113" i="69"/>
  <c r="F312" i="69" s="1"/>
  <c r="A8" i="69"/>
  <c r="F99" i="68"/>
  <c r="F97" i="68"/>
  <c r="F96" i="68"/>
  <c r="F94" i="68"/>
  <c r="F93" i="68"/>
  <c r="F92" i="68"/>
  <c r="F90" i="68"/>
  <c r="F88" i="68"/>
  <c r="F87" i="68"/>
  <c r="F84" i="68"/>
  <c r="F83" i="68"/>
  <c r="F79" i="68"/>
  <c r="F76" i="68"/>
  <c r="F73" i="68"/>
  <c r="F70" i="68"/>
  <c r="F66" i="68"/>
  <c r="F62" i="68"/>
  <c r="F58" i="68"/>
  <c r="F57" i="68"/>
  <c r="F55" i="68"/>
  <c r="F54" i="68"/>
  <c r="F51" i="68"/>
  <c r="F48" i="68"/>
  <c r="F44" i="68"/>
  <c r="F40" i="68"/>
  <c r="F35" i="68"/>
  <c r="F31" i="68"/>
  <c r="F30" i="68"/>
  <c r="F25" i="68"/>
  <c r="F20" i="68"/>
  <c r="F16" i="68"/>
  <c r="F98" i="68" s="1"/>
  <c r="F11" i="68"/>
  <c r="A8" i="68"/>
  <c r="F10" i="61"/>
  <c r="F199" i="60"/>
  <c r="C9" i="59" s="1"/>
  <c r="C8" i="58" s="1"/>
  <c r="F15" i="60"/>
  <c r="F88" i="66"/>
  <c r="F87" i="66"/>
  <c r="F86" i="66"/>
  <c r="F85" i="66"/>
  <c r="F82" i="66"/>
  <c r="F81" i="66"/>
  <c r="F80" i="66"/>
  <c r="F79" i="66"/>
  <c r="F78" i="66"/>
  <c r="F77" i="66"/>
  <c r="F76" i="66"/>
  <c r="F75" i="66"/>
  <c r="F74" i="66"/>
  <c r="F73" i="66"/>
  <c r="F72" i="66"/>
  <c r="F71" i="66"/>
  <c r="F70" i="66"/>
  <c r="F69" i="66"/>
  <c r="F68" i="66"/>
  <c r="F67" i="66"/>
  <c r="F66" i="66"/>
  <c r="F65" i="66"/>
  <c r="F64" i="66"/>
  <c r="F63" i="66"/>
  <c r="F62" i="66"/>
  <c r="F61" i="66"/>
  <c r="F60" i="66"/>
  <c r="F59" i="66"/>
  <c r="F58" i="66"/>
  <c r="F55" i="66"/>
  <c r="F54" i="66"/>
  <c r="F53" i="66"/>
  <c r="F52" i="66"/>
  <c r="F51" i="66"/>
  <c r="F50" i="66"/>
  <c r="F49" i="66"/>
  <c r="F48" i="66"/>
  <c r="F47" i="66"/>
  <c r="F46" i="66"/>
  <c r="F45" i="66"/>
  <c r="F44" i="66"/>
  <c r="F43" i="66"/>
  <c r="F42" i="66"/>
  <c r="F41" i="66"/>
  <c r="F40" i="66"/>
  <c r="F39" i="66"/>
  <c r="F38" i="66"/>
  <c r="F37" i="66"/>
  <c r="F36" i="66"/>
  <c r="F35" i="66"/>
  <c r="F34" i="66"/>
  <c r="F33" i="66"/>
  <c r="F32" i="66"/>
  <c r="F31" i="66"/>
  <c r="F30" i="66"/>
  <c r="F29" i="66"/>
  <c r="F28" i="66"/>
  <c r="F27" i="66"/>
  <c r="F26" i="66"/>
  <c r="F25" i="66"/>
  <c r="F21" i="66"/>
  <c r="F20" i="66"/>
  <c r="F19" i="66"/>
  <c r="F18" i="66"/>
  <c r="F17" i="66"/>
  <c r="F16" i="66"/>
  <c r="F15" i="66"/>
  <c r="F12" i="66"/>
  <c r="F11" i="66"/>
  <c r="F91" i="66" s="1"/>
  <c r="F10" i="66"/>
  <c r="A9" i="66"/>
  <c r="F65" i="65"/>
  <c r="F64" i="65"/>
  <c r="F63" i="65"/>
  <c r="F62" i="65"/>
  <c r="F61" i="65"/>
  <c r="F60" i="65"/>
  <c r="F59" i="65"/>
  <c r="F58" i="65"/>
  <c r="F57" i="65"/>
  <c r="F56" i="65"/>
  <c r="F55" i="65"/>
  <c r="F54" i="65"/>
  <c r="F53" i="65"/>
  <c r="F52" i="65"/>
  <c r="F51" i="65"/>
  <c r="F50" i="65"/>
  <c r="F45" i="65"/>
  <c r="F44" i="65"/>
  <c r="F43" i="65"/>
  <c r="F42" i="65"/>
  <c r="F41" i="65"/>
  <c r="F40" i="65"/>
  <c r="F39" i="65"/>
  <c r="F38" i="65"/>
  <c r="F37" i="65"/>
  <c r="F36" i="65"/>
  <c r="F35" i="65"/>
  <c r="F34" i="65"/>
  <c r="F33" i="65"/>
  <c r="F32" i="65"/>
  <c r="F31" i="65"/>
  <c r="F30" i="65"/>
  <c r="F29" i="65"/>
  <c r="F28" i="65"/>
  <c r="F27" i="65"/>
  <c r="F26" i="65"/>
  <c r="F25" i="65"/>
  <c r="F24" i="65"/>
  <c r="F21" i="65"/>
  <c r="F20" i="65"/>
  <c r="F19" i="65"/>
  <c r="F18" i="65"/>
  <c r="F17" i="65"/>
  <c r="F14" i="65"/>
  <c r="F13" i="65"/>
  <c r="F12" i="65"/>
  <c r="F11" i="65"/>
  <c r="F68" i="65" s="1"/>
  <c r="F10" i="65"/>
  <c r="A9" i="65"/>
  <c r="A16" i="65" s="1"/>
  <c r="F59" i="64"/>
  <c r="F55" i="64"/>
  <c r="F42" i="64"/>
  <c r="F28" i="64"/>
  <c r="F22" i="64"/>
  <c r="F58" i="64" s="1"/>
  <c r="A9" i="64"/>
  <c r="A24" i="64" s="1"/>
  <c r="F8" i="64"/>
  <c r="F102" i="63"/>
  <c r="F99" i="63"/>
  <c r="F98" i="63"/>
  <c r="F97" i="63"/>
  <c r="F95" i="63"/>
  <c r="F91" i="63"/>
  <c r="F87" i="63"/>
  <c r="F83" i="63"/>
  <c r="F80" i="63"/>
  <c r="F77" i="63"/>
  <c r="F76" i="63"/>
  <c r="F74" i="63"/>
  <c r="F73" i="63"/>
  <c r="F72" i="63"/>
  <c r="F71" i="63"/>
  <c r="F70" i="63"/>
  <c r="F69" i="63"/>
  <c r="F67" i="63"/>
  <c r="F66" i="63"/>
  <c r="F65" i="63"/>
  <c r="F64" i="63"/>
  <c r="F63" i="63"/>
  <c r="F62" i="63"/>
  <c r="F60" i="63"/>
  <c r="F58" i="63"/>
  <c r="F56" i="63"/>
  <c r="F53" i="63"/>
  <c r="F52" i="63"/>
  <c r="F50" i="63"/>
  <c r="F49" i="63"/>
  <c r="F48" i="63"/>
  <c r="F45" i="63"/>
  <c r="F44" i="63"/>
  <c r="F43" i="63"/>
  <c r="F39" i="63"/>
  <c r="F38" i="63"/>
  <c r="F37" i="63"/>
  <c r="F33" i="63"/>
  <c r="F32" i="63"/>
  <c r="F31" i="63"/>
  <c r="F30" i="63"/>
  <c r="F29" i="63"/>
  <c r="F27" i="63"/>
  <c r="F23" i="63"/>
  <c r="F20" i="63"/>
  <c r="F101" i="63" s="1"/>
  <c r="A15" i="63"/>
  <c r="A22" i="63" s="1"/>
  <c r="F13" i="63"/>
  <c r="A6" i="63"/>
  <c r="F102" i="62"/>
  <c r="F100" i="62"/>
  <c r="F99" i="62"/>
  <c r="F96" i="62"/>
  <c r="F94" i="62"/>
  <c r="F92" i="62"/>
  <c r="F91" i="62"/>
  <c r="F88" i="62"/>
  <c r="F84" i="62"/>
  <c r="F72" i="62"/>
  <c r="F71" i="62"/>
  <c r="F70" i="62"/>
  <c r="F69" i="62"/>
  <c r="F65" i="62"/>
  <c r="F64" i="62"/>
  <c r="F63" i="62"/>
  <c r="F59" i="62"/>
  <c r="F58" i="62"/>
  <c r="F57" i="62"/>
  <c r="F56" i="62"/>
  <c r="F53" i="62"/>
  <c r="F52" i="62"/>
  <c r="F51" i="62"/>
  <c r="F50" i="62"/>
  <c r="F46" i="62"/>
  <c r="F45" i="62"/>
  <c r="F44" i="62"/>
  <c r="F39" i="62"/>
  <c r="F35" i="62"/>
  <c r="F30" i="62"/>
  <c r="F22" i="62"/>
  <c r="F15" i="62"/>
  <c r="F11" i="62"/>
  <c r="F10" i="62"/>
  <c r="F9" i="62"/>
  <c r="F101" i="62" s="1"/>
  <c r="A8" i="62"/>
  <c r="F95" i="61"/>
  <c r="F93" i="61"/>
  <c r="F92" i="61"/>
  <c r="F91" i="61"/>
  <c r="F90" i="61"/>
  <c r="F89" i="61"/>
  <c r="F83" i="61"/>
  <c r="F79" i="61"/>
  <c r="F75" i="61"/>
  <c r="F74" i="61"/>
  <c r="F70" i="61"/>
  <c r="F66" i="61"/>
  <c r="F62" i="61"/>
  <c r="F58" i="61"/>
  <c r="F53" i="61"/>
  <c r="F49" i="61"/>
  <c r="F48" i="61"/>
  <c r="F46" i="61"/>
  <c r="F45" i="61"/>
  <c r="F44" i="61"/>
  <c r="F41" i="61"/>
  <c r="F36" i="61"/>
  <c r="F35" i="61"/>
  <c r="F31" i="61"/>
  <c r="F30" i="61"/>
  <c r="F29" i="61"/>
  <c r="F25" i="61"/>
  <c r="F24" i="61"/>
  <c r="F23" i="61"/>
  <c r="F20" i="61"/>
  <c r="F19" i="61"/>
  <c r="F18" i="61"/>
  <c r="F17" i="61"/>
  <c r="F13" i="61"/>
  <c r="F12" i="61"/>
  <c r="F11" i="61"/>
  <c r="F94" i="61" s="1"/>
  <c r="A9" i="61"/>
  <c r="F8" i="61"/>
  <c r="F200" i="60"/>
  <c r="F197" i="60"/>
  <c r="F193" i="60"/>
  <c r="F189" i="60"/>
  <c r="F185" i="60"/>
  <c r="F181" i="60"/>
  <c r="F177" i="60"/>
  <c r="F171" i="60"/>
  <c r="F164" i="60"/>
  <c r="F153" i="60"/>
  <c r="F146" i="60"/>
  <c r="F135" i="60"/>
  <c r="F131" i="60"/>
  <c r="F123" i="60"/>
  <c r="F113" i="60"/>
  <c r="F102" i="60"/>
  <c r="F88" i="60"/>
  <c r="F82" i="60"/>
  <c r="F76" i="60"/>
  <c r="F71" i="60"/>
  <c r="F66" i="60"/>
  <c r="F60" i="60"/>
  <c r="F53" i="60"/>
  <c r="F44" i="60"/>
  <c r="F40" i="60"/>
  <c r="F36" i="60"/>
  <c r="F29" i="60"/>
  <c r="F22" i="60"/>
  <c r="A10" i="60"/>
  <c r="F4" i="57"/>
  <c r="F13" i="57"/>
  <c r="F12" i="57"/>
  <c r="F11" i="57"/>
  <c r="F29" i="56"/>
  <c r="F28" i="56"/>
  <c r="F26" i="56"/>
  <c r="F25" i="56"/>
  <c r="F24" i="56"/>
  <c r="D22" i="56"/>
  <c r="F22" i="56" s="1"/>
  <c r="F19" i="56"/>
  <c r="F18" i="56"/>
  <c r="F17" i="56"/>
  <c r="F15" i="56"/>
  <c r="F14" i="56"/>
  <c r="F13" i="56"/>
  <c r="F11" i="56"/>
  <c r="F18" i="55"/>
  <c r="F17" i="55"/>
  <c r="F16" i="55"/>
  <c r="F15" i="55"/>
  <c r="F14" i="55"/>
  <c r="F13" i="55"/>
  <c r="D11" i="55"/>
  <c r="D12" i="55" s="1"/>
  <c r="F12" i="55" s="1"/>
  <c r="F21" i="54"/>
  <c r="F20" i="54"/>
  <c r="F19" i="54"/>
  <c r="F18" i="54"/>
  <c r="F17" i="54"/>
  <c r="F16" i="54"/>
  <c r="F15" i="54"/>
  <c r="F14" i="54"/>
  <c r="F13" i="54"/>
  <c r="D12" i="54"/>
  <c r="F12" i="54" s="1"/>
  <c r="F11" i="54"/>
  <c r="D11" i="54"/>
  <c r="F26" i="53"/>
  <c r="F25" i="53"/>
  <c r="F24" i="53"/>
  <c r="F23" i="53"/>
  <c r="F22" i="53"/>
  <c r="F21" i="53"/>
  <c r="F20" i="53"/>
  <c r="F19" i="53"/>
  <c r="F17" i="53"/>
  <c r="F15" i="53"/>
  <c r="D15" i="53"/>
  <c r="D14" i="53"/>
  <c r="F14" i="53" s="1"/>
  <c r="D13" i="53"/>
  <c r="F13" i="53" s="1"/>
  <c r="D12" i="53"/>
  <c r="F12" i="53" s="1"/>
  <c r="F11" i="53"/>
  <c r="D11" i="53"/>
  <c r="D18" i="53" s="1"/>
  <c r="F18" i="53" s="1"/>
  <c r="F25" i="52"/>
  <c r="F24" i="52"/>
  <c r="F23" i="52"/>
  <c r="F22" i="52"/>
  <c r="F21" i="52"/>
  <c r="F20" i="52"/>
  <c r="F19" i="52"/>
  <c r="F18" i="52"/>
  <c r="F17" i="52"/>
  <c r="D17" i="52"/>
  <c r="F16" i="52"/>
  <c r="F15" i="52"/>
  <c r="F14" i="52"/>
  <c r="F13" i="52"/>
  <c r="F4" i="52" s="1"/>
  <c r="F27" i="51"/>
  <c r="F26" i="51"/>
  <c r="F25" i="51"/>
  <c r="F24" i="51"/>
  <c r="F23" i="51"/>
  <c r="F22" i="51"/>
  <c r="F21" i="51"/>
  <c r="F20" i="51"/>
  <c r="F19" i="51"/>
  <c r="F17" i="51"/>
  <c r="F15" i="51"/>
  <c r="D15" i="51"/>
  <c r="D14" i="51"/>
  <c r="F14" i="51" s="1"/>
  <c r="F13" i="51"/>
  <c r="D13" i="51"/>
  <c r="D12" i="51"/>
  <c r="F12" i="51" s="1"/>
  <c r="F11" i="51"/>
  <c r="D11" i="51"/>
  <c r="D18" i="51" s="1"/>
  <c r="F18" i="51" s="1"/>
  <c r="F27" i="50"/>
  <c r="F26" i="50"/>
  <c r="F25" i="50"/>
  <c r="F24" i="50"/>
  <c r="F23" i="50"/>
  <c r="F22" i="50"/>
  <c r="F21" i="50"/>
  <c r="F20" i="50"/>
  <c r="F19" i="50"/>
  <c r="F18" i="50"/>
  <c r="F16" i="50"/>
  <c r="F15" i="50"/>
  <c r="D15" i="50"/>
  <c r="D13" i="50"/>
  <c r="F13" i="50" s="1"/>
  <c r="D12" i="50"/>
  <c r="F12" i="50" s="1"/>
  <c r="F11" i="50"/>
  <c r="D11" i="50"/>
  <c r="D10" i="50"/>
  <c r="F10" i="50" s="1"/>
  <c r="D9" i="50"/>
  <c r="F9" i="50" s="1"/>
  <c r="F16" i="49"/>
  <c r="F15" i="49"/>
  <c r="F14" i="49"/>
  <c r="F4" i="49" s="1"/>
  <c r="E8" i="47" s="1"/>
  <c r="F13" i="49"/>
  <c r="F37" i="48"/>
  <c r="F36" i="48"/>
  <c r="F35" i="48"/>
  <c r="F34" i="48"/>
  <c r="F33" i="48"/>
  <c r="F32" i="48"/>
  <c r="F31" i="48"/>
  <c r="F30" i="48"/>
  <c r="F29" i="48"/>
  <c r="F27" i="48"/>
  <c r="F26" i="48"/>
  <c r="D26" i="48"/>
  <c r="D25" i="48"/>
  <c r="F25" i="48" s="1"/>
  <c r="D23" i="48"/>
  <c r="F23" i="48" s="1"/>
  <c r="F22" i="48"/>
  <c r="D22" i="48"/>
  <c r="D21" i="48"/>
  <c r="F21" i="48" s="1"/>
  <c r="D20" i="48"/>
  <c r="F20" i="48" s="1"/>
  <c r="D19" i="48"/>
  <c r="D24" i="48" s="1"/>
  <c r="F24" i="48" s="1"/>
  <c r="F18" i="48"/>
  <c r="D18" i="48"/>
  <c r="D17" i="48"/>
  <c r="F17" i="48" s="1"/>
  <c r="D15" i="48"/>
  <c r="F15" i="48" s="1"/>
  <c r="F14" i="48"/>
  <c r="D14" i="48"/>
  <c r="D13" i="48"/>
  <c r="F13" i="48" s="1"/>
  <c r="D12" i="48"/>
  <c r="F12" i="48" s="1"/>
  <c r="D11" i="48"/>
  <c r="D16" i="48" s="1"/>
  <c r="F16" i="48" s="1"/>
  <c r="F12" i="37"/>
  <c r="F54" i="36"/>
  <c r="F56" i="46"/>
  <c r="F55" i="46"/>
  <c r="F53" i="46"/>
  <c r="F51" i="46"/>
  <c r="F50" i="46"/>
  <c r="F49" i="46"/>
  <c r="F46" i="46"/>
  <c r="F45" i="46"/>
  <c r="F44" i="46"/>
  <c r="F40" i="46"/>
  <c r="F39" i="46"/>
  <c r="F38" i="46"/>
  <c r="F34" i="46"/>
  <c r="F33" i="46"/>
  <c r="F32" i="46"/>
  <c r="F31" i="46"/>
  <c r="F30" i="46"/>
  <c r="F29" i="46"/>
  <c r="F28" i="46"/>
  <c r="F27" i="46"/>
  <c r="F26" i="46"/>
  <c r="F25" i="46"/>
  <c r="F24" i="46"/>
  <c r="F23" i="46"/>
  <c r="F22" i="46"/>
  <c r="F21" i="46"/>
  <c r="F20" i="46"/>
  <c r="F19" i="46"/>
  <c r="F18" i="46"/>
  <c r="F17" i="46"/>
  <c r="F16" i="46"/>
  <c r="F15" i="46"/>
  <c r="F14" i="46"/>
  <c r="F13" i="46"/>
  <c r="F4" i="46" s="1"/>
  <c r="F34" i="45"/>
  <c r="F33" i="45"/>
  <c r="F32" i="45"/>
  <c r="F30" i="45"/>
  <c r="F29" i="45"/>
  <c r="F28" i="45"/>
  <c r="F27" i="45"/>
  <c r="F26" i="45"/>
  <c r="F25" i="45"/>
  <c r="F24" i="45"/>
  <c r="F23" i="45"/>
  <c r="F22" i="45"/>
  <c r="F21" i="45"/>
  <c r="F20" i="45"/>
  <c r="F19" i="45"/>
  <c r="F18" i="45"/>
  <c r="F17" i="45"/>
  <c r="F16" i="45"/>
  <c r="F15" i="45"/>
  <c r="F14" i="45"/>
  <c r="F13" i="45"/>
  <c r="F12" i="45"/>
  <c r="F11" i="45"/>
  <c r="F33" i="44"/>
  <c r="F31" i="44"/>
  <c r="F29" i="44"/>
  <c r="F27" i="44"/>
  <c r="F4" i="44" s="1"/>
  <c r="E30" i="31" s="1"/>
  <c r="F31" i="43"/>
  <c r="F30" i="43"/>
  <c r="F29" i="43"/>
  <c r="F28" i="43"/>
  <c r="F27" i="43"/>
  <c r="F26" i="43"/>
  <c r="F24" i="43"/>
  <c r="F23" i="43"/>
  <c r="F22" i="43"/>
  <c r="F21" i="43"/>
  <c r="F20" i="43"/>
  <c r="F19" i="43"/>
  <c r="F18" i="43"/>
  <c r="F17" i="43"/>
  <c r="F16" i="43"/>
  <c r="F15" i="43"/>
  <c r="F14" i="43"/>
  <c r="F13" i="43"/>
  <c r="F4" i="43" s="1"/>
  <c r="F12" i="43"/>
  <c r="F18" i="42"/>
  <c r="F17" i="42"/>
  <c r="F15" i="42"/>
  <c r="F4" i="42" s="1"/>
  <c r="E26" i="31" s="1"/>
  <c r="F101" i="41"/>
  <c r="F100" i="41"/>
  <c r="F99" i="41"/>
  <c r="F98" i="41"/>
  <c r="F97" i="41"/>
  <c r="F96" i="41"/>
  <c r="F95" i="41"/>
  <c r="F94" i="41"/>
  <c r="F93" i="41"/>
  <c r="F92" i="41"/>
  <c r="F91" i="41"/>
  <c r="F90" i="41"/>
  <c r="F24" i="40"/>
  <c r="F23" i="40"/>
  <c r="F22" i="40"/>
  <c r="F21" i="40"/>
  <c r="F20" i="40"/>
  <c r="F19" i="40"/>
  <c r="F18" i="40"/>
  <c r="F17" i="40"/>
  <c r="F16" i="40"/>
  <c r="F15" i="40"/>
  <c r="F14" i="40"/>
  <c r="F13" i="40"/>
  <c r="F27" i="39"/>
  <c r="F26" i="39"/>
  <c r="F25" i="39"/>
  <c r="F24" i="39"/>
  <c r="F23" i="39"/>
  <c r="F22" i="39"/>
  <c r="F21" i="39"/>
  <c r="F15" i="39"/>
  <c r="F14" i="39"/>
  <c r="F20" i="38"/>
  <c r="F19" i="38"/>
  <c r="F18" i="38"/>
  <c r="F17" i="38"/>
  <c r="F16" i="38"/>
  <c r="F15" i="38"/>
  <c r="F14" i="38"/>
  <c r="F4" i="38" s="1"/>
  <c r="F33" i="37"/>
  <c r="F32" i="37"/>
  <c r="F31" i="37"/>
  <c r="F30" i="37"/>
  <c r="F28" i="37"/>
  <c r="F27" i="37"/>
  <c r="F26" i="37"/>
  <c r="F25" i="37"/>
  <c r="F24" i="37"/>
  <c r="F23" i="37"/>
  <c r="F22" i="37"/>
  <c r="F21" i="37"/>
  <c r="F20" i="37"/>
  <c r="F19" i="37"/>
  <c r="F18" i="37"/>
  <c r="F17" i="37"/>
  <c r="F16" i="37"/>
  <c r="F15" i="37"/>
  <c r="F14" i="37"/>
  <c r="F13" i="37"/>
  <c r="F52" i="36"/>
  <c r="F51" i="36"/>
  <c r="F50" i="36"/>
  <c r="F49" i="36"/>
  <c r="F48" i="36"/>
  <c r="F47" i="36"/>
  <c r="F55" i="36" s="1"/>
  <c r="F41" i="36"/>
  <c r="F40" i="36"/>
  <c r="F39" i="36"/>
  <c r="F38" i="36"/>
  <c r="F37" i="36"/>
  <c r="F36" i="36"/>
  <c r="F35" i="36"/>
  <c r="F34" i="36"/>
  <c r="F33" i="36"/>
  <c r="F32" i="36"/>
  <c r="F27" i="36"/>
  <c r="F26" i="36"/>
  <c r="F25" i="36"/>
  <c r="F24" i="36"/>
  <c r="F23" i="36"/>
  <c r="F22" i="36"/>
  <c r="F21" i="36"/>
  <c r="F20" i="36"/>
  <c r="F19" i="36"/>
  <c r="F18" i="36"/>
  <c r="F14" i="36"/>
  <c r="F13" i="36"/>
  <c r="F15" i="36" s="1"/>
  <c r="F47" i="35"/>
  <c r="A47" i="35"/>
  <c r="F28" i="35"/>
  <c r="F60" i="34"/>
  <c r="F59" i="34"/>
  <c r="F58" i="34"/>
  <c r="F57" i="34"/>
  <c r="F56" i="34"/>
  <c r="F55" i="34"/>
  <c r="F54" i="34"/>
  <c r="F53" i="34"/>
  <c r="F52" i="34"/>
  <c r="F51" i="34"/>
  <c r="F50" i="34"/>
  <c r="F49" i="34"/>
  <c r="F48" i="34"/>
  <c r="F46" i="34"/>
  <c r="F45" i="34"/>
  <c r="F44" i="34"/>
  <c r="D44" i="34"/>
  <c r="F42" i="34"/>
  <c r="F41" i="34"/>
  <c r="F40" i="34"/>
  <c r="F39" i="34"/>
  <c r="F38" i="34"/>
  <c r="F37" i="34"/>
  <c r="F36" i="34"/>
  <c r="F35" i="34"/>
  <c r="F34" i="34"/>
  <c r="F33" i="34"/>
  <c r="F32" i="34"/>
  <c r="F31" i="34"/>
  <c r="F30" i="34"/>
  <c r="F29" i="34"/>
  <c r="F27" i="34"/>
  <c r="F24" i="34"/>
  <c r="F21" i="34"/>
  <c r="F20" i="34"/>
  <c r="F19" i="34"/>
  <c r="F18" i="34"/>
  <c r="F15" i="34"/>
  <c r="F14" i="34"/>
  <c r="F13" i="34"/>
  <c r="F12" i="34"/>
  <c r="F4" i="34" s="1"/>
  <c r="F62" i="33"/>
  <c r="F61" i="33"/>
  <c r="F60" i="33"/>
  <c r="F55" i="33"/>
  <c r="F52" i="33"/>
  <c r="F51" i="33"/>
  <c r="F50" i="33"/>
  <c r="F47" i="33"/>
  <c r="F44" i="33"/>
  <c r="F43" i="33"/>
  <c r="F42" i="33"/>
  <c r="F41" i="33"/>
  <c r="F40" i="33"/>
  <c r="F39" i="33"/>
  <c r="F38" i="33"/>
  <c r="F37" i="33"/>
  <c r="F34" i="33"/>
  <c r="F33" i="33"/>
  <c r="F32" i="33"/>
  <c r="F31" i="33"/>
  <c r="F30" i="33"/>
  <c r="F29" i="33"/>
  <c r="F26" i="33"/>
  <c r="F25" i="33"/>
  <c r="F24" i="33"/>
  <c r="F23" i="33"/>
  <c r="F22" i="33"/>
  <c r="F21" i="33"/>
  <c r="F20" i="33"/>
  <c r="F19" i="33"/>
  <c r="F18" i="33"/>
  <c r="F17" i="33"/>
  <c r="F16" i="33"/>
  <c r="F15" i="33"/>
  <c r="F14" i="33"/>
  <c r="F4" i="33" s="1"/>
  <c r="E8" i="31" s="1"/>
  <c r="G36" i="32"/>
  <c r="G35" i="32"/>
  <c r="E35" i="32"/>
  <c r="G34" i="32"/>
  <c r="G33" i="32"/>
  <c r="G30" i="32"/>
  <c r="G29" i="32"/>
  <c r="G28" i="32"/>
  <c r="G27" i="32"/>
  <c r="G26" i="32"/>
  <c r="G25" i="32"/>
  <c r="G24" i="32"/>
  <c r="G23" i="32"/>
  <c r="G22" i="32"/>
  <c r="G21" i="32"/>
  <c r="G20" i="32"/>
  <c r="G19" i="32"/>
  <c r="G18" i="32"/>
  <c r="G17" i="32"/>
  <c r="G16" i="32"/>
  <c r="G15" i="32"/>
  <c r="G14" i="32"/>
  <c r="G13" i="32"/>
  <c r="F6" i="25"/>
  <c r="F5" i="27"/>
  <c r="F14" i="20"/>
  <c r="F14" i="17"/>
  <c r="F9" i="15"/>
  <c r="F9" i="13"/>
  <c r="F232" i="13" s="1"/>
  <c r="F8" i="10"/>
  <c r="F14" i="9"/>
  <c r="F131" i="7"/>
  <c r="F134" i="7"/>
  <c r="F137" i="7"/>
  <c r="A13" i="24"/>
  <c r="A14" i="24" s="1"/>
  <c r="A15" i="24" s="1"/>
  <c r="A16" i="24" s="1"/>
  <c r="A17" i="24" s="1"/>
  <c r="A18" i="24" s="1"/>
  <c r="A19" i="24" s="1"/>
  <c r="A20" i="24" s="1"/>
  <c r="A22" i="24" s="1"/>
  <c r="A24" i="24" s="1"/>
  <c r="A25" i="24" s="1"/>
  <c r="A27" i="24" s="1"/>
  <c r="A28" i="24" s="1"/>
  <c r="A29" i="24" s="1"/>
  <c r="A30" i="24" s="1"/>
  <c r="A31" i="24" s="1"/>
  <c r="A32" i="24" s="1"/>
  <c r="A33" i="24" s="1"/>
  <c r="A34" i="24" s="1"/>
  <c r="F5" i="23"/>
  <c r="F7" i="23"/>
  <c r="F8" i="23"/>
  <c r="F9" i="23"/>
  <c r="F10" i="23"/>
  <c r="F11" i="23"/>
  <c r="F12" i="23"/>
  <c r="F13" i="23"/>
  <c r="F14" i="23"/>
  <c r="F15" i="23"/>
  <c r="F16" i="23"/>
  <c r="F17" i="23"/>
  <c r="F18" i="23"/>
  <c r="F19" i="23"/>
  <c r="F20" i="23"/>
  <c r="F21" i="23"/>
  <c r="F22" i="23"/>
  <c r="F23" i="23"/>
  <c r="F24" i="23"/>
  <c r="F25" i="23"/>
  <c r="F26" i="23"/>
  <c r="F27" i="23"/>
  <c r="F28" i="23"/>
  <c r="F29" i="23"/>
  <c r="F30" i="23"/>
  <c r="F31" i="23"/>
  <c r="F32" i="23"/>
  <c r="F33" i="23"/>
  <c r="F34" i="23"/>
  <c r="F35" i="23"/>
  <c r="F42" i="23"/>
  <c r="F43" i="23"/>
  <c r="F45" i="23"/>
  <c r="F46" i="23"/>
  <c r="F47" i="23"/>
  <c r="F48" i="23"/>
  <c r="F49" i="23"/>
  <c r="F50" i="23"/>
  <c r="F52" i="23"/>
  <c r="F54" i="23"/>
  <c r="F55" i="23"/>
  <c r="F56" i="23"/>
  <c r="F57" i="23"/>
  <c r="F59" i="23"/>
  <c r="F64" i="23"/>
  <c r="F65" i="23"/>
  <c r="F66" i="23"/>
  <c r="F67" i="23"/>
  <c r="F68" i="23"/>
  <c r="F69" i="23"/>
  <c r="F70" i="23"/>
  <c r="F72" i="23"/>
  <c r="F73" i="23"/>
  <c r="F75" i="23"/>
  <c r="F76" i="23"/>
  <c r="F77" i="23"/>
  <c r="F78" i="23"/>
  <c r="F79" i="23"/>
  <c r="F80" i="23"/>
  <c r="F81" i="23"/>
  <c r="F82" i="23"/>
  <c r="F83" i="23"/>
  <c r="F87" i="23"/>
  <c r="F88" i="23"/>
  <c r="F89" i="23"/>
  <c r="F90" i="23"/>
  <c r="F91" i="23"/>
  <c r="F92" i="23"/>
  <c r="F93" i="23"/>
  <c r="F94" i="23"/>
  <c r="F95" i="23"/>
  <c r="F96" i="23"/>
  <c r="F97" i="23"/>
  <c r="F98" i="23"/>
  <c r="F99" i="23"/>
  <c r="F100" i="23"/>
  <c r="F101" i="23"/>
  <c r="F102" i="23"/>
  <c r="F103" i="23"/>
  <c r="F104" i="23"/>
  <c r="F105" i="23"/>
  <c r="F107" i="23"/>
  <c r="F108" i="23"/>
  <c r="F109" i="23"/>
  <c r="F110" i="23"/>
  <c r="F111" i="23"/>
  <c r="F112" i="23"/>
  <c r="F113" i="23"/>
  <c r="F114" i="23"/>
  <c r="F115" i="23"/>
  <c r="F116" i="23"/>
  <c r="F117" i="23"/>
  <c r="F118" i="23"/>
  <c r="F119" i="23"/>
  <c r="F120" i="23"/>
  <c r="F121" i="23"/>
  <c r="F122" i="23"/>
  <c r="F123" i="23"/>
  <c r="F124" i="23"/>
  <c r="F125" i="23"/>
  <c r="F126" i="23"/>
  <c r="F127" i="23"/>
  <c r="F128" i="23"/>
  <c r="F131" i="23"/>
  <c r="F132" i="23"/>
  <c r="F136" i="23"/>
  <c r="F137" i="23"/>
  <c r="F138" i="23"/>
  <c r="F139" i="23"/>
  <c r="F140" i="23"/>
  <c r="F141" i="23"/>
  <c r="F142" i="23"/>
  <c r="F143" i="23"/>
  <c r="F144" i="23"/>
  <c r="F145" i="23"/>
  <c r="F146" i="23"/>
  <c r="F148" i="23"/>
  <c r="F149" i="23"/>
  <c r="F150" i="23"/>
  <c r="F151" i="23"/>
  <c r="F152" i="23"/>
  <c r="F153" i="23"/>
  <c r="F154" i="23"/>
  <c r="F155" i="23"/>
  <c r="F156" i="23"/>
  <c r="F157" i="23"/>
  <c r="F158" i="23"/>
  <c r="F159" i="23"/>
  <c r="F160" i="23"/>
  <c r="F161" i="23"/>
  <c r="F165" i="23"/>
  <c r="F166" i="23"/>
  <c r="F167" i="23"/>
  <c r="F168" i="23"/>
  <c r="F169" i="23"/>
  <c r="F170" i="23"/>
  <c r="F171" i="23"/>
  <c r="F173" i="23"/>
  <c r="F175" i="23"/>
  <c r="F176" i="23"/>
  <c r="F177" i="23"/>
  <c r="F181" i="23"/>
  <c r="F182" i="23"/>
  <c r="F183" i="23"/>
  <c r="F184" i="23"/>
  <c r="F5" i="25"/>
  <c r="F8" i="25" s="1"/>
  <c r="F68" i="25" s="1"/>
  <c r="F12" i="25"/>
  <c r="F13" i="25"/>
  <c r="F14" i="25"/>
  <c r="F16" i="25"/>
  <c r="F17" i="25"/>
  <c r="F21" i="25"/>
  <c r="F22" i="25"/>
  <c r="F23" i="25"/>
  <c r="F24" i="25"/>
  <c r="F25" i="25"/>
  <c r="F26" i="25"/>
  <c r="F27" i="25"/>
  <c r="F28" i="25"/>
  <c r="F29" i="25"/>
  <c r="F30" i="25"/>
  <c r="F31" i="25"/>
  <c r="F32" i="25"/>
  <c r="F34" i="25"/>
  <c r="F35" i="25"/>
  <c r="F36" i="25"/>
  <c r="F37" i="25"/>
  <c r="F39" i="25"/>
  <c r="F40" i="25"/>
  <c r="F41" i="25"/>
  <c r="F42" i="25"/>
  <c r="F43" i="25"/>
  <c r="F44" i="25"/>
  <c r="F45" i="25"/>
  <c r="F47" i="25"/>
  <c r="F48" i="25"/>
  <c r="F49" i="25"/>
  <c r="F50" i="25"/>
  <c r="F51" i="25"/>
  <c r="F52" i="25"/>
  <c r="F53" i="25"/>
  <c r="F54" i="25"/>
  <c r="F55" i="25"/>
  <c r="F56" i="25"/>
  <c r="F58" i="25"/>
  <c r="F59" i="25"/>
  <c r="F60" i="25"/>
  <c r="F61" i="25"/>
  <c r="F62" i="25"/>
  <c r="F63" i="25"/>
  <c r="F64" i="25"/>
  <c r="F4" i="24"/>
  <c r="F5" i="24"/>
  <c r="F6" i="24"/>
  <c r="F8" i="24"/>
  <c r="F13" i="24"/>
  <c r="F14" i="24"/>
  <c r="F15" i="24"/>
  <c r="F16" i="24"/>
  <c r="F17" i="24"/>
  <c r="F18" i="24"/>
  <c r="F19" i="24"/>
  <c r="F20" i="24"/>
  <c r="F22" i="24"/>
  <c r="F24" i="24"/>
  <c r="F25" i="24"/>
  <c r="F27" i="24"/>
  <c r="F28" i="24"/>
  <c r="F29" i="24"/>
  <c r="F30" i="24"/>
  <c r="F31" i="24"/>
  <c r="F32" i="24"/>
  <c r="F33" i="24"/>
  <c r="F34" i="24"/>
  <c r="F35" i="24"/>
  <c r="F36" i="24"/>
  <c r="F38" i="24"/>
  <c r="F39" i="24"/>
  <c r="F40" i="24"/>
  <c r="F42" i="24"/>
  <c r="F43" i="24"/>
  <c r="F44" i="24"/>
  <c r="F45" i="24"/>
  <c r="F46" i="24"/>
  <c r="F47" i="24"/>
  <c r="F51" i="24"/>
  <c r="F52" i="24"/>
  <c r="F53" i="24"/>
  <c r="F54" i="24"/>
  <c r="F55" i="24"/>
  <c r="F56" i="24"/>
  <c r="F57" i="24"/>
  <c r="F58" i="24"/>
  <c r="F59" i="24"/>
  <c r="F60" i="24"/>
  <c r="F62" i="24"/>
  <c r="F63" i="24"/>
  <c r="F64" i="24"/>
  <c r="F65" i="24"/>
  <c r="F67" i="24"/>
  <c r="F68" i="24"/>
  <c r="F69" i="24"/>
  <c r="F70" i="24"/>
  <c r="F71" i="24"/>
  <c r="F72" i="24"/>
  <c r="F74" i="24"/>
  <c r="F75" i="24"/>
  <c r="F76" i="24"/>
  <c r="F77" i="24"/>
  <c r="F78" i="24"/>
  <c r="F79" i="24"/>
  <c r="F81" i="24"/>
  <c r="F82" i="24"/>
  <c r="F84" i="24"/>
  <c r="F89" i="24"/>
  <c r="F94" i="24" s="1"/>
  <c r="F90" i="24"/>
  <c r="F91" i="24"/>
  <c r="F92" i="24"/>
  <c r="F93" i="24"/>
  <c r="A7" i="28"/>
  <c r="A8" i="28" s="1"/>
  <c r="A9" i="28" s="1"/>
  <c r="A10" i="28" s="1"/>
  <c r="A11" i="28" s="1"/>
  <c r="A12" i="28" s="1"/>
  <c r="A13" i="28" s="1"/>
  <c r="A14" i="28" s="1"/>
  <c r="A21" i="28" s="1"/>
  <c r="A22" i="28" s="1"/>
  <c r="A24" i="28" s="1"/>
  <c r="A25" i="28" s="1"/>
  <c r="A27" i="28" s="1"/>
  <c r="A29" i="28" s="1"/>
  <c r="A30" i="28" s="1"/>
  <c r="A32" i="28" s="1"/>
  <c r="A37" i="28" s="1"/>
  <c r="A38" i="28" s="1"/>
  <c r="A39" i="28" s="1"/>
  <c r="A40" i="28" s="1"/>
  <c r="A42" i="28" s="1"/>
  <c r="A46" i="28" s="1"/>
  <c r="A50" i="28" s="1"/>
  <c r="A52" i="28" s="1"/>
  <c r="A53" i="28" s="1"/>
  <c r="A57" i="28" s="1"/>
  <c r="A61" i="28" s="1"/>
  <c r="F61" i="28"/>
  <c r="F62" i="28" s="1"/>
  <c r="F71" i="28" s="1"/>
  <c r="F5" i="28"/>
  <c r="F7" i="28"/>
  <c r="F8" i="28"/>
  <c r="F9" i="28"/>
  <c r="F10" i="28"/>
  <c r="F11" i="28"/>
  <c r="F12" i="28"/>
  <c r="F13" i="28"/>
  <c r="F14" i="28"/>
  <c r="F21" i="28"/>
  <c r="F22" i="28"/>
  <c r="F24" i="28"/>
  <c r="F25" i="28"/>
  <c r="F27" i="28"/>
  <c r="F29" i="28"/>
  <c r="D30" i="28"/>
  <c r="F30" i="28" s="1"/>
  <c r="D32" i="28"/>
  <c r="F32" i="28" s="1"/>
  <c r="F37" i="28"/>
  <c r="F38" i="28"/>
  <c r="F39" i="28"/>
  <c r="F40" i="28"/>
  <c r="F42" i="28"/>
  <c r="F46" i="28"/>
  <c r="F47" i="28" s="1"/>
  <c r="F68" i="28" s="1"/>
  <c r="F50" i="28"/>
  <c r="F52" i="28"/>
  <c r="F53" i="28"/>
  <c r="F57" i="28"/>
  <c r="F58" i="28" s="1"/>
  <c r="F70" i="28" s="1"/>
  <c r="B71" i="28"/>
  <c r="A62" i="28"/>
  <c r="A71" i="28" s="1"/>
  <c r="B58" i="28"/>
  <c r="B70" i="28"/>
  <c r="A58" i="28"/>
  <c r="A70" i="28" s="1"/>
  <c r="B54" i="28"/>
  <c r="B69" i="28" s="1"/>
  <c r="A54" i="28"/>
  <c r="A69" i="28" s="1"/>
  <c r="B47" i="28"/>
  <c r="B68" i="28" s="1"/>
  <c r="A68" i="28"/>
  <c r="B43" i="28"/>
  <c r="B67" i="28"/>
  <c r="A43" i="28"/>
  <c r="A67" i="28" s="1"/>
  <c r="B34" i="28"/>
  <c r="B66" i="28" s="1"/>
  <c r="A34" i="28"/>
  <c r="A66" i="28" s="1"/>
  <c r="B17" i="28"/>
  <c r="B65" i="28" s="1"/>
  <c r="A17" i="28"/>
  <c r="A65" i="28"/>
  <c r="A47" i="28"/>
  <c r="F7" i="27"/>
  <c r="F8" i="27"/>
  <c r="F9" i="27"/>
  <c r="F10" i="27"/>
  <c r="F11" i="27"/>
  <c r="F24" i="27" s="1"/>
  <c r="F109" i="27" s="1"/>
  <c r="F12" i="27"/>
  <c r="F13" i="27"/>
  <c r="F14" i="27"/>
  <c r="F15" i="27"/>
  <c r="F16" i="27"/>
  <c r="F17" i="27"/>
  <c r="F18" i="27"/>
  <c r="F19" i="27"/>
  <c r="F20" i="27"/>
  <c r="F21" i="27"/>
  <c r="F28" i="27"/>
  <c r="F29" i="27"/>
  <c r="F31" i="27"/>
  <c r="F33" i="27"/>
  <c r="F34" i="27"/>
  <c r="F35" i="27"/>
  <c r="F36" i="27"/>
  <c r="F37" i="27"/>
  <c r="F38" i="27"/>
  <c r="F39" i="27"/>
  <c r="F41" i="27"/>
  <c r="F42" i="27"/>
  <c r="F43" i="27"/>
  <c r="F45" i="27"/>
  <c r="F47" i="27"/>
  <c r="D48" i="27"/>
  <c r="F48" i="27" s="1"/>
  <c r="F49" i="27"/>
  <c r="F50" i="27"/>
  <c r="F51" i="27"/>
  <c r="F53" i="27"/>
  <c r="F54" i="27"/>
  <c r="F59" i="27"/>
  <c r="F60" i="27"/>
  <c r="F61" i="27"/>
  <c r="F62" i="27"/>
  <c r="F64" i="27"/>
  <c r="F66" i="27"/>
  <c r="F67" i="27"/>
  <c r="F71" i="27"/>
  <c r="F72" i="27"/>
  <c r="F73" i="27"/>
  <c r="F74" i="27"/>
  <c r="F76" i="27"/>
  <c r="F77" i="27"/>
  <c r="F78" i="27"/>
  <c r="F80" i="27"/>
  <c r="F81" i="27"/>
  <c r="F82" i="27"/>
  <c r="F86" i="27"/>
  <c r="F87" i="27"/>
  <c r="F88" i="27"/>
  <c r="F89" i="27"/>
  <c r="F91" i="27"/>
  <c r="F92" i="27"/>
  <c r="F94" i="27"/>
  <c r="F95" i="27"/>
  <c r="F97" i="27"/>
  <c r="F99" i="27"/>
  <c r="F100" i="27"/>
  <c r="F104" i="27"/>
  <c r="F106" i="27" s="1"/>
  <c r="F114" i="27" s="1"/>
  <c r="F105" i="27"/>
  <c r="B114" i="27"/>
  <c r="A106" i="27"/>
  <c r="A114" i="27"/>
  <c r="B101" i="27"/>
  <c r="B113" i="27" s="1"/>
  <c r="A101" i="27"/>
  <c r="A113" i="27" s="1"/>
  <c r="B83" i="27"/>
  <c r="B112" i="27" s="1"/>
  <c r="A83" i="27"/>
  <c r="A112" i="27"/>
  <c r="B68" i="27"/>
  <c r="B111" i="27" s="1"/>
  <c r="A68" i="27"/>
  <c r="A111" i="27" s="1"/>
  <c r="B56" i="27"/>
  <c r="B110" i="27" s="1"/>
  <c r="A56" i="27"/>
  <c r="A110" i="27" s="1"/>
  <c r="B24" i="27"/>
  <c r="B109" i="27" s="1"/>
  <c r="A24" i="27"/>
  <c r="A109" i="27"/>
  <c r="A7" i="27"/>
  <c r="A8" i="27" s="1"/>
  <c r="A9" i="27" s="1"/>
  <c r="A10" i="27" s="1"/>
  <c r="A11" i="27" s="1"/>
  <c r="A12" i="27" s="1"/>
  <c r="A13" i="27" s="1"/>
  <c r="A14" i="27" s="1"/>
  <c r="A15" i="27" s="1"/>
  <c r="A16" i="27" s="1"/>
  <c r="A17" i="27" s="1"/>
  <c r="A18" i="27" s="1"/>
  <c r="A19" i="27" s="1"/>
  <c r="A20" i="27" s="1"/>
  <c r="A21" i="27" s="1"/>
  <c r="A28" i="27" s="1"/>
  <c r="A29" i="27" s="1"/>
  <c r="A31" i="27" s="1"/>
  <c r="A33" i="27" s="1"/>
  <c r="A34" i="27" s="1"/>
  <c r="A35" i="27" s="1"/>
  <c r="A36" i="27" s="1"/>
  <c r="A37" i="27" s="1"/>
  <c r="A38" i="27" s="1"/>
  <c r="A39" i="27" s="1"/>
  <c r="A41" i="27" s="1"/>
  <c r="A42" i="27" s="1"/>
  <c r="A43" i="27" s="1"/>
  <c r="A45" i="27" s="1"/>
  <c r="A47" i="27" s="1"/>
  <c r="A48" i="27" s="1"/>
  <c r="A49" i="27" s="1"/>
  <c r="A50" i="27" s="1"/>
  <c r="F3" i="26"/>
  <c r="F6" i="26" s="1"/>
  <c r="F4" i="26"/>
  <c r="F5" i="26"/>
  <c r="F10" i="26"/>
  <c r="F11" i="26"/>
  <c r="F12" i="26"/>
  <c r="F13" i="26"/>
  <c r="F14" i="26"/>
  <c r="F16" i="26"/>
  <c r="F17" i="26"/>
  <c r="F18" i="26"/>
  <c r="F19" i="26"/>
  <c r="F20" i="26"/>
  <c r="F22" i="26"/>
  <c r="F24" i="26"/>
  <c r="F31" i="26"/>
  <c r="F32" i="26"/>
  <c r="F33" i="26"/>
  <c r="F35" i="26"/>
  <c r="F36" i="26"/>
  <c r="F37" i="26"/>
  <c r="F38" i="26"/>
  <c r="F39" i="26"/>
  <c r="F40" i="26"/>
  <c r="F41" i="26"/>
  <c r="F42" i="26"/>
  <c r="F43" i="26"/>
  <c r="F44" i="26"/>
  <c r="F45" i="26"/>
  <c r="F46" i="26"/>
  <c r="F47" i="26"/>
  <c r="F48" i="26"/>
  <c r="F52" i="26"/>
  <c r="F53" i="26"/>
  <c r="F54" i="26"/>
  <c r="F55" i="26"/>
  <c r="F144" i="7"/>
  <c r="F143" i="7"/>
  <c r="F69" i="20"/>
  <c r="F17" i="9"/>
  <c r="F20" i="9"/>
  <c r="F23" i="9"/>
  <c r="F26" i="9"/>
  <c r="D29" i="9"/>
  <c r="F29" i="9"/>
  <c r="F32" i="9"/>
  <c r="F35" i="9"/>
  <c r="F38" i="9"/>
  <c r="D41" i="9"/>
  <c r="F41" i="9" s="1"/>
  <c r="D44" i="9"/>
  <c r="F44" i="9" s="1"/>
  <c r="F47" i="9"/>
  <c r="F50" i="9"/>
  <c r="F53" i="9"/>
  <c r="D56" i="9"/>
  <c r="F56" i="9" s="1"/>
  <c r="D59" i="9"/>
  <c r="F59" i="9" s="1"/>
  <c r="D62" i="9"/>
  <c r="F62" i="9" s="1"/>
  <c r="F65" i="9"/>
  <c r="F68" i="9"/>
  <c r="D71" i="9"/>
  <c r="F71" i="9" s="1"/>
  <c r="D74" i="9"/>
  <c r="F74" i="9" s="1"/>
  <c r="F77" i="9"/>
  <c r="F80" i="9"/>
  <c r="F83" i="9"/>
  <c r="F86" i="9"/>
  <c r="D89" i="9"/>
  <c r="F89" i="9" s="1"/>
  <c r="F92" i="9"/>
  <c r="F95" i="9"/>
  <c r="F98" i="9"/>
  <c r="F101" i="9"/>
  <c r="D104" i="9"/>
  <c r="F104" i="9" s="1"/>
  <c r="D108" i="9"/>
  <c r="F108" i="9" s="1"/>
  <c r="D109" i="9"/>
  <c r="F109" i="9" s="1"/>
  <c r="D110" i="9"/>
  <c r="F110" i="9" s="1"/>
  <c r="F111" i="9"/>
  <c r="D115" i="9"/>
  <c r="F115" i="9"/>
  <c r="F118" i="9"/>
  <c r="F121" i="9"/>
  <c r="F124" i="9"/>
  <c r="F127" i="9"/>
  <c r="F131" i="9"/>
  <c r="F132" i="9"/>
  <c r="F133" i="9"/>
  <c r="F134" i="9"/>
  <c r="F138" i="9"/>
  <c r="F139" i="9"/>
  <c r="F140" i="9"/>
  <c r="D143" i="9"/>
  <c r="F143" i="9" s="1"/>
  <c r="F147" i="9"/>
  <c r="F148" i="9"/>
  <c r="D149" i="9"/>
  <c r="F149" i="9" s="1"/>
  <c r="F150" i="9"/>
  <c r="F151" i="9"/>
  <c r="F155" i="9"/>
  <c r="D158" i="9"/>
  <c r="F158" i="9" s="1"/>
  <c r="F162" i="9"/>
  <c r="F166" i="9"/>
  <c r="F167" i="9"/>
  <c r="F170" i="9"/>
  <c r="D175" i="9"/>
  <c r="F175" i="9"/>
  <c r="F176" i="9"/>
  <c r="F177" i="9"/>
  <c r="D178" i="9"/>
  <c r="F178" i="9" s="1"/>
  <c r="D179" i="9"/>
  <c r="F179" i="9" s="1"/>
  <c r="F180" i="9"/>
  <c r="F181" i="9"/>
  <c r="F182" i="9"/>
  <c r="D183" i="9"/>
  <c r="F183" i="9" s="1"/>
  <c r="D186" i="9"/>
  <c r="F186" i="9" s="1"/>
  <c r="F188" i="9"/>
  <c r="F189" i="9"/>
  <c r="F190" i="9"/>
  <c r="F192" i="9"/>
  <c r="F193" i="9"/>
  <c r="F194" i="9"/>
  <c r="F195" i="9"/>
  <c r="F197" i="9"/>
  <c r="F198" i="9"/>
  <c r="F200" i="9"/>
  <c r="F201" i="9"/>
  <c r="F202" i="9"/>
  <c r="F203" i="9"/>
  <c r="F205" i="9"/>
  <c r="D206" i="9"/>
  <c r="F206" i="9" s="1"/>
  <c r="F209" i="9"/>
  <c r="F213" i="9"/>
  <c r="F214" i="9"/>
  <c r="D19" i="8"/>
  <c r="F19" i="8" s="1"/>
  <c r="D22" i="8"/>
  <c r="F22" i="8" s="1"/>
  <c r="D26" i="8"/>
  <c r="F26" i="8" s="1"/>
  <c r="F30" i="8"/>
  <c r="F31" i="8"/>
  <c r="F34" i="8"/>
  <c r="D46" i="8"/>
  <c r="F46" i="8"/>
  <c r="D53" i="8"/>
  <c r="F53" i="8" s="1"/>
  <c r="D61" i="8"/>
  <c r="F61" i="8" s="1"/>
  <c r="D69" i="8"/>
  <c r="F69" i="8" s="1"/>
  <c r="D76" i="8"/>
  <c r="F76" i="8"/>
  <c r="F84" i="8"/>
  <c r="F92" i="8"/>
  <c r="D95" i="8"/>
  <c r="F95" i="8" s="1"/>
  <c r="F98" i="8"/>
  <c r="F101" i="8"/>
  <c r="F107" i="8"/>
  <c r="F114" i="8"/>
  <c r="F124" i="8"/>
  <c r="F131" i="8"/>
  <c r="F137" i="8"/>
  <c r="D145" i="8"/>
  <c r="F145" i="8" s="1"/>
  <c r="F149" i="8"/>
  <c r="F150" i="8"/>
  <c r="F161" i="8"/>
  <c r="F170" i="8"/>
  <c r="F179" i="8"/>
  <c r="F180" i="8"/>
  <c r="F186" i="8"/>
  <c r="F192" i="8"/>
  <c r="F201" i="8"/>
  <c r="F209" i="8"/>
  <c r="F216" i="8"/>
  <c r="F224" i="8"/>
  <c r="D231" i="8"/>
  <c r="F231" i="8"/>
  <c r="F240" i="8"/>
  <c r="F243" i="8"/>
  <c r="D246" i="8"/>
  <c r="F246" i="8" s="1"/>
  <c r="F248" i="8"/>
  <c r="F251" i="8"/>
  <c r="F254" i="8"/>
  <c r="F259" i="8"/>
  <c r="F260" i="8"/>
  <c r="F261" i="8"/>
  <c r="F264" i="8"/>
  <c r="F266" i="8"/>
  <c r="F22" i="20"/>
  <c r="F31" i="20"/>
  <c r="F34" i="20"/>
  <c r="F37" i="20"/>
  <c r="F45" i="20"/>
  <c r="F54" i="20"/>
  <c r="F55" i="20"/>
  <c r="F56" i="20"/>
  <c r="F57" i="20"/>
  <c r="F58" i="20"/>
  <c r="F59" i="20"/>
  <c r="F60" i="20"/>
  <c r="F61" i="20"/>
  <c r="F62" i="20"/>
  <c r="F71" i="20"/>
  <c r="F72" i="20"/>
  <c r="F73" i="20"/>
  <c r="F13" i="13"/>
  <c r="F24" i="13"/>
  <c r="F28" i="13"/>
  <c r="D35" i="13"/>
  <c r="F35" i="13"/>
  <c r="F42" i="13"/>
  <c r="F45" i="13"/>
  <c r="F50" i="13"/>
  <c r="F52" i="13"/>
  <c r="F55" i="13"/>
  <c r="F58" i="13"/>
  <c r="F62" i="13"/>
  <c r="F63" i="13"/>
  <c r="F64" i="13"/>
  <c r="F67" i="13"/>
  <c r="D70" i="13"/>
  <c r="F70" i="13" s="1"/>
  <c r="F74" i="13"/>
  <c r="F75" i="13"/>
  <c r="F87" i="13"/>
  <c r="F89" i="13"/>
  <c r="F91" i="13"/>
  <c r="F96" i="13"/>
  <c r="F123" i="13"/>
  <c r="F124" i="13"/>
  <c r="F126" i="13"/>
  <c r="F127" i="13"/>
  <c r="F147" i="13"/>
  <c r="F148" i="13"/>
  <c r="F166" i="13"/>
  <c r="F167" i="13"/>
  <c r="F187" i="13"/>
  <c r="F188" i="13"/>
  <c r="F208" i="13"/>
  <c r="F209" i="13"/>
  <c r="D226" i="13"/>
  <c r="F226" i="13"/>
  <c r="D227" i="13"/>
  <c r="F227" i="13" s="1"/>
  <c r="B56" i="26"/>
  <c r="B63" i="26" s="1"/>
  <c r="A56" i="26"/>
  <c r="A63" i="26" s="1"/>
  <c r="B49" i="26"/>
  <c r="B62" i="26"/>
  <c r="A49" i="26"/>
  <c r="A62" i="26" s="1"/>
  <c r="B25" i="26"/>
  <c r="B61" i="26" s="1"/>
  <c r="A25" i="26"/>
  <c r="A61" i="26" s="1"/>
  <c r="B6" i="26"/>
  <c r="B60" i="26" s="1"/>
  <c r="A6" i="26"/>
  <c r="A60" i="26"/>
  <c r="A53" i="26"/>
  <c r="A54" i="26"/>
  <c r="A55" i="26" s="1"/>
  <c r="A32" i="26"/>
  <c r="A33" i="26" s="1"/>
  <c r="A35" i="26" s="1"/>
  <c r="A36" i="26" s="1"/>
  <c r="A37" i="26" s="1"/>
  <c r="A38" i="26" s="1"/>
  <c r="A39" i="26" s="1"/>
  <c r="A40" i="26" s="1"/>
  <c r="A41" i="26" s="1"/>
  <c r="A42" i="26" s="1"/>
  <c r="A43" i="26" s="1"/>
  <c r="A44" i="26" s="1"/>
  <c r="A45" i="26" s="1"/>
  <c r="A46" i="26" s="1"/>
  <c r="A47" i="26" s="1"/>
  <c r="A48" i="26" s="1"/>
  <c r="A11" i="26"/>
  <c r="A12" i="26" s="1"/>
  <c r="A13" i="26" s="1"/>
  <c r="A14" i="26" s="1"/>
  <c r="A16" i="26" s="1"/>
  <c r="A17" i="26" s="1"/>
  <c r="A18" i="26" s="1"/>
  <c r="A19" i="26" s="1"/>
  <c r="A20" i="26" s="1"/>
  <c r="A22" i="26" s="1"/>
  <c r="A24" i="26" s="1"/>
  <c r="A4" i="26"/>
  <c r="A5" i="26"/>
  <c r="A8" i="25"/>
  <c r="A9" i="25" s="1"/>
  <c r="A18" i="25" s="1"/>
  <c r="B65" i="25"/>
  <c r="B70" i="25" s="1"/>
  <c r="B18" i="25"/>
  <c r="B69" i="25" s="1"/>
  <c r="B8" i="25"/>
  <c r="B68" i="25"/>
  <c r="A68" i="25"/>
  <c r="F24" i="12"/>
  <c r="F36" i="12"/>
  <c r="F47" i="12"/>
  <c r="F60" i="12"/>
  <c r="F74" i="12"/>
  <c r="F78" i="12"/>
  <c r="F79" i="12"/>
  <c r="F80" i="12"/>
  <c r="F81" i="12"/>
  <c r="F95" i="12"/>
  <c r="F105" i="12"/>
  <c r="F114" i="12"/>
  <c r="F124" i="12"/>
  <c r="F132" i="12"/>
  <c r="F146" i="12"/>
  <c r="F155" i="12"/>
  <c r="F164" i="12"/>
  <c r="F172" i="12"/>
  <c r="F180" i="12"/>
  <c r="F183" i="12"/>
  <c r="F190" i="12"/>
  <c r="F200" i="12"/>
  <c r="F203" i="12"/>
  <c r="F216" i="12"/>
  <c r="F247" i="12"/>
  <c r="F257" i="12"/>
  <c r="F267" i="12"/>
  <c r="F276" i="12"/>
  <c r="F279" i="12"/>
  <c r="F284" i="12"/>
  <c r="F291" i="12"/>
  <c r="F294" i="12"/>
  <c r="F297" i="12"/>
  <c r="F300" i="12"/>
  <c r="F303" i="12"/>
  <c r="F306" i="12"/>
  <c r="F309" i="12"/>
  <c r="F313" i="12"/>
  <c r="F314" i="12"/>
  <c r="F317" i="12"/>
  <c r="F321" i="12"/>
  <c r="F325" i="12"/>
  <c r="F326" i="12"/>
  <c r="F327" i="12"/>
  <c r="F328" i="12"/>
  <c r="F331" i="12"/>
  <c r="F335" i="12"/>
  <c r="D42" i="7"/>
  <c r="F42" i="7" s="1"/>
  <c r="F46" i="7"/>
  <c r="D47" i="7"/>
  <c r="F47" i="7" s="1"/>
  <c r="F48" i="7"/>
  <c r="F49" i="7"/>
  <c r="D53" i="7"/>
  <c r="F53" i="7"/>
  <c r="F54" i="7"/>
  <c r="F55" i="7"/>
  <c r="F56" i="7"/>
  <c r="F57" i="7"/>
  <c r="F58" i="7"/>
  <c r="D59" i="7"/>
  <c r="F59" i="7"/>
  <c r="D60" i="7"/>
  <c r="F60" i="7" s="1"/>
  <c r="D61" i="7"/>
  <c r="F61" i="7" s="1"/>
  <c r="D62" i="7"/>
  <c r="F62" i="7" s="1"/>
  <c r="F63" i="7"/>
  <c r="D64" i="7"/>
  <c r="F64" i="7" s="1"/>
  <c r="D65" i="7"/>
  <c r="F65" i="7" s="1"/>
  <c r="F66" i="7"/>
  <c r="F67" i="7"/>
  <c r="F68" i="7"/>
  <c r="D69" i="7"/>
  <c r="F69" i="7" s="1"/>
  <c r="F73" i="7"/>
  <c r="F74" i="7"/>
  <c r="F75" i="7"/>
  <c r="F76" i="7"/>
  <c r="D77" i="7"/>
  <c r="F77" i="7"/>
  <c r="F78" i="7"/>
  <c r="D79" i="7"/>
  <c r="F79" i="7" s="1"/>
  <c r="F80" i="7"/>
  <c r="F81" i="7"/>
  <c r="F82" i="7"/>
  <c r="D83" i="7"/>
  <c r="F83" i="7"/>
  <c r="D84" i="7"/>
  <c r="F84" i="7" s="1"/>
  <c r="D85" i="7"/>
  <c r="F85" i="7" s="1"/>
  <c r="D86" i="7"/>
  <c r="F86" i="7" s="1"/>
  <c r="F87" i="7"/>
  <c r="F88" i="7"/>
  <c r="F89" i="7"/>
  <c r="F90" i="7"/>
  <c r="F91" i="7"/>
  <c r="F92" i="7"/>
  <c r="F93" i="7"/>
  <c r="F94" i="7"/>
  <c r="F99" i="7"/>
  <c r="F100" i="7"/>
  <c r="F101" i="7"/>
  <c r="F102" i="7"/>
  <c r="F106" i="7"/>
  <c r="F107" i="7"/>
  <c r="D108" i="7"/>
  <c r="F108" i="7" s="1"/>
  <c r="F109" i="7"/>
  <c r="D113" i="7"/>
  <c r="F113" i="7" s="1"/>
  <c r="F114" i="7"/>
  <c r="F115" i="7"/>
  <c r="F116" i="7"/>
  <c r="F117" i="7"/>
  <c r="F121" i="7"/>
  <c r="F122" i="7"/>
  <c r="F125" i="7"/>
  <c r="D95" i="7"/>
  <c r="F95" i="7"/>
  <c r="F150" i="7"/>
  <c r="F154" i="7"/>
  <c r="F85" i="24"/>
  <c r="A5" i="24"/>
  <c r="A6" i="24" s="1"/>
  <c r="B194" i="23"/>
  <c r="A185" i="23"/>
  <c r="A194" i="23"/>
  <c r="B178" i="23"/>
  <c r="B193" i="23"/>
  <c r="A178" i="23"/>
  <c r="A193" i="23" s="1"/>
  <c r="B162" i="23"/>
  <c r="B192" i="23" s="1"/>
  <c r="A162" i="23"/>
  <c r="A192" i="23" s="1"/>
  <c r="B133" i="23"/>
  <c r="B191" i="23"/>
  <c r="A191" i="23"/>
  <c r="B84" i="23"/>
  <c r="B190" i="23" s="1"/>
  <c r="A84" i="23"/>
  <c r="A190" i="23" s="1"/>
  <c r="B61" i="23"/>
  <c r="B189" i="23" s="1"/>
  <c r="A61" i="23"/>
  <c r="A189" i="23"/>
  <c r="B38" i="23"/>
  <c r="B188" i="23" s="1"/>
  <c r="A38" i="23"/>
  <c r="A188" i="23" s="1"/>
  <c r="A7" i="23"/>
  <c r="A8" i="23" s="1"/>
  <c r="A9" i="23" s="1"/>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42" i="23" s="1"/>
  <c r="A43" i="23" s="1"/>
  <c r="A45" i="23" s="1"/>
  <c r="A46" i="23" s="1"/>
  <c r="A47" i="23" s="1"/>
  <c r="A48" i="23" s="1"/>
  <c r="A49" i="23" s="1"/>
  <c r="A50" i="23" s="1"/>
  <c r="A52" i="23" s="1"/>
  <c r="A54" i="23" s="1"/>
  <c r="A55" i="23" s="1"/>
  <c r="A56" i="23" s="1"/>
  <c r="A57" i="23" s="1"/>
  <c r="A59" i="23" s="1"/>
  <c r="A64" i="23" s="1"/>
  <c r="A65" i="23" s="1"/>
  <c r="A66" i="23" s="1"/>
  <c r="A67" i="23" s="1"/>
  <c r="A68" i="23" s="1"/>
  <c r="A69" i="23" s="1"/>
  <c r="A70" i="23" s="1"/>
  <c r="A72" i="23" s="1"/>
  <c r="A73" i="23" s="1"/>
  <c r="A75" i="23" s="1"/>
  <c r="A76" i="23" s="1"/>
  <c r="A77" i="23" s="1"/>
  <c r="A78" i="23" s="1"/>
  <c r="A79" i="23" s="1"/>
  <c r="A80" i="23" s="1"/>
  <c r="A81" i="23" s="1"/>
  <c r="A82" i="23" s="1"/>
  <c r="A83"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A107" i="23" s="1"/>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8" i="23" s="1"/>
  <c r="A131" i="23" s="1"/>
  <c r="A132" i="23" s="1"/>
  <c r="A136" i="23" s="1"/>
  <c r="A137" i="23" s="1"/>
  <c r="A138" i="23" s="1"/>
  <c r="A139" i="23" s="1"/>
  <c r="A140" i="23" s="1"/>
  <c r="A141" i="23" s="1"/>
  <c r="A142" i="23" s="1"/>
  <c r="A143" i="23" s="1"/>
  <c r="A144" i="23" s="1"/>
  <c r="A145" i="23" s="1"/>
  <c r="A146" i="23" s="1"/>
  <c r="A148" i="23" s="1"/>
  <c r="A149" i="23" s="1"/>
  <c r="A150" i="23" s="1"/>
  <c r="A151" i="23" s="1"/>
  <c r="A152" i="23" s="1"/>
  <c r="A153" i="23" s="1"/>
  <c r="A154" i="23" s="1"/>
  <c r="A155" i="23" s="1"/>
  <c r="A156" i="23" s="1"/>
  <c r="A157" i="23" s="1"/>
  <c r="A158" i="23" s="1"/>
  <c r="A159" i="23" s="1"/>
  <c r="A160" i="23" s="1"/>
  <c r="A161" i="23" s="1"/>
  <c r="A165" i="23" s="1"/>
  <c r="A166" i="23" s="1"/>
  <c r="A167" i="23" s="1"/>
  <c r="A168" i="23" s="1"/>
  <c r="A169" i="23" s="1"/>
  <c r="A170" i="23" s="1"/>
  <c r="A171" i="23" s="1"/>
  <c r="A173" i="23" s="1"/>
  <c r="A175" i="23" s="1"/>
  <c r="A176" i="23" s="1"/>
  <c r="A177" i="23" s="1"/>
  <c r="A181" i="23" s="1"/>
  <c r="A182" i="23" s="1"/>
  <c r="A183" i="23" s="1"/>
  <c r="A184" i="23" s="1"/>
  <c r="A133" i="23"/>
  <c r="F9" i="10"/>
  <c r="D10" i="10"/>
  <c r="F10" i="10" s="1"/>
  <c r="F13" i="10"/>
  <c r="F26" i="10"/>
  <c r="F36" i="10"/>
  <c r="F46" i="10"/>
  <c r="F53" i="10"/>
  <c r="F62" i="10"/>
  <c r="F66" i="10"/>
  <c r="F69" i="10"/>
  <c r="F76" i="10"/>
  <c r="F79" i="10"/>
  <c r="D83" i="10"/>
  <c r="F83" i="10" s="1"/>
  <c r="D88" i="10"/>
  <c r="F88" i="10"/>
  <c r="F89" i="10"/>
  <c r="F90" i="10"/>
  <c r="F94" i="10"/>
  <c r="F100" i="10"/>
  <c r="F105" i="10"/>
  <c r="F106" i="10"/>
  <c r="F114" i="10"/>
  <c r="D123" i="10"/>
  <c r="F123" i="10"/>
  <c r="F131" i="10"/>
  <c r="D138" i="10"/>
  <c r="F138" i="10" s="1"/>
  <c r="F23" i="4"/>
  <c r="F28" i="4"/>
  <c r="F32" i="4"/>
  <c r="F33" i="4"/>
  <c r="F36" i="4"/>
  <c r="F40" i="4"/>
  <c r="F41" i="4"/>
  <c r="F45" i="4"/>
  <c r="F46" i="4"/>
  <c r="F47" i="4"/>
  <c r="D50" i="4"/>
  <c r="F50" i="4"/>
  <c r="F53" i="4"/>
  <c r="D57" i="4"/>
  <c r="F57" i="4" s="1"/>
  <c r="F58" i="4"/>
  <c r="F61" i="4"/>
  <c r="F64" i="4"/>
  <c r="D67" i="4"/>
  <c r="F67" i="4"/>
  <c r="D225" i="12"/>
  <c r="F225" i="12" s="1"/>
  <c r="D237" i="12"/>
  <c r="F237" i="12" s="1"/>
  <c r="D288" i="12"/>
  <c r="F288" i="12" s="1"/>
  <c r="D317" i="12"/>
  <c r="F32" i="14"/>
  <c r="F47" i="14"/>
  <c r="F62" i="14"/>
  <c r="F76" i="14"/>
  <c r="F91" i="14"/>
  <c r="F108" i="14"/>
  <c r="F123" i="14"/>
  <c r="F139" i="14"/>
  <c r="F154" i="14"/>
  <c r="F170" i="14"/>
  <c r="F185" i="14"/>
  <c r="F200" i="14"/>
  <c r="F214" i="14"/>
  <c r="F229" i="14"/>
  <c r="F243" i="14"/>
  <c r="F258" i="14"/>
  <c r="F273" i="14"/>
  <c r="F288" i="14"/>
  <c r="F302" i="14"/>
  <c r="F317" i="14"/>
  <c r="F332" i="14"/>
  <c r="F346" i="14"/>
  <c r="F360" i="14"/>
  <c r="F374" i="14"/>
  <c r="F391" i="14"/>
  <c r="F406" i="14"/>
  <c r="F422" i="14"/>
  <c r="F439" i="14"/>
  <c r="F454" i="14"/>
  <c r="F468" i="14"/>
  <c r="F482" i="14"/>
  <c r="F493" i="14"/>
  <c r="F505" i="14"/>
  <c r="F520" i="14"/>
  <c r="F534" i="14"/>
  <c r="F548" i="14"/>
  <c r="F561" i="14"/>
  <c r="F573" i="14"/>
  <c r="F584" i="14"/>
  <c r="F602" i="14"/>
  <c r="F615" i="14"/>
  <c r="F629" i="14"/>
  <c r="F647" i="14"/>
  <c r="F664" i="14"/>
  <c r="F681" i="14"/>
  <c r="F697" i="14"/>
  <c r="F725" i="14"/>
  <c r="F750" i="14"/>
  <c r="F769" i="14"/>
  <c r="F788" i="14"/>
  <c r="F812" i="14"/>
  <c r="F831" i="14"/>
  <c r="F847" i="14"/>
  <c r="F859" i="14"/>
  <c r="F876" i="14"/>
  <c r="F881" i="14"/>
  <c r="F884" i="14"/>
  <c r="F888" i="14"/>
  <c r="F889" i="14"/>
  <c r="F902" i="14"/>
  <c r="F919" i="14"/>
  <c r="F941" i="14"/>
  <c r="F948" i="14"/>
  <c r="F955" i="14"/>
  <c r="F969" i="14"/>
  <c r="F981" i="14"/>
  <c r="F993" i="14"/>
  <c r="F1005" i="14"/>
  <c r="F1017" i="14"/>
  <c r="F1029" i="14"/>
  <c r="F1045" i="14"/>
  <c r="F1052" i="14"/>
  <c r="F1057" i="14"/>
  <c r="F1062" i="14"/>
  <c r="F1067" i="14"/>
  <c r="F1072" i="14"/>
  <c r="F1077" i="14"/>
  <c r="F1082" i="14"/>
  <c r="F1087" i="14"/>
  <c r="F1092" i="14"/>
  <c r="F1097" i="14"/>
  <c r="F1102" i="14"/>
  <c r="F1107" i="14"/>
  <c r="F15" i="15"/>
  <c r="F16" i="15"/>
  <c r="F17" i="15"/>
  <c r="F16" i="16"/>
  <c r="F24" i="16"/>
  <c r="F35" i="16"/>
  <c r="F44" i="16"/>
  <c r="F45" i="16"/>
  <c r="F57" i="16"/>
  <c r="F67" i="16"/>
  <c r="F76" i="16"/>
  <c r="F85" i="16"/>
  <c r="F92" i="16"/>
  <c r="F100" i="16"/>
  <c r="D115" i="16"/>
  <c r="F115" i="16" s="1"/>
  <c r="F116" i="16"/>
  <c r="D126" i="16"/>
  <c r="F126" i="16"/>
  <c r="F134" i="16"/>
  <c r="F135" i="16"/>
  <c r="F142" i="16"/>
  <c r="F147" i="16"/>
  <c r="D150" i="16"/>
  <c r="F150" i="16"/>
  <c r="F153" i="16"/>
  <c r="F157" i="16"/>
  <c r="D158" i="16"/>
  <c r="F158" i="16" s="1"/>
  <c r="F162" i="16"/>
  <c r="F163" i="16"/>
  <c r="F166" i="16"/>
  <c r="F170" i="16"/>
  <c r="F174" i="16"/>
  <c r="F22" i="17"/>
  <c r="F23" i="17"/>
  <c r="D24" i="17"/>
  <c r="F24" i="17" s="1"/>
  <c r="F25" i="17"/>
  <c r="F27" i="17"/>
  <c r="F28" i="17"/>
  <c r="F29" i="17"/>
  <c r="F30" i="17"/>
  <c r="F32" i="17"/>
  <c r="D33" i="17"/>
  <c r="F33" i="17" s="1"/>
  <c r="F36" i="17"/>
  <c r="D16" i="18"/>
  <c r="F16" i="18" s="1"/>
  <c r="F17" i="18"/>
  <c r="F21" i="18"/>
  <c r="F22" i="18"/>
  <c r="F27" i="18"/>
  <c r="F28" i="18"/>
  <c r="F33" i="18"/>
  <c r="F39" i="18"/>
  <c r="F48" i="18"/>
  <c r="F49" i="18"/>
  <c r="F52" i="18"/>
  <c r="D55" i="18"/>
  <c r="F55" i="18" s="1"/>
  <c r="F56" i="18"/>
  <c r="F57" i="18"/>
  <c r="F58" i="18"/>
  <c r="F66" i="18"/>
  <c r="F73" i="18"/>
  <c r="F81" i="18"/>
  <c r="F82" i="18"/>
  <c r="D87" i="18"/>
  <c r="F87" i="18" s="1"/>
  <c r="D12" i="19"/>
  <c r="F12" i="19" s="1"/>
  <c r="F20" i="19"/>
  <c r="F59" i="22"/>
  <c r="F115" i="22" s="1"/>
  <c r="F43" i="2" s="1"/>
  <c r="F105" i="22"/>
  <c r="F108" i="22"/>
  <c r="F112" i="22"/>
  <c r="E27" i="40" l="1"/>
  <c r="F17" i="39"/>
  <c r="F29" i="39"/>
  <c r="F4" i="39" s="1"/>
  <c r="E20" i="31" s="1"/>
  <c r="F4" i="37"/>
  <c r="E16" i="31" s="1"/>
  <c r="E12" i="31"/>
  <c r="F42" i="36"/>
  <c r="E43" i="36" s="1"/>
  <c r="F43" i="36" s="1"/>
  <c r="F4" i="36" s="1"/>
  <c r="E14" i="31" s="1"/>
  <c r="F96" i="83"/>
  <c r="D7" i="82" s="1"/>
  <c r="A73" i="83"/>
  <c r="F26" i="84"/>
  <c r="F29" i="84" s="1"/>
  <c r="D8" i="82" s="1"/>
  <c r="A75" i="83"/>
  <c r="A77" i="83" s="1"/>
  <c r="F63" i="70"/>
  <c r="C11" i="67" s="1"/>
  <c r="C20" i="58" s="1"/>
  <c r="C17" i="72"/>
  <c r="C32" i="58" s="1"/>
  <c r="C15" i="72"/>
  <c r="C30" i="58" s="1"/>
  <c r="F150" i="74"/>
  <c r="C11" i="72" s="1"/>
  <c r="C26" i="58" s="1"/>
  <c r="C9" i="67"/>
  <c r="C18" i="58" s="1"/>
  <c r="C15" i="59"/>
  <c r="C14" i="58" s="1"/>
  <c r="C12" i="59"/>
  <c r="C11" i="58" s="1"/>
  <c r="C10" i="59"/>
  <c r="C9" i="58" s="1"/>
  <c r="E32" i="56"/>
  <c r="F32" i="56" s="1"/>
  <c r="E31" i="56"/>
  <c r="E23" i="54"/>
  <c r="F23" i="54" s="1"/>
  <c r="E34" i="31"/>
  <c r="F4" i="45"/>
  <c r="E32" i="31" s="1"/>
  <c r="F4" i="41"/>
  <c r="E24" i="31" s="1"/>
  <c r="F27" i="40"/>
  <c r="F28" i="36"/>
  <c r="G4" i="32"/>
  <c r="E6" i="31" s="1"/>
  <c r="F56" i="26"/>
  <c r="F63" i="26" s="1"/>
  <c r="F49" i="26"/>
  <c r="F62" i="26" s="1"/>
  <c r="F25" i="26"/>
  <c r="F61" i="26" s="1"/>
  <c r="F18" i="25"/>
  <c r="F65" i="25"/>
  <c r="F70" i="25" s="1"/>
  <c r="F34" i="28"/>
  <c r="F66" i="28" s="1"/>
  <c r="F17" i="28"/>
  <c r="F65" i="28" s="1"/>
  <c r="F101" i="27"/>
  <c r="F113" i="27" s="1"/>
  <c r="F115" i="27" s="1"/>
  <c r="F84" i="23"/>
  <c r="F162" i="23"/>
  <c r="F192" i="23" s="1"/>
  <c r="F178" i="23"/>
  <c r="F185" i="23"/>
  <c r="F133" i="23"/>
  <c r="F61" i="23"/>
  <c r="F38" i="23"/>
  <c r="F76" i="20"/>
  <c r="F41" i="2" s="1"/>
  <c r="F23" i="19"/>
  <c r="F39" i="2" s="1"/>
  <c r="F91" i="18"/>
  <c r="F39" i="17"/>
  <c r="F20" i="15"/>
  <c r="F31" i="2" s="1"/>
  <c r="F48" i="24"/>
  <c r="F86" i="24"/>
  <c r="F100" i="24" s="1"/>
  <c r="F9" i="24"/>
  <c r="F98" i="24" s="1"/>
  <c r="C16" i="72"/>
  <c r="C31" i="58" s="1"/>
  <c r="C14" i="72"/>
  <c r="C29" i="58" s="1"/>
  <c r="C13" i="72"/>
  <c r="C28" i="58" s="1"/>
  <c r="C12" i="72"/>
  <c r="C27" i="58" s="1"/>
  <c r="C10" i="72"/>
  <c r="C25" i="58" s="1"/>
  <c r="A45" i="80"/>
  <c r="A56" i="74"/>
  <c r="A79" i="74"/>
  <c r="A51" i="76"/>
  <c r="A46" i="77"/>
  <c r="A25" i="78"/>
  <c r="A31" i="79"/>
  <c r="A19" i="73"/>
  <c r="A66" i="74"/>
  <c r="A82" i="74"/>
  <c r="A36" i="75"/>
  <c r="A53" i="77"/>
  <c r="A32" i="78"/>
  <c r="A38" i="80"/>
  <c r="A90" i="74"/>
  <c r="A102" i="74" s="1"/>
  <c r="A26" i="73"/>
  <c r="A73" i="74"/>
  <c r="A86" i="74"/>
  <c r="C12" i="67"/>
  <c r="C21" i="58" s="1"/>
  <c r="C10" i="67"/>
  <c r="C19" i="58" s="1"/>
  <c r="A133" i="69"/>
  <c r="A12" i="70"/>
  <c r="A13" i="68"/>
  <c r="A28" i="71"/>
  <c r="C14" i="59"/>
  <c r="C13" i="58" s="1"/>
  <c r="C13" i="59"/>
  <c r="C12" i="58" s="1"/>
  <c r="C11" i="59"/>
  <c r="C10" i="58" s="1"/>
  <c r="A14" i="66"/>
  <c r="A84" i="66" s="1"/>
  <c r="A24" i="66"/>
  <c r="A57" i="66"/>
  <c r="A15" i="61"/>
  <c r="A30" i="64"/>
  <c r="A17" i="60"/>
  <c r="A44" i="64"/>
  <c r="A23" i="65"/>
  <c r="A49" i="65" s="1"/>
  <c r="A25" i="63"/>
  <c r="A13" i="62"/>
  <c r="A29" i="63"/>
  <c r="E24" i="47"/>
  <c r="E14" i="47"/>
  <c r="E24" i="54"/>
  <c r="F24" i="54" s="1"/>
  <c r="D16" i="51"/>
  <c r="F16" i="51" s="1"/>
  <c r="F4" i="51" s="1"/>
  <c r="E12" i="47" s="1"/>
  <c r="F11" i="48"/>
  <c r="F4" i="48" s="1"/>
  <c r="E6" i="47" s="1"/>
  <c r="F19" i="48"/>
  <c r="D28" i="48"/>
  <c r="F28" i="48" s="1"/>
  <c r="D17" i="50"/>
  <c r="F17" i="50" s="1"/>
  <c r="F11" i="55"/>
  <c r="F31" i="56"/>
  <c r="D16" i="53"/>
  <c r="F16" i="53" s="1"/>
  <c r="F4" i="53" s="1"/>
  <c r="D14" i="50"/>
  <c r="F14" i="50" s="1"/>
  <c r="F4" i="50" s="1"/>
  <c r="E28" i="31"/>
  <c r="E18" i="31"/>
  <c r="E10" i="31"/>
  <c r="E28" i="40"/>
  <c r="F28" i="40" s="1"/>
  <c r="F178" i="16"/>
  <c r="F33" i="2" s="1"/>
  <c r="F141" i="10"/>
  <c r="F16" i="2" s="1"/>
  <c r="F269" i="8"/>
  <c r="F12" i="2" s="1"/>
  <c r="F218" i="9"/>
  <c r="F71" i="4"/>
  <c r="F6" i="2" s="1"/>
  <c r="F339" i="12"/>
  <c r="F25" i="2" s="1"/>
  <c r="F193" i="23"/>
  <c r="F54" i="28"/>
  <c r="F69" i="28" s="1"/>
  <c r="F69" i="25"/>
  <c r="F71" i="25" s="1"/>
  <c r="F158" i="7"/>
  <c r="F10" i="2" s="1"/>
  <c r="F68" i="27"/>
  <c r="F111" i="27" s="1"/>
  <c r="F56" i="27"/>
  <c r="F110" i="27" s="1"/>
  <c r="F43" i="28"/>
  <c r="F67" i="28" s="1"/>
  <c r="F188" i="23"/>
  <c r="A19" i="25"/>
  <c r="A65" i="25" s="1"/>
  <c r="A70" i="25" s="1"/>
  <c r="A69" i="25"/>
  <c r="F37" i="2"/>
  <c r="A35" i="24"/>
  <c r="A36" i="24"/>
  <c r="A38" i="24" s="1"/>
  <c r="A39" i="24" s="1"/>
  <c r="A40" i="24" s="1"/>
  <c r="A42" i="24" s="1"/>
  <c r="A43" i="24" s="1"/>
  <c r="A44" i="24" s="1"/>
  <c r="A45" i="24" s="1"/>
  <c r="A46" i="24" s="1"/>
  <c r="A47" i="24" s="1"/>
  <c r="A51" i="24" s="1"/>
  <c r="A52" i="24" s="1"/>
  <c r="A53" i="24" s="1"/>
  <c r="A54" i="24" s="1"/>
  <c r="A55" i="24" s="1"/>
  <c r="A56" i="24" s="1"/>
  <c r="A57" i="24" s="1"/>
  <c r="A58" i="24" s="1"/>
  <c r="A59" i="24" s="1"/>
  <c r="A60" i="24" s="1"/>
  <c r="A62" i="24" s="1"/>
  <c r="A63" i="24" s="1"/>
  <c r="A64" i="24" s="1"/>
  <c r="A65" i="24" s="1"/>
  <c r="A67" i="24" s="1"/>
  <c r="A68" i="24" s="1"/>
  <c r="A69" i="24" s="1"/>
  <c r="A70" i="24" s="1"/>
  <c r="A71" i="24" s="1"/>
  <c r="A72" i="24" s="1"/>
  <c r="A74" i="24" s="1"/>
  <c r="A75" i="24" s="1"/>
  <c r="A76" i="24" s="1"/>
  <c r="A77" i="24" s="1"/>
  <c r="A78" i="24" s="1"/>
  <c r="A79" i="24" s="1"/>
  <c r="A81" i="24" s="1"/>
  <c r="A82" i="24" s="1"/>
  <c r="A84" i="24" s="1"/>
  <c r="A85" i="24" s="1"/>
  <c r="A89" i="24" s="1"/>
  <c r="A90" i="24" s="1"/>
  <c r="A91" i="24" s="1"/>
  <c r="A92" i="24" s="1"/>
  <c r="A93" i="24" s="1"/>
  <c r="A51" i="27"/>
  <c r="A54" i="27" s="1"/>
  <c r="A59" i="27" s="1"/>
  <c r="A60" i="27" s="1"/>
  <c r="A61" i="27" s="1"/>
  <c r="A62" i="27" s="1"/>
  <c r="A64" i="27" s="1"/>
  <c r="A66" i="27" s="1"/>
  <c r="A67" i="27" s="1"/>
  <c r="A71" i="27" s="1"/>
  <c r="A72" i="27" s="1"/>
  <c r="A73" i="27" s="1"/>
  <c r="A74" i="27" s="1"/>
  <c r="A76" i="27" s="1"/>
  <c r="A77" i="27" s="1"/>
  <c r="A78" i="27" s="1"/>
  <c r="A80" i="27" s="1"/>
  <c r="A81" i="27" s="1"/>
  <c r="A82" i="27" s="1"/>
  <c r="A86" i="27" s="1"/>
  <c r="A87" i="27" s="1"/>
  <c r="A88" i="27" s="1"/>
  <c r="A89" i="27" s="1"/>
  <c r="A91" i="27" s="1"/>
  <c r="A92" i="27" s="1"/>
  <c r="A94" i="27" s="1"/>
  <c r="A95" i="27" s="1"/>
  <c r="A97" i="27" s="1"/>
  <c r="A99" i="27" s="1"/>
  <c r="A100" i="27" s="1"/>
  <c r="A104" i="27" s="1"/>
  <c r="A105" i="27" s="1"/>
  <c r="A53" i="27"/>
  <c r="F35" i="2"/>
  <c r="F27" i="2"/>
  <c r="F60" i="26"/>
  <c r="F83" i="27"/>
  <c r="F112" i="27" s="1"/>
  <c r="F194" i="23"/>
  <c r="F191" i="23"/>
  <c r="F189" i="23"/>
  <c r="F101" i="24"/>
  <c r="F190" i="23"/>
  <c r="F1110" i="14"/>
  <c r="F29" i="2" s="1"/>
  <c r="F99" i="24"/>
  <c r="A83" i="83" l="1"/>
  <c r="A89" i="83" s="1"/>
  <c r="A80" i="83"/>
  <c r="D10" i="82"/>
  <c r="F16" i="81" s="1"/>
  <c r="F18" i="81" s="1"/>
  <c r="C34" i="58"/>
  <c r="C23" i="58"/>
  <c r="C16" i="58"/>
  <c r="F4" i="55"/>
  <c r="E20" i="47" s="1"/>
  <c r="F4" i="40"/>
  <c r="E22" i="31" s="1"/>
  <c r="E40" i="31" s="1"/>
  <c r="F196" i="23"/>
  <c r="F103" i="24"/>
  <c r="C19" i="72"/>
  <c r="A108" i="74"/>
  <c r="A113" i="74"/>
  <c r="A118" i="74" s="1"/>
  <c r="A60" i="77"/>
  <c r="A37" i="79"/>
  <c r="A51" i="80"/>
  <c r="A62" i="76"/>
  <c r="A58" i="76"/>
  <c r="A33" i="73"/>
  <c r="A35" i="78"/>
  <c r="A39" i="78" s="1"/>
  <c r="A48" i="75"/>
  <c r="A61" i="75"/>
  <c r="A68" i="75" s="1"/>
  <c r="C15" i="67"/>
  <c r="A32" i="71"/>
  <c r="A15" i="70"/>
  <c r="A18" i="68"/>
  <c r="A36" i="71"/>
  <c r="A19" i="70"/>
  <c r="A137" i="69"/>
  <c r="A27" i="68"/>
  <c r="A22" i="68"/>
  <c r="C18" i="59"/>
  <c r="A17" i="62"/>
  <c r="A35" i="63"/>
  <c r="A24" i="60"/>
  <c r="A41" i="63"/>
  <c r="A31" i="60"/>
  <c r="A22" i="61"/>
  <c r="A27" i="61"/>
  <c r="A33" i="61" s="1"/>
  <c r="F4" i="56"/>
  <c r="E22" i="47" s="1"/>
  <c r="F4" i="54"/>
  <c r="E18" i="47" s="1"/>
  <c r="E10" i="47"/>
  <c r="F72" i="28"/>
  <c r="F65" i="26"/>
  <c r="F8" i="2"/>
  <c r="F47" i="2"/>
  <c r="F14" i="2"/>
  <c r="H14" i="1" l="1"/>
  <c r="C36" i="58"/>
  <c r="H16" i="1" s="1"/>
  <c r="F19" i="2"/>
  <c r="H10" i="1" s="1"/>
  <c r="A74" i="75"/>
  <c r="A77" i="75" s="1"/>
  <c r="A66" i="77"/>
  <c r="A57" i="80"/>
  <c r="A59" i="80" s="1"/>
  <c r="A123" i="74"/>
  <c r="A128" i="74" s="1"/>
  <c r="A69" i="77"/>
  <c r="A65" i="76"/>
  <c r="A46" i="79"/>
  <c r="A44" i="78"/>
  <c r="A39" i="73"/>
  <c r="A33" i="68"/>
  <c r="A40" i="71"/>
  <c r="A23" i="70"/>
  <c r="A26" i="70"/>
  <c r="A42" i="71"/>
  <c r="A37" i="68"/>
  <c r="A140" i="69"/>
  <c r="A151" i="69" s="1"/>
  <c r="A144" i="69"/>
  <c r="A33" i="62"/>
  <c r="A47" i="63"/>
  <c r="A38" i="61"/>
  <c r="A24" i="62"/>
  <c r="A38" i="60"/>
  <c r="E26" i="47"/>
  <c r="E36" i="31" s="1"/>
  <c r="H18" i="1" l="1"/>
  <c r="H20" i="1" s="1"/>
  <c r="H22" i="1" s="1"/>
  <c r="H24" i="1" s="1"/>
  <c r="A134" i="74"/>
  <c r="A140" i="74"/>
  <c r="A145" i="74" s="1"/>
  <c r="A81" i="75"/>
  <c r="A69" i="76"/>
  <c r="A73" i="76"/>
  <c r="A86" i="76"/>
  <c r="A90" i="76" s="1"/>
  <c r="A89" i="77"/>
  <c r="A73" i="77"/>
  <c r="A52" i="78"/>
  <c r="A65" i="78" s="1"/>
  <c r="A67" i="78" s="1"/>
  <c r="A77" i="77"/>
  <c r="A93" i="77" s="1"/>
  <c r="A42" i="73"/>
  <c r="A49" i="78"/>
  <c r="A55" i="79"/>
  <c r="A42" i="68"/>
  <c r="A154" i="69"/>
  <c r="A45" i="71"/>
  <c r="A157" i="69"/>
  <c r="A164" i="69"/>
  <c r="A176" i="69"/>
  <c r="A50" i="71"/>
  <c r="A29" i="70"/>
  <c r="A31" i="70" s="1"/>
  <c r="A48" i="61"/>
  <c r="A37" i="62"/>
  <c r="A51" i="61"/>
  <c r="A60" i="61" s="1"/>
  <c r="A64" i="61" s="1"/>
  <c r="A55" i="61"/>
  <c r="A41" i="62"/>
  <c r="A49" i="62" s="1"/>
  <c r="A42" i="60"/>
  <c r="A52" i="63"/>
  <c r="A95" i="76" l="1"/>
  <c r="A99" i="76" s="1"/>
  <c r="A61" i="79"/>
  <c r="A65" i="79" s="1"/>
  <c r="A104" i="76"/>
  <c r="A98" i="75"/>
  <c r="A102" i="75" s="1"/>
  <c r="A58" i="79"/>
  <c r="A97" i="77"/>
  <c r="A100" i="77" s="1"/>
  <c r="A106" i="77" s="1"/>
  <c r="A111" i="77" s="1"/>
  <c r="A125" i="77" s="1"/>
  <c r="A140" i="77" s="1"/>
  <c r="A142" i="77" s="1"/>
  <c r="A46" i="73"/>
  <c r="A85" i="75"/>
  <c r="A46" i="68"/>
  <c r="A33" i="70"/>
  <c r="A54" i="71"/>
  <c r="A37" i="70"/>
  <c r="A168" i="69"/>
  <c r="A55" i="62"/>
  <c r="A61" i="62"/>
  <c r="A68" i="61"/>
  <c r="A72" i="61" s="1"/>
  <c r="A77" i="61" s="1"/>
  <c r="A81" i="61" s="1"/>
  <c r="A85" i="61" s="1"/>
  <c r="A55" i="63"/>
  <c r="A48" i="60"/>
  <c r="A105" i="75" l="1"/>
  <c r="A110" i="76"/>
  <c r="A113" i="76" s="1"/>
  <c r="A118" i="76" s="1"/>
  <c r="A123" i="76" s="1"/>
  <c r="A138" i="76" s="1"/>
  <c r="A151" i="76" s="1"/>
  <c r="A153" i="76" s="1"/>
  <c r="A50" i="73"/>
  <c r="A71" i="79"/>
  <c r="A173" i="69"/>
  <c r="A43" i="70"/>
  <c r="A50" i="68"/>
  <c r="A63" i="71"/>
  <c r="A58" i="63"/>
  <c r="A60" i="63"/>
  <c r="A67" i="62"/>
  <c r="A55" i="60"/>
  <c r="A62" i="60"/>
  <c r="A110" i="75" l="1"/>
  <c r="A124" i="75" s="1"/>
  <c r="A130" i="75" s="1"/>
  <c r="A137" i="75" s="1"/>
  <c r="A143" i="75" s="1"/>
  <c r="A146" i="75" s="1"/>
  <c r="A178" i="75" s="1"/>
  <c r="A192" i="75" s="1"/>
  <c r="A194" i="75" s="1"/>
  <c r="A196" i="75" s="1"/>
  <c r="A200" i="75" s="1"/>
  <c r="A80" i="79"/>
  <c r="A84" i="79" s="1"/>
  <c r="A93" i="79" s="1"/>
  <c r="A97" i="79" s="1"/>
  <c r="A101" i="79" s="1"/>
  <c r="A105" i="79" s="1"/>
  <c r="A55" i="73"/>
  <c r="A72" i="71"/>
  <c r="A54" i="68"/>
  <c r="A57" i="68" s="1"/>
  <c r="A60" i="68"/>
  <c r="A64" i="68" s="1"/>
  <c r="A50" i="70"/>
  <c r="A52" i="70" s="1"/>
  <c r="A59" i="70" s="1"/>
  <c r="A48" i="70"/>
  <c r="A183" i="69"/>
  <c r="A90" i="62"/>
  <c r="A94" i="62" s="1"/>
  <c r="A96" i="62" s="1"/>
  <c r="A98" i="62" s="1"/>
  <c r="A74" i="62"/>
  <c r="A86" i="62" s="1"/>
  <c r="A68" i="60"/>
  <c r="A73" i="60"/>
  <c r="A78" i="60" s="1"/>
  <c r="A84" i="60" s="1"/>
  <c r="A91" i="60" s="1"/>
  <c r="A106" i="60" s="1"/>
  <c r="A115" i="60" s="1"/>
  <c r="A125" i="60" s="1"/>
  <c r="A134" i="60" s="1"/>
  <c r="A138" i="60" s="1"/>
  <c r="A148" i="60" s="1"/>
  <c r="A158" i="60" s="1"/>
  <c r="A168" i="60" s="1"/>
  <c r="A175" i="60" s="1"/>
  <c r="A179" i="60" s="1"/>
  <c r="A183" i="60" s="1"/>
  <c r="A187" i="60" s="1"/>
  <c r="A191" i="60" s="1"/>
  <c r="A195" i="60" s="1"/>
  <c r="A62" i="63"/>
  <c r="A76" i="63" s="1"/>
  <c r="A114" i="79" l="1"/>
  <c r="A118" i="79"/>
  <c r="A125" i="79" s="1"/>
  <c r="A147" i="79" s="1"/>
  <c r="A152" i="79" s="1"/>
  <c r="A155" i="79" s="1"/>
  <c r="A158" i="79" s="1"/>
  <c r="A161" i="79" s="1"/>
  <c r="A168" i="79" s="1"/>
  <c r="A183" i="79" s="1"/>
  <c r="A189" i="79" s="1"/>
  <c r="A196" i="79" s="1"/>
  <c r="A200" i="79" s="1"/>
  <c r="A204" i="79" s="1"/>
  <c r="A208" i="79" s="1"/>
  <c r="A58" i="73"/>
  <c r="A63" i="73" s="1"/>
  <c r="A66" i="73" s="1"/>
  <c r="A72" i="73" s="1"/>
  <c r="A78" i="73" s="1"/>
  <c r="A82" i="73" s="1"/>
  <c r="A98" i="73" s="1"/>
  <c r="A113" i="73" s="1"/>
  <c r="A115" i="73" s="1"/>
  <c r="A68" i="68"/>
  <c r="A72" i="68" s="1"/>
  <c r="A75" i="68" s="1"/>
  <c r="A78" i="68" s="1"/>
  <c r="A81" i="68" s="1"/>
  <c r="A86" i="68" s="1"/>
  <c r="A90" i="68" s="1"/>
  <c r="A92" i="68" s="1"/>
  <c r="A94" i="68" s="1"/>
  <c r="A96" i="68" s="1"/>
  <c r="A61" i="70"/>
  <c r="A190" i="69"/>
  <c r="A197" i="69" s="1"/>
  <c r="A204" i="69" s="1"/>
  <c r="A211" i="69" s="1"/>
  <c r="A216" i="69" s="1"/>
  <c r="A220" i="69" s="1"/>
  <c r="A225" i="69" s="1"/>
  <c r="A230" i="69" s="1"/>
  <c r="A235" i="69" s="1"/>
  <c r="A241" i="69" s="1"/>
  <c r="A81" i="71"/>
  <c r="A79" i="63"/>
  <c r="A82" i="63" s="1"/>
  <c r="A85" i="63" s="1"/>
  <c r="A89" i="63" s="1"/>
  <c r="A93" i="63" s="1"/>
  <c r="A97" i="63" s="1"/>
  <c r="A99" i="63" s="1"/>
  <c r="A69" i="63"/>
  <c r="A246" i="69" l="1"/>
  <c r="A252" i="69" s="1"/>
  <c r="A256" i="69" s="1"/>
  <c r="A259" i="69" s="1"/>
  <c r="A264" i="69" s="1"/>
  <c r="A267" i="69" s="1"/>
  <c r="A270" i="69" s="1"/>
  <c r="A273" i="69" s="1"/>
  <c r="A278" i="69" s="1"/>
  <c r="A83" i="71"/>
  <c r="A85" i="71" s="1"/>
  <c r="A93" i="71" s="1"/>
  <c r="A119" i="71" s="1"/>
  <c r="A150" i="71" s="1"/>
  <c r="A177" i="71" s="1"/>
  <c r="A202" i="71" s="1"/>
  <c r="A207" i="71" s="1"/>
  <c r="A221" i="71" s="1"/>
  <c r="A226" i="71" s="1"/>
  <c r="A252" i="71" s="1"/>
  <c r="A255" i="71" s="1"/>
  <c r="A258" i="71" s="1"/>
  <c r="A260" i="71" s="1"/>
  <c r="A262" i="71" s="1"/>
  <c r="A266" i="71" s="1"/>
  <c r="A275" i="71" s="1"/>
  <c r="A278" i="71" s="1"/>
  <c r="A285" i="71" s="1"/>
  <c r="A291" i="71" s="1"/>
  <c r="A294" i="71" s="1"/>
  <c r="A309" i="71" s="1"/>
  <c r="A322" i="71" s="1"/>
  <c r="A326" i="71" s="1"/>
  <c r="A331" i="71" s="1"/>
  <c r="A335" i="71" s="1"/>
  <c r="A347" i="71" s="1"/>
  <c r="A349" i="71" s="1"/>
  <c r="A352" i="71" s="1"/>
  <c r="A358" i="71" s="1"/>
  <c r="A289" i="69" l="1"/>
  <c r="A296" i="69" s="1"/>
  <c r="A301" i="69" s="1"/>
  <c r="A308" i="69" s="1"/>
  <c r="A310" i="69" s="1"/>
  <c r="A285" i="69"/>
</calcChain>
</file>

<file path=xl/sharedStrings.xml><?xml version="1.0" encoding="utf-8"?>
<sst xmlns="http://schemas.openxmlformats.org/spreadsheetml/2006/main" count="9718" uniqueCount="4129">
  <si>
    <t xml:space="preserve">Objekt:      </t>
  </si>
  <si>
    <t>REKAPITULACIJA</t>
  </si>
  <si>
    <t>A. GRADBENA DELA</t>
  </si>
  <si>
    <t>I.</t>
  </si>
  <si>
    <t>Rušitvena dela</t>
  </si>
  <si>
    <t>II.</t>
  </si>
  <si>
    <t>Pripravljalna dela</t>
  </si>
  <si>
    <t>III.</t>
  </si>
  <si>
    <t>Zemeljska dela</t>
  </si>
  <si>
    <t>IV.</t>
  </si>
  <si>
    <t>Betonska dela</t>
  </si>
  <si>
    <t>V.</t>
  </si>
  <si>
    <t>Zidarska dela</t>
  </si>
  <si>
    <t>VI.</t>
  </si>
  <si>
    <t>Tesarska dela</t>
  </si>
  <si>
    <t>VII.</t>
  </si>
  <si>
    <t>Fasada</t>
  </si>
  <si>
    <t>VIII.</t>
  </si>
  <si>
    <t xml:space="preserve">      Gradbena dela skupaj: </t>
  </si>
  <si>
    <t>B. OBRTNIŠKA DELA</t>
  </si>
  <si>
    <t>Krovska dela:</t>
  </si>
  <si>
    <t>Ključavničarska dela:</t>
  </si>
  <si>
    <t xml:space="preserve">III.            </t>
  </si>
  <si>
    <t>Stavbno pohištvo:</t>
  </si>
  <si>
    <t>Mizarska dela</t>
  </si>
  <si>
    <t>Montažna dela.</t>
  </si>
  <si>
    <t xml:space="preserve">VI.           </t>
  </si>
  <si>
    <t>Slikopleskarska  dela</t>
  </si>
  <si>
    <t xml:space="preserve">VII.           </t>
  </si>
  <si>
    <t>Keramičasrka dela</t>
  </si>
  <si>
    <t>Podopolagalska dela</t>
  </si>
  <si>
    <t>IX.</t>
  </si>
  <si>
    <t>Obdelava betonov</t>
  </si>
  <si>
    <t>XI.</t>
  </si>
  <si>
    <t>Oprema</t>
  </si>
  <si>
    <t xml:space="preserve">      Obrtniška dela skupaj: </t>
  </si>
  <si>
    <t>UVODNE OPOMBE POPISA</t>
  </si>
  <si>
    <t>Opis</t>
  </si>
  <si>
    <t>E/M</t>
  </si>
  <si>
    <t>količina</t>
  </si>
  <si>
    <t>cena/enoto</t>
  </si>
  <si>
    <t>skupaj</t>
  </si>
  <si>
    <t xml:space="preserve">Splošne opombe: </t>
  </si>
  <si>
    <t>Popis je veljaven le v kombinaciji z vsemi grafičnimi prilogami, risbami, načrti, tehničnim poročilom, sestavami konstrukcij, shemami oken in vrat in ostalimi sestavinami projekta (strojne, elektro instalacije in načrti gradbenih konstrukcij).  Projektna dokumentacija v celoti je sestavni del tega popisa.</t>
  </si>
  <si>
    <t xml:space="preserve">V popis so vnešeni le osnovni podatki o sestavnih delih objekta. Natančnejši opisi, način in kvaliteta izdelave, barve, velikost elementov, načini pritrjevanja, načini stikovanja z ostalimi elementi objekta, morebitna požarna varnost konstrukcij ali gradbenih elementov in podobno so razvidni iz prej naštetih sestavin projekta. </t>
  </si>
  <si>
    <t>Posamezni materiali, ki so v popisu navedeni z imenom ali tipom so za ponudnika obvezni! Materiali, ki so opremljeni s citatom: "ali enakovredno" za ponudnika niso obvezni! Ponudnik lahko ponuja druge artikle, material in opremo, vendar samo pod pogojem, da izpolnjuje navedene kriterije, parametre in lastnosti, ki se v posamezni postavki ali splošni opombi od določenega artikla, opreme ali materiala zahtevajo in če jih predhodno pisno potrdi projektant arhitekture!</t>
  </si>
  <si>
    <t xml:space="preserve"> - Vse kote, višine in mere so okvirne in jih je potrebno preveriti na gradbišču glede na izvedeno stanje.</t>
  </si>
  <si>
    <t xml:space="preserve"> - Delavniške načrte jeklenih konstrukcij izdela izvajalec jeklenih konstrukcij.  Pisno jih mora pred vgradnjo potrditi odg. proj. gradbenih konstrukcij in odg. vodja projekta.</t>
  </si>
  <si>
    <t xml:space="preserve"> - Delavniške načrte oken in vrat izdela izvajalec, pri čemer mora upoštevati PZI sheme oken in vrat!   Pisno jih mora pred vgradnjo potrditi odg. proj. gradbenih konstrukcij in odg. vodja projekta.</t>
  </si>
  <si>
    <t xml:space="preserve"> - Gradbeno jamo si mora ogledati izdelovalec geomehanske študije in pisno potrditi predvideno geološko sestavo ter pisno potrditi koto temeljenja. V primeru odstopanj je potrebno uskladiti načrt temeljev. Brez pisne potrditve kote temljenja s strani odg. geomehanika izvedba temeljev ni dovoljena  (pregled lahko opravi tudi drug odgovorni geolog ali geomehanik in potrdi višino temeljenja)</t>
  </si>
  <si>
    <t xml:space="preserve"> - Pred izvedbo fasade je potrebno izdelati  delavniško risbo (izdela jo izvajalec) in vzorec fasade vključno z vsemi nosilci in pritrdilnimi elementi.  Vzorec potrdi odg. proj. arhitekture. Vgradnja brez potrditve NI DOVOLJENA!</t>
  </si>
  <si>
    <t xml:space="preserve"> - Vse sestave konstrukcij je potrebno preveriti v tekstualnem delu PZI projekta.</t>
  </si>
  <si>
    <t xml:space="preserve"> - Vse dimenzije konstrukcijskih elementov (tudi debeline pločevin) mora potrditi odgovorni projektant gradbenih konstrukcij v projektu  gradbenih konstrukcij oziroma pred vgradnjo v okviru projektantskega nadzora (če dimenzije niso izračunane v PZI projektu gradenih konstrukcij).</t>
  </si>
  <si>
    <t xml:space="preserve"> - Stik med aluminijem in jeklom mora biti vedno prekinjen.</t>
  </si>
  <si>
    <t xml:space="preserve"> - Vse preboje je potrebno uskladiti s projektom elektro instalacij, strojnih instalacij in zunanje ureditve. Preboje je izvajalec dolžan preveriti pred začetkom   izvedbe betonskih del (zanašanje in sklicevanje izklučno na armaturni načrt ali načrt arhitekture ni dovoljeno).</t>
  </si>
  <si>
    <t>Po končani montaži instalacij vse požarne preboje zapolniti z protipožarno zaščito EI30 Mere preveriti na konstrukciji!</t>
  </si>
  <si>
    <t xml:space="preserve"> - Vse potrditve, pregledi, spremembe itd. s strani odgovornih projektantov morajo biti pisne in navedene v gradbenem dnevniku.</t>
  </si>
  <si>
    <t>A.    GRADBENA DELA</t>
  </si>
  <si>
    <t>1.</t>
  </si>
  <si>
    <r>
      <t xml:space="preserve">Odstranitev </t>
    </r>
    <r>
      <rPr>
        <b/>
        <u/>
        <sz val="10"/>
        <rFont val="Arial"/>
        <family val="2"/>
        <charset val="238"/>
      </rPr>
      <t>kompletnega obstoječega objekta</t>
    </r>
    <r>
      <rPr>
        <sz val="10"/>
        <rFont val="Arial CE"/>
        <family val="2"/>
        <charset val="238"/>
      </rPr>
      <t xml:space="preserve"> - tlorisno 37,37m/7,0 m, streha enokapnica, pritlični objekt:</t>
    </r>
  </si>
  <si>
    <t>OPIS OBJEKTA:</t>
  </si>
  <si>
    <t>Stavba je pritlična z enokapno streho blagega naklona in največjo višino na zemljiščem 4,45 m. Zunanje tlorisne mere stavbe v stiku s zemljiščem merijo 36,37 m × 5,75 m, tlorisna velikost strehe z nadstreški pa meri 37,37 m × 7,00 m. Tlak posameznih prostorov je členjen v treh nivojih z medsebojnimi višinskimi razlikami do 1,05 m. Ocenjena konstrukcija sestoji iz a.b. temeljev, stene iz zidakov z a.b. vezmi in prekladami in a.b. strešne plošče. Tlak v vseh prostorih je izveden iz zaglajene a.b. plošče. Stene so ometane in beljene, fasada je izvedena v ometu. Stavbno pohištvo je v kovinski izvedbi, s kovinskimi ali steklenimi polnili. Kritina je izvedena iz valovitih vlakocementnih plošč (PAZITI: MOŽNA PRISOTNOST AZBESTNIH MATERIALOV!), na leseni podkonstrukciji.</t>
  </si>
  <si>
    <t>Odvod meteornih vod je izveden iz kovinskih kleparskih elementov v talno meteorno kanalizacijo.</t>
  </si>
  <si>
    <t>Pred začetkom odstranjevalnih del je izvajalec dolžan preveriti materialno sestavo vlakocementih strešnih plošč. Vkolikor lete vsebujejo sledi azbesta je izvajalec dolžan odstranjevalna dela izvajati skladno veljavno zakonodajo o odstrajevanju azbestnih materialov in ravnanju z gradbenimi odpadki, ki vsebujejo azbest.</t>
  </si>
  <si>
    <t xml:space="preserve"> - odklop stavbe od vseh instalacij pred pričetkom rušenja</t>
  </si>
  <si>
    <t xml:space="preserve"> - ocenjena konstrukcije sestoji iz a.b. temeljev, stene iz zidakov z a.b. vezmi in prekladami, a.b. strešna plošča</t>
  </si>
  <si>
    <t xml:space="preserve"> - tlak v vseh prostorih iz zaglajene a.b. plošče</t>
  </si>
  <si>
    <t xml:space="preserve"> - stene ometane in beljene, zunanjost v ometu</t>
  </si>
  <si>
    <t xml:space="preserve"> - stavbno pohištvo v kovinski izvedbi, s kovinskimi ali steklenimi polnili</t>
  </si>
  <si>
    <r>
      <t xml:space="preserve"> - kritina izvedena iz valovitih vlakocementnih plošč </t>
    </r>
    <r>
      <rPr>
        <b/>
        <i/>
        <sz val="10"/>
        <rFont val="Arial"/>
        <family val="2"/>
        <charset val="238"/>
      </rPr>
      <t>(PAZITI: možna prisotnost azbestnih materialov!)</t>
    </r>
    <r>
      <rPr>
        <i/>
        <sz val="10"/>
        <rFont val="Arial"/>
        <family val="2"/>
        <charset val="238"/>
      </rPr>
      <t>, na leseni podkonstrukciji</t>
    </r>
  </si>
  <si>
    <t xml:space="preserve"> - odvod meteornih vod iz kovinskih kleparskih elementov</t>
  </si>
  <si>
    <t xml:space="preserve"> - odstranitev vseh elementov znotraj objekta</t>
  </si>
  <si>
    <t>Kompletno rušenje obstoječega objekta, z nalaganjem in odvozom ruševin v trajno deponijo, s plačilom vseh taks in pristojbin! Pred odvozom ruševin je obvezno potrebno sortiranje glede na material!!</t>
  </si>
  <si>
    <t>kpl</t>
  </si>
  <si>
    <t>RUŠITVE V OBSTOJEČEM OBJEKTU</t>
  </si>
  <si>
    <t xml:space="preserve">Pred pričetkom izvedbe rušitvenih del, je potrebno dobro zaščititi celotno območje, kjer se dela ne izvajajo. Izvede se kvalitetna zaščita opreme, tlaka, oblog, ... pred prašenjem in udarcem. Potrebno je dnevno čiščenje prostorov in pri prehodih menjati mokro krpo. </t>
  </si>
  <si>
    <t>2.</t>
  </si>
  <si>
    <t>Odstranitev obstoječega pohištva, iznos iz objekta ter odvoz v trajno deponijo oz. skladiščenje na lokaciji v dogovoru z naročnikom.</t>
  </si>
  <si>
    <t xml:space="preserve"> - delo PK delavec</t>
  </si>
  <si>
    <t>ur</t>
  </si>
  <si>
    <t xml:space="preserve"> - odvoz v trajno deponijo in plačilo taks</t>
  </si>
  <si>
    <t>m3</t>
  </si>
  <si>
    <t>3.</t>
  </si>
  <si>
    <t>Odstranitev obstoječe sanitarne opreme (wc, umivalniki, tuš kabina…), iznos iz objekta ter odvoz v trajno deponijo</t>
  </si>
  <si>
    <t>kos</t>
  </si>
  <si>
    <t>4.</t>
  </si>
  <si>
    <t>Previdna demontaža obstoječih zasteklitev, vključno z okvirjem in pritrdilnim materialom, v zunanjih stenah, ter skladiščenje v objektu ali v bližini po dogovoru z invetitorjem, do ponovne vgradnje v drugo steno (vgradnja zajeta v ločeni postavki)</t>
  </si>
  <si>
    <t xml:space="preserve"> - avtomatska vrata s fiksno obsvetlobo - vetrolov, dim. 380/300 cm</t>
  </si>
  <si>
    <t xml:space="preserve"> - okno dim. 185/210 cm</t>
  </si>
  <si>
    <t>5.</t>
  </si>
  <si>
    <t xml:space="preserve">Demontaža obstoječih zasteklitev, oken, vrat, vključno s okvirjem in pritrdilnim materialom ter odvoz v trajno deponijo, s plačilom vseh taks in pristojbin. </t>
  </si>
  <si>
    <t xml:space="preserve"> - okno do 2m2</t>
  </si>
  <si>
    <t xml:space="preserve"> - okno 2-4m2</t>
  </si>
  <si>
    <t xml:space="preserve"> - vrata do 2m2</t>
  </si>
  <si>
    <t>6.</t>
  </si>
  <si>
    <t>Rušitev obstoječe MK stene, deb. 10-15 cm, z iznosom ruševin iz objekta, nalaganjem in odvozom v trajno deponijo, plačilom vseh taks in pristojbin. Po načrtu arhitekture rušitev.</t>
  </si>
  <si>
    <t>m2</t>
  </si>
  <si>
    <t>7.</t>
  </si>
  <si>
    <t>Odstranitev obstoječe stropne obloge v območju prenove, po načrtu arhitekture. Obstoječa stropna obloga izvedena kot obešen strop. Z iznosom ruševin iz objekta, nalaganjem in odvozom v trajno deponijo, plačilom vseh taks in pristojbin. Po načrtu arhitekture rušitev.</t>
  </si>
  <si>
    <t>8.</t>
  </si>
  <si>
    <t>Rušenje zidanih opečnih sten različne debeline, parapetov, izdelava prebojev za nove prehode. Rušenje se izvede z električnimi ročnimi rušilnimi kladivi. Upoštevati rušenje kompletno z vsemi oblogami, z iznosom ruševin iz objekta, nalaganjem in odvozom v trajno deponijo, plačilom vseh taks in pristojbin. Po načrtu arhitekture rušitev.</t>
  </si>
  <si>
    <t>Rušitev obstoječih notranjih sten</t>
  </si>
  <si>
    <t>Izdelava prebojev, razširitev vrat</t>
  </si>
  <si>
    <t>9.</t>
  </si>
  <si>
    <t>Odstranitev obstoječe finalne talne obloge v obstoječem objektu. Z iznosom ruševin iz objekta, nalaganjem in odvozom v trajno deponijo, plačilom vseh taks in pristojbin. Po načrtu arhitekture rušitev.</t>
  </si>
  <si>
    <t>10.</t>
  </si>
  <si>
    <t>Demontaža nadstreškov na severni fasadi obstoječe stavbe, kompletno z iznosom iz objekta, nalaganje in odvoz v trajno deponijo, s plačilom vseh taks in pristojbin.</t>
  </si>
  <si>
    <t>11.</t>
  </si>
  <si>
    <t>Rušitev zunanjega AB stopnišča ter škarpe, vključno z ograjami</t>
  </si>
  <si>
    <t>RUŠITVENA DELA SKUPAJ:</t>
  </si>
  <si>
    <t>PRIPRAVLJALNA DELA</t>
  </si>
  <si>
    <t>A.</t>
  </si>
  <si>
    <t>B.</t>
  </si>
  <si>
    <t>a.</t>
  </si>
  <si>
    <t>b.</t>
  </si>
  <si>
    <t>c.</t>
  </si>
  <si>
    <t xml:space="preserve">Beton: </t>
  </si>
  <si>
    <t xml:space="preserve"> - temeljna plošča, plošča rampe - C30/37, XC3, XD3, S3, d=32 mm,</t>
  </si>
  <si>
    <t xml:space="preserve"> - obodne stene kleti, stene rampe - C30/37, XC3, XD1, XF1, S4, d=32 mm,</t>
  </si>
  <si>
    <t xml:space="preserve"> - stebri v kletnih etažah - C40/50, XC1, XF1, S4, d=22 mm,</t>
  </si>
  <si>
    <t xml:space="preserve"> - notranje stene kletnih etaž - C30/37, XC1, XF1, S4, d=22 mm,</t>
  </si>
  <si>
    <t xml:space="preserve"> - plošče nad prvo in drugo kletjo - C30/37, XC3, XD3, S3, d=22 mm,</t>
  </si>
  <si>
    <t xml:space="preserve"> - stene nad terenom - zunanje - C30/37, XC3, XD1, XF1, S4, d=22 mm,</t>
  </si>
  <si>
    <t xml:space="preserve"> - stene nad terenom - notranje - C30/37, XC1, S4, d=22 mm,</t>
  </si>
  <si>
    <t xml:space="preserve"> - stebri nad terenom - zunanji - C30/37, XC3, XD1, XF1, S4, d=22 mm,</t>
  </si>
  <si>
    <t xml:space="preserve"> - stebri nad terenom - notranji - C30/37, XC1, S4, d=22 mm,</t>
  </si>
  <si>
    <t xml:space="preserve"> - etažne plošče nad terenom  - C30/37, XC1, S3, d=22 mm,</t>
  </si>
  <si>
    <t xml:space="preserve"> - strešne plošče - C30/37, XC3, XD1, S3, d=22 mm,</t>
  </si>
  <si>
    <t xml:space="preserve">Vidne betonske površine: 
VB3 po SIST EN 13670 </t>
  </si>
  <si>
    <t>Ostale površine: 
VB1 po SIST EN 13670</t>
  </si>
  <si>
    <t>Vidne vogale betonskih elementov:
potrebno opažiti s trikotno letvijo 2/2 cm</t>
  </si>
  <si>
    <t xml:space="preserve">Zaščitni sloj betona: </t>
  </si>
  <si>
    <t>- zasute površine - stik z zemljino 4,0 cm</t>
  </si>
  <si>
    <t>- notranje površine zasutih elementov 3,0 cm</t>
  </si>
  <si>
    <t>- etažne plošče zgoraj, 2,0 cm</t>
  </si>
  <si>
    <t>- etažne plošče spodaj, 3,0 cm</t>
  </si>
  <si>
    <t>- stene in stebri nad terenom, 2,5 cm</t>
  </si>
  <si>
    <t>- notranji stebri v kleti 2,5 cm</t>
  </si>
  <si>
    <t>Armatura: 
visoko duktilno jeklo S500</t>
  </si>
  <si>
    <t>Konstrukcijsko jeklo – zunanje konstrukcije:
S235 J2</t>
  </si>
  <si>
    <t>Vijaki: 
Kvaliteta 8.8</t>
  </si>
  <si>
    <t>Opomba:
Vse končne obdelave betonov so v popisu obdelane posebej. V postavkah betonskih del navedeno zgolj informativno zaradi zahtev sestave, opaženja in tretiranja betona!</t>
  </si>
  <si>
    <t xml:space="preserve">Dobava in vgrajevanje podložnega betona po Načrtu gradbenih konstrukcij, vendar min. C16/20, deb. 10,00 cm, prereza 0,08-0,12m3/m2-m1.  </t>
  </si>
  <si>
    <t>Dobava in vgrajevanje betona, prereza nad 0,30 m3/m2-m1.</t>
  </si>
  <si>
    <t xml:space="preserve"> - temeljna plošča, odebelitve v temeljni plošči (gornja površina tretirana kot industrijski tlak – zajeto v ločeni postavki)</t>
  </si>
  <si>
    <t xml:space="preserve"> - pasovni temelji eko otoka</t>
  </si>
  <si>
    <t>d.</t>
  </si>
  <si>
    <t xml:space="preserve"> - zunanji parapetni zidovi na strehi garaže – vidni beton VB3 z dodatkom za vodotesnost</t>
  </si>
  <si>
    <t>Dobava in vgrajevanje betona, prereza 0,20-0,30 m3/m2-m1.</t>
  </si>
  <si>
    <t xml:space="preserve"> - AB plošča etaž nad koto -0,12</t>
  </si>
  <si>
    <t xml:space="preserve"> - AB stena deb. 30,0 cm (dvigalo)</t>
  </si>
  <si>
    <t xml:space="preserve"> - AB plošča pri prezračevalnih jaških ob osi X01</t>
  </si>
  <si>
    <t xml:space="preserve"> - talna plošča jaškov, plošča do obstoječega objekta </t>
  </si>
  <si>
    <t>e.</t>
  </si>
  <si>
    <t xml:space="preserve"> - poglobljene AB stene jaškov (pod nivo talne plošče)</t>
  </si>
  <si>
    <t>f.</t>
  </si>
  <si>
    <t xml:space="preserve"> - AB stene jaška nad ploščo 1.kleti (nad +0,32)</t>
  </si>
  <si>
    <t>g.</t>
  </si>
  <si>
    <t>h.</t>
  </si>
  <si>
    <t xml:space="preserve"> - AB stene – kletni del</t>
  </si>
  <si>
    <t>i.</t>
  </si>
  <si>
    <t>j.</t>
  </si>
  <si>
    <t>k.</t>
  </si>
  <si>
    <t xml:space="preserve"> - klančina</t>
  </si>
  <si>
    <t>l.</t>
  </si>
  <si>
    <t>m.</t>
  </si>
  <si>
    <t xml:space="preserve"> - korito za plezalko - vidni beton VB3 z dodatkom za vodotesnost</t>
  </si>
  <si>
    <t>n.</t>
  </si>
  <si>
    <t xml:space="preserve"> - stene drevesnega korita - vidni beton VB3 z dodatkom za vodotesnost</t>
  </si>
  <si>
    <t>o.</t>
  </si>
  <si>
    <t xml:space="preserve"> - točkovni temelji eko otoka</t>
  </si>
  <si>
    <t>p.</t>
  </si>
  <si>
    <t xml:space="preserve"> - stene eko otoka - vidni beton VB3 z dodatkom za vodotesnost</t>
  </si>
  <si>
    <t>r.</t>
  </si>
  <si>
    <t>Dobava in vgrajevanje betona, prereza 0,12-0,20 m3/m2-m1.</t>
  </si>
  <si>
    <t xml:space="preserve"> - AB slopi nad koto -0,12</t>
  </si>
  <si>
    <t xml:space="preserve"> - AB plošča nad stopniščem - 3.nadstropje</t>
  </si>
  <si>
    <t xml:space="preserve"> - AB stopnice od kote -0,12 do vrha objekta</t>
  </si>
  <si>
    <t xml:space="preserve"> - nosilci - nadzemni del</t>
  </si>
  <si>
    <t xml:space="preserve"> - AB stene objekta nad koto -0,12</t>
  </si>
  <si>
    <t xml:space="preserve"> - AB plošča nadstreška/plošča v naklonu - pri strehi sestave S12 (''hi-bond'')</t>
  </si>
  <si>
    <t xml:space="preserve"> - AB notranje stopnice v plošči nad 1.kletjo (os X01-X02 - od kote -1,02 do +-0,00)</t>
  </si>
  <si>
    <t xml:space="preserve"> - AB stene kletni del</t>
  </si>
  <si>
    <t xml:space="preserve"> - nova AB preklada na prehodu v obstoječ objekt</t>
  </si>
  <si>
    <t xml:space="preserve"> - AB stene prezračevalnega jaška (os Y01 / X11)</t>
  </si>
  <si>
    <t>s.</t>
  </si>
  <si>
    <t xml:space="preserve"> - temelj AB drevesnega korita - obodni temelj a.b. zidu korita, spodaj prilagojen naklonu strehe S11, drenaža strehe in korita prosto pod a.b. temeljem</t>
  </si>
  <si>
    <t>š.</t>
  </si>
  <si>
    <t xml:space="preserve"> - krovna plošča pri jaških - odvod zraka (os X01/Y02-Y04)</t>
  </si>
  <si>
    <t>t.</t>
  </si>
  <si>
    <t xml:space="preserve"> - temelji, temeljne pete in temeljni nastavki pri povezavi z obstoječim objektom oz. med novim in obstoječim objektom</t>
  </si>
  <si>
    <t>u.</t>
  </si>
  <si>
    <t>v.</t>
  </si>
  <si>
    <t>z.</t>
  </si>
  <si>
    <t xml:space="preserve"> - liti betonski tlak deb. 20 cm (na geotekstilu - zajet v sklopu S11 sestave) dilatirano po načrtu betona in po dogovoru z arhitektom, beton z dodatkom za vodotesnost, končna obdelava zajeta v ločeni postavki</t>
  </si>
  <si>
    <t xml:space="preserve"> - plošča - izhod iz stopnišča prereza 0,12-0,20 m3/m2-m1.</t>
  </si>
  <si>
    <t xml:space="preserve"> - poševna plošča - izhod iz stopnišča  prereza 0,20-0,30 m3/m2-m1.</t>
  </si>
  <si>
    <t xml:space="preserve"> - parapetni zob - prereza 0,04-0,08m3/m2m1</t>
  </si>
  <si>
    <t xml:space="preserve"> - stene - prereza 0,20-0,30m3/m2m1</t>
  </si>
  <si>
    <t>Dobava in vgrajevanje betona, prereza 0,08 - 0,12 m3/m2-m1.</t>
  </si>
  <si>
    <t xml:space="preserve"> - nosilci nad koto -0,12</t>
  </si>
  <si>
    <t xml:space="preserve"> - plošča nad vmesnim hodnikom - nad pritličjem in nad 1. nadstropjem (''hi-bond'')</t>
  </si>
  <si>
    <t xml:space="preserve"> - S04 - Vhodni podest - streha nad K1 -  - betonska plošča, različnih naklonov 2,0-3,4%, deb. 9,00 - 12,00 cm, beton z dodatkom za vodotesnost, končna obdelava zajeta v ločeni postavki</t>
  </si>
  <si>
    <t xml:space="preserve">Beton prereza 0,08 - 0,12 m3/m2m1, beton C25/30. Preklada višine 20 cm, ležišče 20 cm na vsako stran. Kompletno z armaturo 100 kg/m3. Upoštevano tudi sidranje v obstoječi zid -  AB preklad nad novimi vrati. Potrebna potrditev projektanta gradbenih konstrukcij na podlagi sondiranja obstoječega objekta. </t>
  </si>
  <si>
    <t>Dobava in vgrajevanje betona, prereza 0,04 - 0,08 m3/m2-m1.</t>
  </si>
  <si>
    <t xml:space="preserve"> - AB nosilci nad koto -0,12</t>
  </si>
  <si>
    <t xml:space="preserve"> - AB stopnice v povezovalnem hodniku - (10 x stopnice dim. 13,9/100 cm, širine 180 cm</t>
  </si>
  <si>
    <t xml:space="preserve"> - AB parapetni venec kletni del</t>
  </si>
  <si>
    <t xml:space="preserve"> - nova AB preklada na prehodu v obstoječ objekt. Potrebna potrditev projektanta gradbenih konstrukcij na podlagi sondiranja obstoječega objekta. </t>
  </si>
  <si>
    <t>Dobava in vgrajevanje betona, prereza do 0,04 m3/m2-m1.</t>
  </si>
  <si>
    <t xml:space="preserve"> - parapetni AB nosilci/hodnik</t>
  </si>
  <si>
    <t xml:space="preserve"> - AB zob za naleganje rešetk/pokrovov</t>
  </si>
  <si>
    <t>Dobava in vgrajevanje  betona C16/20 za zalivanje odprtin po končanih instalacijskih delih.</t>
  </si>
  <si>
    <t>Dobava, polaganje in vezanje srednje komplicirane armature S500/B do fi 12 mm.</t>
  </si>
  <si>
    <t>kg</t>
  </si>
  <si>
    <t xml:space="preserve">Dobava, polaganje in vezanje srednje  komplicirane armature S500/B nad fi 12 mm. </t>
  </si>
  <si>
    <t>12.</t>
  </si>
  <si>
    <t xml:space="preserve">Dobava, polaganje armaturnih mrež S500/B. </t>
  </si>
  <si>
    <t>13.</t>
  </si>
  <si>
    <t>14.</t>
  </si>
  <si>
    <t>Dobava in montaža Schoeck Isokorb elementov, kompletno z upoštevanjem vsega dela in pritrdilnega materiala. Seznam elementov glede na podatke statika:</t>
  </si>
  <si>
    <t xml:space="preserve">Schoeck Isokorb - glej shemo in specifikacijo elementov. Pred naročilom na objektu obvezno preveriti dejanske dolžine. Tehnolog proizvajalca Schoeck Isokorb elementov pred dobavo preveri tipe in količine predvidenih elementov. </t>
  </si>
  <si>
    <t>15.</t>
  </si>
  <si>
    <t xml:space="preserve">Dobava in montaža gume/tesnilnega elementa IDROSTOP PVC BI ali enakovredno, širine po zahtevah projektanta, kompletno z vsem delom in vgradnim materialom. </t>
  </si>
  <si>
    <r>
      <t xml:space="preserve">Podana količina v m1! </t>
    </r>
    <r>
      <rPr>
        <b/>
        <sz val="10"/>
        <rFont val="Arial CE"/>
        <family val="2"/>
        <charset val="238"/>
      </rPr>
      <t>(vgrajeno med talno ploščo in rampo)</t>
    </r>
  </si>
  <si>
    <t>m1</t>
  </si>
  <si>
    <t>16.</t>
  </si>
  <si>
    <t>Dobava materiala in izvedba tesnenja stikov plošče/stene, stene/piloti, … z IDROSTOP Bi 25 ali enakovredno. Za izvedbo vodoneprepustnih delovnih stikov med konstrukcijskimi elementi,  kompletno z vso pripravo, delom in materialom. Idrostop B25 trakovi se na betonske podlage pritrjujejo z jeklenimi žeblji na vsakih 25 cm dolžine traku - upoštevati v ceni.</t>
  </si>
  <si>
    <t xml:space="preserve">Podana količina v m1! </t>
  </si>
  <si>
    <t>BETONSKA DELA SKUPAJ:</t>
  </si>
  <si>
    <t>Opomba:
Stene in jaški, ki delijo požarne sektorje izvesti po klasifikaciji EI90, obvezna kontrola po PGD elaboratu požarne varnosti.</t>
  </si>
  <si>
    <t>Dobava materiala in pozidava sten po oznaki v sestavah Z05a, Z08, kompletno z upoštevanjem vsega dela in veznega materiala.</t>
  </si>
  <si>
    <r>
      <t xml:space="preserve"> - zid iz porobetonskih zidakov, kot npr. YTONG ZB20, λ</t>
    </r>
    <r>
      <rPr>
        <sz val="10"/>
        <rFont val="Arial"/>
        <family val="2"/>
      </rPr>
      <t>D ≤ 0,096 W/mK, deb. 20,00 cm</t>
    </r>
    <r>
      <rPr>
        <sz val="10"/>
        <rFont val="Arial CE"/>
        <family val="2"/>
        <charset val="238"/>
      </rPr>
      <t xml:space="preserve"> (nadzemni del) s</t>
    </r>
    <r>
      <rPr>
        <sz val="10"/>
        <rFont val="Arial"/>
        <family val="2"/>
      </rPr>
      <t xml:space="preserve"> sistemsko tankoslojno lepilno malto ter sidranjem v nosilni zid z elastičnimi sidri po vertikalnem in horizontalnem stiku po navodilih proizvajalca</t>
    </r>
  </si>
  <si>
    <r>
      <t xml:space="preserve">Dobava materiala in izvedba dozidave odprtin obstoječe stavbe na lokacijah po načrtu arhitekture. Pozidava z bloki iz porobetonskih zidakov različnih debelin, kot npr. YTONG </t>
    </r>
    <r>
      <rPr>
        <sz val="10"/>
        <color indexed="8"/>
        <rFont val="Arial CE"/>
        <family val="2"/>
        <charset val="238"/>
      </rPr>
      <t>s</t>
    </r>
    <r>
      <rPr>
        <sz val="10"/>
        <color indexed="8"/>
        <rFont val="Arial"/>
        <family val="2"/>
      </rPr>
      <t xml:space="preserve"> sistemsko tankoslojno lepilno malto ter sidranjem v nosilni zid z elastičnimi sidri po vertikalnem in horizontalnem stiku po navodilih proizvajalca.</t>
    </r>
    <r>
      <rPr>
        <sz val="10"/>
        <color indexed="8"/>
        <rFont val="Arial"/>
        <family val="2"/>
        <charset val="238"/>
      </rPr>
      <t xml:space="preserve"> Podana skupna količina pozidav v m3.</t>
    </r>
  </si>
  <si>
    <t>Dobava in izdelava ometov sten:</t>
  </si>
  <si>
    <t xml:space="preserve"> - temeljni premaz, sistemski mikroarmirani omet, kot npr. YTONG, deb. do 0,50 cm (nadzemni del), vključno vgradnja ALU vogalnikov</t>
  </si>
  <si>
    <t>Lokalno popravilo ometa na mestu rušenja sten obstoječe stavbe, kompletno očiščenje podlage, obrizg, grobi in fini omet, v pasu širine do 30cm</t>
  </si>
  <si>
    <t xml:space="preserve"> - sanacija sten</t>
  </si>
  <si>
    <t xml:space="preserve"> - sanacija stropa</t>
  </si>
  <si>
    <t>Izvedba sanacije podlage po demontaži finalne talne obloge v obstoječem objetku. Izvede se sanacija obstoječe HI, TI ter estriha. Dela se izvedejo po potrebi, po dogovoru s projektantom in nadzorom. Količina je ocenjena na 20% celotne površine odstranjenih tlakov.</t>
  </si>
  <si>
    <r>
      <t xml:space="preserve">Dobava materiala in izvedba </t>
    </r>
    <r>
      <rPr>
        <b/>
        <u/>
        <sz val="9"/>
        <rFont val="Arial CE"/>
        <family val="2"/>
        <charset val="238"/>
      </rPr>
      <t>vertikalne izolacije vkopanega objekta</t>
    </r>
    <r>
      <rPr>
        <sz val="9"/>
        <rFont val="Arial CE"/>
        <family val="2"/>
        <charset val="238"/>
      </rPr>
      <t xml:space="preserve">, kompletno z upoštevanjem vsega dela in pritrdilnega materiala. </t>
    </r>
  </si>
  <si>
    <t xml:space="preserve">Opomba:
Potreben je natančen pregled načrta arhitekture z upoštevanjem oznak izolacije pri vsaki steni oz. delu stene posebej, posebej na prehodih med pilotno steno in širokim izkopom! 
Upoštevati je potrebno vse preklope po tehnologiji proizvajalca izolacij in zaščite izolacije, posebej na horizontalnih in vertikalnih preklopih bentonitne in bitumenske hidroizlacije!
Vse delavniške načrte vgradnje, preklopov, prebojev in drugih detajlov hidroizolacije predložiti v potrditev odg. vodji projekta! </t>
  </si>
  <si>
    <t>Z11a - Zunanja stena neogrevanega objekta v stiku s pilotno steno v terenu</t>
  </si>
  <si>
    <t xml:space="preserve"> - a.b. stena po Načrtu gradbenih konstrukcij - zajeta posebej</t>
  </si>
  <si>
    <t xml:space="preserve"> - hidroizolacija, bentonitna geotkanina, kot npr. MAPEPROOF, količina natrijevega bentonita &gt;5,1 kg/m2, skladna s SIST EN 13491, deb. 0,60 cm</t>
  </si>
  <si>
    <t xml:space="preserve"> - a.b. pilotna stena z izravnavo, po Načrtu varovanja gradbene jame in v skladu z navodili proizvajalca hidroizolacije – zajeto v popisu varovanja gradbene jame</t>
  </si>
  <si>
    <t>Podana količina v m2!</t>
  </si>
  <si>
    <t>Z11b - Zunanja stena neogrevanega objekta v terenu</t>
  </si>
  <si>
    <t xml:space="preserve"> - a.b. stena po Načrtu gradbenih konstrukcij - zajeta posebej </t>
  </si>
  <si>
    <t xml:space="preserve"> - zaščitna čepasta membrana, HDPE, kot npr. POLYFOND KIT, deb. 0,70 cm</t>
  </si>
  <si>
    <t>Z12 - Stena garaže proti terenu v območju širokega izkopa</t>
  </si>
  <si>
    <t xml:space="preserve"> - temeljni bitumenski premaz, kot npr. POLYPRIMER HP 45 PROFESSIONAL (poraba 0,3 kg/m2) </t>
  </si>
  <si>
    <t xml:space="preserve"> - hidroizolacija, dvoslojno bitumenska membrana, APP, kot npr. PLANA P 4 mm, poliestrski nosilec/ojačitev (SIST EN 13969/tip T in SIST EN 13707; 650/450 N/50 mm, -10°C//+110°C, porušni raztezek  45%), deb. 0,40 cm</t>
  </si>
  <si>
    <t>Z01a - Stena zdravstvenega objekta proti a.b. pilotni steni v terenu</t>
  </si>
  <si>
    <r>
      <t xml:space="preserve"> - toplotna izolacija in zaščita hidroizolacije, XPS plošča, kot npr. FRAGMAT XPS 300 GL, λ</t>
    </r>
    <r>
      <rPr>
        <sz val="10"/>
        <rFont val="Arial"/>
        <family val="2"/>
      </rPr>
      <t>D ≤ 0,037 W/mK, tlačna trdnost ≥ 300kPa, L preklop, deb. 10,00 cm</t>
    </r>
  </si>
  <si>
    <t>Z01b - Stena zdravstvenega objekta proti terenu v območju širokega izkopa</t>
  </si>
  <si>
    <t xml:space="preserve"> - a.b. stena po Načrtu gradbenih konstrukcij - zajeto posebej</t>
  </si>
  <si>
    <t xml:space="preserve"> - toplotna izolacija in zaščita hidroizolacije, XPS plošča, kot npr. FRAGMAT XPS 300 GL, λD ≤ 0,037 W/mK, tlačna trdnost ≥ 300kPa, L preklop, deb. 10,00 cm</t>
  </si>
  <si>
    <r>
      <t xml:space="preserve">Stik hidroizolacije sestave Z11a in Z12 -  preklop izolacij je 50 cm </t>
    </r>
    <r>
      <rPr>
        <b/>
        <sz val="10"/>
        <rFont val="Arial"/>
        <family val="2"/>
        <charset val="238"/>
      </rPr>
      <t>+ dodatni sloj bitumenske membrane v širini 60 cm za prekritje stika:</t>
    </r>
  </si>
  <si>
    <t xml:space="preserve"> - Z11a - hidroizolacija, bentonitna geotkanina, kot npr. MAPEPROOF, količina natrijevega bentonita &gt;5,1 kg/m2, skladna s SIST EN 13491, deb. 0,60 cm</t>
  </si>
  <si>
    <t xml:space="preserve">in </t>
  </si>
  <si>
    <t xml:space="preserve"> - Z12: 
- temeljni bitumenski premaz, kot npr. POLYPRIMER HP 45 PROFESSIONAL (poraba 0,3 kg/m2) </t>
  </si>
  <si>
    <r>
      <t xml:space="preserve">Podana količina stika v m1 (vertikalno) </t>
    </r>
    <r>
      <rPr>
        <b/>
        <i/>
        <sz val="10"/>
        <rFont val="Arial"/>
        <family val="2"/>
        <charset val="238"/>
      </rPr>
      <t>V tej postavki upoštevati delo za izvedbo stika ter dodatni pas bitumenske membrane v širini 60,0 cm</t>
    </r>
  </si>
  <si>
    <r>
      <t xml:space="preserve">Stik hidroizolacije sestave Z11b in Z12 -  preklop izolacij je 50 cm </t>
    </r>
    <r>
      <rPr>
        <b/>
        <sz val="10"/>
        <rFont val="Arial"/>
        <family val="2"/>
        <charset val="238"/>
      </rPr>
      <t>+ dodatni sloj bitumenske membrane v širini 60 cm za prekritje stika::</t>
    </r>
  </si>
  <si>
    <t xml:space="preserve"> - Z11b - hidroizolacija, bentonitna geotkanina, kot npr. MAPEPROOF, količina natrijevega bentonita &gt;5,1 kg/m2, skladna s SIST EN 13491, deb. 0,60 cm</t>
  </si>
  <si>
    <r>
      <t xml:space="preserve">Doplačilo za izvedbo stika talne bentonitne hidroizolacije in stenske bitumenske hidroizolacije. Preklop stenske in talne hidroizolacije se izvede na steni v pasu širine 50,0 cm. Preko tega se položi še ena plast bitumenske membrane v širini 60,0 cm. Upoštevati vse potrbno delo in material. </t>
    </r>
    <r>
      <rPr>
        <b/>
        <i/>
        <sz val="10"/>
        <rFont val="Arial"/>
        <family val="2"/>
        <charset val="238"/>
      </rPr>
      <t>V tej postavki upoštevati delo za izvedbo stika ter dodatni pas bitumenske membrane v širini 60,0 cm</t>
    </r>
  </si>
  <si>
    <t xml:space="preserve">Doplačilo za izvedbo stika bitumenske hidroizolacije strešne plošče in stenske bentonitne hidroizolacije ob stiku s pilotno steno. Preklop hidroizolacije se praviloma izvede na steni. Kjer višina pilotne grede ne dopušča izvedbe na steni, se preklop izvede na plošči. Preklop na steni se izvede v pasu širine 50,0 cm, preko tega se položi še ena plast bitumenske membrane v širini 60,0 cm. Preklop na plošči se izvede v pasu širine 50,0 cm, bentonitna membrana se na ploščo pritrdi z 10 cm široko RF ploščo, dodatno se med sloja strešne bitumenske h.i. položi 100,0 cm plast bitumenske membrane z varjenim podaljškom na pilotno gredo, vključno z vgradnjo 45° prehoda med ploščo in pilotno gredo. Upoštevati vse potrebno delo in material. V tej postavki upoštevati delo za izvedbo stika, dodatni pas bitumenske membrane v širini 100,0 cm, mehansko vgrajeni RF zaključek bentonitne hidroizolacije, 45° PUR-PIR prehodni kos med ploščo in pilotno gredo  </t>
  </si>
  <si>
    <t xml:space="preserve">Doplačilo za izvedbo stika bitumenske hidroizolacije podzidka in stenske bentonitne hidroizolacije ob stiku s pilotno steno. Preklop hidroizolacije se izvede na steni v pasu širine 50,0 cm, bentonitna membrana se na steno pritrdi z 10 cm široko RF ploščo, dodatno se pod sloj bitumenske hidroizolacije podzidka vgradi 100,0 cm plast bitumenske membrane z varjenim podaljškom na pilotno gredo, vključno z vgradnjo 45° prehoda med ploščo in pilotno gredo. Upoštevati vse potrebno delo in material. V tej postavki upoštevati v ceni  -  delo za izvedbo stika, dodatni pas bitumenske membrane v širini 100,0 cm, mehansko vgrajeni RF zaključek bentonitne hidroizolacije, 45° PUR-PIR prehodni kos med steno in pilotno gredo  </t>
  </si>
  <si>
    <t>Dobava materiala in izvedba izolacije stene veznega hodnika na stiku z dobetoniranimi opornimi zidovi vhodnega podesta (os 4 obstoječe stavbe) oz. zemljino. Upoštevati je potrebno:</t>
  </si>
  <si>
    <t xml:space="preserve"> - hidroizolacija - bentonitna geotkanina, kot npr. MAPEPROOF, količina natrijevega bentonita &gt;5,1 kg/m2, skladna s SIST EN 13491, deb. 0,60 cm</t>
  </si>
  <si>
    <t xml:space="preserve"> - toplotna izolacija deb. 8,0 cm  - XPS</t>
  </si>
  <si>
    <t>Dobava materiala in izvedba izolacije opornih zidov pri osi 4 (ob obstoječem objektu) in veznega hodnika, izvedeno v sestavi Z14.</t>
  </si>
  <si>
    <t>Dobava materiala in izvedba izolacije kletne stene oz.popravilo obstoječe - pri  obstoječem objektu, kompletno z očiščenjem podlage po odkopu (za izvedbo prizidka).</t>
  </si>
  <si>
    <t>Opomba:
Količina je ocenje in se prilagodi dejanskemu stanju po izvedenem odkopu!</t>
  </si>
  <si>
    <t xml:space="preserve"> * izolacija temeljev:</t>
  </si>
  <si>
    <t xml:space="preserve"> - toplotna izolacija debeline 5,0 cm - XPS</t>
  </si>
  <si>
    <t xml:space="preserve"> * izolacija obstoječih sten.</t>
  </si>
  <si>
    <t xml:space="preserve"> - toplotna izolacija debeline 12,0 cm - XPS</t>
  </si>
  <si>
    <t xml:space="preserve">Dobava materiala in izvedba vertikalne izolacije poglobljenih sten jaškov (pod nivo temeljne plošče), kompletno z vsem delom in materialom. </t>
  </si>
  <si>
    <t xml:space="preserve"> - toplotna izolacija deb. 10,0 cm - XPS</t>
  </si>
  <si>
    <t>Dobava materiala in izvedba hidroizolacije pod temeljno ploščo z vertikalnim zaključkom na stene objekta - glej opise izvedbe stikovanja hidroizolacije tal in sten:</t>
  </si>
  <si>
    <t>Tlak zdravstvenega objekta na terenu v K2</t>
  </si>
  <si>
    <t xml:space="preserve"> - a.b. temeljna plošča po Načrtu gradbenih konstrukcij - zajeta posebej</t>
  </si>
  <si>
    <t>Podana količina v m2! V ceni je potrebno upoštevati površino za preklope po zahtevah proizvajalca hidroizolacije!</t>
  </si>
  <si>
    <t>Dobava materiala in izvedba izolacije korita, kompletno z vsem delom in pritrdilnim materialom. Upoštevati protikoreninsko vodoprepustno membrano, preklopi lepljeni oz. po navodilu proizvajalca:</t>
  </si>
  <si>
    <t xml:space="preserve"> - izolacija korita nad pilotno steno</t>
  </si>
  <si>
    <t xml:space="preserve"> - drevesno korito</t>
  </si>
  <si>
    <t>Kompletna izdelava plavajočih podov vključno z armaturo armiranih estrihov, z izdelavo dilatacij ob zidovih s stiropor trakom in s polaganjem toplotne izolacije - po sestavah. Obračun v m2.</t>
  </si>
  <si>
    <t>Opomba: vsi estrihi in betoni so dilatirani na ustrezne površine in estrihi izvedeni po veljavnih predpisih o zvočni izolativnosti (plavajoči estrihi).</t>
  </si>
  <si>
    <t>T01 - Tlak zdravstvenega objekta na terenu v K2</t>
  </si>
  <si>
    <t xml:space="preserve"> - a.b. estrih, plavajoči, ≤, deb. 6,40 cm</t>
  </si>
  <si>
    <t xml:space="preserve"> - ločilni sloj, PE folija, deb. 0,10 cm</t>
  </si>
  <si>
    <r>
      <t xml:space="preserve"> - zvočna in toplotna izolacija, EPS plošča, kot npr. FRAGMAT STIROESTRIH T, λ</t>
    </r>
    <r>
      <rPr>
        <sz val="10"/>
        <rFont val="Arial"/>
        <family val="2"/>
      </rPr>
      <t>D ≤ 0,043 W/mK, SD=15 MN/m3, ΔLW,R ≥ 29 dB, deb. 4,00 cm</t>
    </r>
  </si>
  <si>
    <r>
      <t xml:space="preserve"> - toplotna izolacija, EPS plošča, kot npr. FRAGMAT EPS 200, λ</t>
    </r>
    <r>
      <rPr>
        <sz val="10"/>
        <rFont val="Arial"/>
        <family val="2"/>
      </rPr>
      <t>D ≤ 0,034 W/mK, tlačna trdnost ≥ 200kPa, deb. 10,00 cm</t>
    </r>
  </si>
  <si>
    <t>T02 - Tlak veznega hodnika v P</t>
  </si>
  <si>
    <t xml:space="preserve"> - ločilni in varovalni sloj, PE folija, deb. 0,10 cm</t>
  </si>
  <si>
    <t xml:space="preserve"> - a.b. plošča po Načrtu gradbenih konstrukcij - zajeta posebej</t>
  </si>
  <si>
    <t>Podana količina v m2! (nadzemni del)</t>
  </si>
  <si>
    <t>T03 - Tlak zdravstvenega objekta v K1, P, N1, N2, N3</t>
  </si>
  <si>
    <t xml:space="preserve"> - nadzemni del</t>
  </si>
  <si>
    <t xml:space="preserve"> - podzemni del</t>
  </si>
  <si>
    <t>T11a - Tlak garaže v K2 na terenu</t>
  </si>
  <si>
    <t xml:space="preserve"> - sistem oplemenitenega betonskega tlaka s povišano abrazivno odpornostjo, skladen s SIST EN  13813 kot  CT-C70-F7-A6-A1fl), suhi mineralni posip, kot npr. MAPETOP N AR6, po površni svežega betona, dodatna površinska zaščita (pred vpijanjem olj, maščob in vode), kot npr. MAPECRETE STAIN PROTECTION, 
vsi stiki z vertikalnimi konstrukcijami vodotesno kitani s trajno elastično maso.</t>
  </si>
  <si>
    <t xml:space="preserve"> - a.b. temeljna plošča po Načrtu gradbenih konstrukcij - upoštevano posebej</t>
  </si>
  <si>
    <t>Podana količina v m2! (klet)</t>
  </si>
  <si>
    <t>T12a - Tlak garaže v K1</t>
  </si>
  <si>
    <r>
      <t xml:space="preserve"> - </t>
    </r>
    <r>
      <rPr>
        <sz val="10"/>
        <rFont val="Arial"/>
        <family val="2"/>
      </rPr>
      <t>sistem oplemenitenega betonskega tlaka s povišano abrazivno odpornostjo, skladen s SIST EN  13813 kot  CT-C70-F7-A6-A1fl), suhi mineralni posip, kot npr. MAPETOP N AR6, po površni svežega betona, dodatna površinska zaščita (pred vpijanjem olj, maščob in vode), kot npr. MAPECRETE STAIN PROTECTION</t>
    </r>
    <r>
      <rPr>
        <sz val="10"/>
        <rFont val="Arial"/>
        <family val="2"/>
        <charset val="238"/>
      </rPr>
      <t>, 
vsi stiki z vertikalnimi konstrukcijami vodotesno kitani s trajno elastično maso.</t>
    </r>
  </si>
  <si>
    <t xml:space="preserve"> - a.b. plošča po Načrtu gradbenih konstrukcij – vidni beton VB3 po SIST EN 13670 - zajeto posebej</t>
  </si>
  <si>
    <t>T13 - Tlak zunanje klančine garaže v K1 / streha nad klančino v K2</t>
  </si>
  <si>
    <t xml:space="preserve"> - asfaltna plast po Načrtu hortikulturne in prometne ureditve, deb. 10,00 cm</t>
  </si>
  <si>
    <t xml:space="preserve"> - hidroizolacija, bitumenski trak, APP, kot npr. POLYBOND HP 5 mm, zagotoviti 100% zlepljenost s podlago, deb. 0,50 cm</t>
  </si>
  <si>
    <t xml:space="preserve"> - dvokomponenta epoksidna smola za izvedbo temeljnega premaza za izboljšanje oprijema pred nanašanjem polimer bitumenskih tesnilnih membran, v min. dveh nanosih, zadnji nanos se polno posuje s suhim kremenčevim peskom, kot npr. MAPEFLOOR I 914 (2×) + QURAZO 1,2</t>
  </si>
  <si>
    <t xml:space="preserve"> - a.b. plošča v naklonu klančine po Načrtu gradbenih konstrukcij, zgoraj strojno zaglajena in peskana ali brušena in peskana, zagotoviti popolno ravnost, deb. 30,00 cm  - spodaj vidni beton VB3 po SIST EN 13670 – zajeto posebej</t>
  </si>
  <si>
    <t>Opomba:
Hidroizolacija se zaključi cca. 40 cm vertikalnega zaključka v stikih s steno stavbe. Stik s bentonitno hidroizolacijo kletnih sten se izvaja po opisu stikovanja hidroizolacij!</t>
  </si>
  <si>
    <t>T14 - Tlak jaška na terenu</t>
  </si>
  <si>
    <t xml:space="preserve"> - hidroizolacija oz. tesnenje tlaka, dvokomponentna prožna cementna malta, kot npr. Mapei Mapelastic Foundation, tlak tesnjen 20 cm visoko na obodne stene, vključno osnovni premaz v skladu z navodili proizvajalca</t>
  </si>
  <si>
    <t xml:space="preserve"> - po potrebi izravnalna masa do deb. 10 mm (kot npr. Mapei PLANITOP FAST 330)</t>
  </si>
  <si>
    <t xml:space="preserve"> - naklonski beton, 2% proti iztoku (v prostorih, kjer je možen neposreden vdor meteorne vode), deb. Min. 5,00 cm</t>
  </si>
  <si>
    <t>T15 - Tlak jaška v etaži</t>
  </si>
  <si>
    <t xml:space="preserve"> - naklonski beton, 2% proti iztoku (velja v prostorih, kjer je možen neposreden vdor meteorne vode), deb. Min 5,00 cm</t>
  </si>
  <si>
    <t>T19 - Tlak prostora za servis vozil</t>
  </si>
  <si>
    <r>
      <t xml:space="preserve"> - sistem oplemenitenega betonskega tlaka s povišano abrazivno odpornostjo, skladen s SIST EN  13813 kot  CT-C70-F7-A6-A1fl), suhi mineralni posip, kot npr. MAPETOP N AR6, po površni svežega betona, dodatna površinska zaščita (pred vpijanjem olj, maščob in vode), kot npr. MAPECRETE STAIN PROTECTION, 
</t>
    </r>
    <r>
      <rPr>
        <sz val="10"/>
        <color indexed="8"/>
        <rFont val="Arial CE"/>
        <family val="2"/>
        <charset val="238"/>
      </rPr>
      <t>vsi stiki z vertikalnimi konstrukcijami vodotesno kitani s trajno elastično maso.</t>
    </r>
  </si>
  <si>
    <t xml:space="preserve"> - a.b. plošča po Načrtu gradbenih konstrukcij - deb. 8,0 cm</t>
  </si>
  <si>
    <t xml:space="preserve"> - ločilni sloj, PE folija</t>
  </si>
  <si>
    <t xml:space="preserve"> - zvočna in toplotna izolacija, EPS plošča, kot npr. FRAGMAT EPS SILENT, λD ≤ 0,043 W/mK, SD=15 MN/m3, ΔLW,R ≥ 29 dB, deb. 4,0 cm</t>
  </si>
  <si>
    <t>Dobava materiala in izvedba obloge stene obstoječega objekta  - na stiku z veznim hodnikom, kompletno z vsem delom in pritrdilnim materialom. Izvedba po sistemu ETICS (kot Z03) Upoštevati:</t>
  </si>
  <si>
    <r>
      <t xml:space="preserve"> - toplotna izolacija, plošča iz kamene volne, λ</t>
    </r>
    <r>
      <rPr>
        <sz val="10"/>
        <rFont val="Arial"/>
        <family val="2"/>
      </rPr>
      <t>D ≤ 0,035 W/mK, sidrano, kot npr. Knauf Insulation FKD-S Thermal, deb. 15,00 cm</t>
    </r>
  </si>
  <si>
    <t xml:space="preserve"> - finalna obdelava po sistemu tankoslojne kontaktne fasade (ETICS)</t>
  </si>
  <si>
    <r>
      <t>Opomba: Celoten fasadni sistem mora izpolnjevati zahteve Študije požarne varnosti tako, da u</t>
    </r>
    <r>
      <rPr>
        <i/>
        <sz val="10"/>
        <color indexed="8"/>
        <rFont val="Arial"/>
        <family val="2"/>
      </rPr>
      <t>treza požarnim karakteristikam klasifikacije A1.</t>
    </r>
  </si>
  <si>
    <t>Dobava materiala in vgrajevanje izolacije pri fasadnem panelu veznega hodnika (pod panelom), kompletno z vsem delom in pritrdilnim materialom. (glej rez 20)</t>
  </si>
  <si>
    <r>
      <t xml:space="preserve"> - izolacija deb. 14,0 cm - XPS </t>
    </r>
    <r>
      <rPr>
        <i/>
        <u/>
        <sz val="10"/>
        <rFont val="Arial CE"/>
        <family val="2"/>
        <charset val="238"/>
      </rPr>
      <t>(pri izvedbi upoštevati, da je debelina izolacije poenotena z globino fasadnih stebrovv)</t>
    </r>
  </si>
  <si>
    <t xml:space="preserve"> - podkonstrukcija okna/vezni hodnik</t>
  </si>
  <si>
    <t xml:space="preserve"> - hidroizolacija, dvoslojno bitumenska membrana, APP, kot npr. PLANA P 4 mm, poliestrski nosilec/ojačitev (SIST EN 13969/tip T in SIST EN 13707; 650/450 N/50 mm, -10°C//+110°C, porušni raztezek  45%), deb. 0,40 cm – hidroizolacija tesnjena pod odkap oz. drenažni kanal po detajlu proizvajalca fasadnih profilov.</t>
  </si>
  <si>
    <t>Dobava materiala in vzidava omaric za potrebe instalacij, kompletno z vsem potrebnim delom in materialom.</t>
  </si>
  <si>
    <t>17.</t>
  </si>
  <si>
    <t>Dobava materiala in vzidava požiralnikov s požiralnim tesnilom (klet), kompletno z vsem potrebnim delom in materialom.</t>
  </si>
  <si>
    <t>18.</t>
  </si>
  <si>
    <t>19.</t>
  </si>
  <si>
    <t>Dobava in montaža trikotnega elementa iz stiroporja, za prehod hidroizolacije iz horizontale v vertikalo, kompletno z vsem potrebnim delom in materialom. Dimenzija elementa 5/5 cm. Ocena!</t>
  </si>
  <si>
    <t>20.</t>
  </si>
  <si>
    <t>Dobava in montaža toplotne izolacije EPS  raznih dimenzij , debeline do 5 cm, za preprečitev toplotnih mostov, … kompletno z vsem potrebnim delom in pritrdilnim materialom. V količini je zajeta toplotna izolacija, po kateri se pokaže potreba med samo gradnjo zaradi kvalitetne izvedbe objekta.</t>
  </si>
  <si>
    <t>21.</t>
  </si>
  <si>
    <t xml:space="preserve">Dobava in montaža prefabricirane dostopne stopnice za dostop na instalacijski podest na strehi. Stopnica izdelana iz betonske klade, dim. 110/30/30 cm. </t>
  </si>
  <si>
    <t>22.</t>
  </si>
  <si>
    <t>Dobava in montaža betonske klade na tamponu, vidni beton VB3 z dodatkom za vodotesnost, končna obdelava BB, kompletno z upoštevanjem vsega dela in materiala (atrij med novim in obstoječim objektom):</t>
  </si>
  <si>
    <t>Betonske klade dimenzije nad terenom:</t>
  </si>
  <si>
    <t xml:space="preserve"> - šir. 30 cm, viš. 40 cm, dolžine 350 cm</t>
  </si>
  <si>
    <t xml:space="preserve"> - širine 30 cm, viš. 40 cm, dolžine 600 cm</t>
  </si>
  <si>
    <t xml:space="preserve"> - širine 30 cm, viš. 40 cm, dolžine 550 cm</t>
  </si>
  <si>
    <t>23.</t>
  </si>
  <si>
    <t>Dobava materiala in izvedba kitanja stikov s trajno-odpornim kitom, odpornim na UV žarke, kompletno s pripravo podlage (očiščenje stika, ..). Potrebno je izbrati tudi pravo obliko fuge npr. višina × širina fuge 1:2 oz. v skladu z zahtevami proizvajalca.</t>
  </si>
  <si>
    <t>24.</t>
  </si>
  <si>
    <t xml:space="preserve"> - novi del</t>
  </si>
  <si>
    <t xml:space="preserve"> - obstoječi del</t>
  </si>
  <si>
    <t>25.</t>
  </si>
  <si>
    <t>26.</t>
  </si>
  <si>
    <t>Dobava in montaža predizdelane brušene bet. plošče šir. 30 cm,  dol. 120 cm, obdelava kot BB oz. po potrditvi arhitekta, položene na tampon z 10 cm razmikom, kompletno z vsem delom in materialom. Tampon zajet v sklopu popisa zunanje ureditve.</t>
  </si>
  <si>
    <t>ZIDARSKA DELA SKUPAJ:</t>
  </si>
  <si>
    <t>Opomba:</t>
  </si>
  <si>
    <t xml:space="preserve"> - načrt opaženja vidnih betonskih elementov predložiti v potrditev odg. projektantu arhitekture</t>
  </si>
  <si>
    <t>- vidni beton VB3 po SIST EN 13670</t>
  </si>
  <si>
    <t>Opomba:
Izvajalec del je pred betoniranjem dolžan skupaj z nadzorom pregledati načrte arhitektre, gradbenih konstrukcij in instalacij ter vgraditi ustrezne razvode instalacij, vložke in škatle za preboje skozi a.b. konstrukcije vključno z vsemi sistemskimi elementi s prirobnicami za tesnenje hidroizolacije.</t>
  </si>
  <si>
    <t>Dobava, montaža in demontaža dvostranskega opaža pasovnega temelja eko otoka.</t>
  </si>
  <si>
    <t>Dobava, montaža in demontaža opaža točkovnih temeljev eko otoka</t>
  </si>
  <si>
    <t>Dobava, montaža in demontaža roba temeljne plošče in opaž preskokov v temeljni plošči</t>
  </si>
  <si>
    <t>Dobava, montaža, demontaža dvostranskega opaža poglobitve v talni plošči na mestu dvigalnega jaška in ostalih poglobljenih jaškov</t>
  </si>
  <si>
    <t>Dobava, montaža in demontaža dvostranskega opaža AB sten, z višino podpiranja 3-6m. Zunanje in notranje stene objekta. Vse odprtine za okna in vrata  so odštete - posebej je zajet opaž prehodov za okna in vrata!
Nadzemni del:</t>
  </si>
  <si>
    <t>Dobava, montaža in demontaža dvostranskega opaža AB sten, z višino podpiranja 3-6m.
Kletni del:</t>
  </si>
  <si>
    <t>Dobava, montaža in demontaža dvostranskega opaža AB sten eko otoka in opaž prehodov v stenah, z višino podpiranja do 3m. Vidni beton VB3.</t>
  </si>
  <si>
    <r>
      <t>Dobava, montaža in demontaža</t>
    </r>
    <r>
      <rPr>
        <b/>
        <sz val="10"/>
        <rFont val="Arial CE"/>
        <family val="2"/>
        <charset val="238"/>
      </rPr>
      <t xml:space="preserve"> </t>
    </r>
    <r>
      <rPr>
        <sz val="10"/>
        <rFont val="Arial CE"/>
        <family val="2"/>
        <charset val="238"/>
      </rPr>
      <t xml:space="preserve">enostranskega opaža AB sten, z višino podpiranja 3-6m.  
</t>
    </r>
    <r>
      <rPr>
        <sz val="10"/>
        <color indexed="8"/>
        <rFont val="Arial CE"/>
        <family val="2"/>
        <charset val="238"/>
      </rPr>
      <t>Kletni del:</t>
    </r>
  </si>
  <si>
    <r>
      <t>Dobava, montaža in demontaža</t>
    </r>
    <r>
      <rPr>
        <b/>
        <sz val="10"/>
        <rFont val="Arial CE"/>
        <family val="2"/>
        <charset val="238"/>
      </rPr>
      <t xml:space="preserve"> </t>
    </r>
    <r>
      <rPr>
        <sz val="10"/>
        <rFont val="Arial CE"/>
        <family val="2"/>
        <charset val="238"/>
      </rPr>
      <t xml:space="preserve">enostranskega opaža AB sten, z višino podpiranja do 50 cm
</t>
    </r>
    <r>
      <rPr>
        <sz val="10"/>
        <color indexed="8"/>
        <rFont val="Arial CE"/>
        <family val="2"/>
        <charset val="238"/>
      </rPr>
      <t>Kletni del</t>
    </r>
    <r>
      <rPr>
        <sz val="10"/>
        <rFont val="Arial CE"/>
        <family val="2"/>
        <charset val="238"/>
      </rPr>
      <t xml:space="preserve"> - nad koto -0,74  (zunanja stran stene nad pilotno gredo):</t>
    </r>
  </si>
  <si>
    <t>Dobava, montaža in demontaža enostranskega opaža AB sten -  višine opiranja do 3,0 m.
Kletni del:</t>
  </si>
  <si>
    <t>Dobava, montaža in demontaža dvostranskega opaža AB sten -  višine opiranja 3-6m.
Kletni del:</t>
  </si>
  <si>
    <t>Dobava, montaža in demontaža dvostranskega opaža AB sten -  višine opiranja do 3,0 m.
Kletni del:</t>
  </si>
  <si>
    <t>Dobava, montaža in demontaža dvostranskega opaža AB parapetnega zoba / nastavki pri jaških (v talni plošči)</t>
  </si>
  <si>
    <t>Dobava, montaža in demontaža dvostranskega opaža AB sten prezračevalnega jaška (ob Y01/X11).</t>
  </si>
  <si>
    <t>27.</t>
  </si>
  <si>
    <t>28.</t>
  </si>
  <si>
    <t>29.</t>
  </si>
  <si>
    <t>30.</t>
  </si>
  <si>
    <t>31.</t>
  </si>
  <si>
    <t>Dobava, montaža in demontaža opaža plošče in roba plošče . Višina podpiranja 3-6m. Nadzemni del:</t>
  </si>
  <si>
    <t>32.</t>
  </si>
  <si>
    <t xml:space="preserve">Dobava, montaža in demontaža opaža plošče in roba plošče. Višina podpiranja 3-6m </t>
  </si>
  <si>
    <r>
      <t xml:space="preserve"> - plošča nad 1 kletjo – plošča delno izvedena v različnih naklonih </t>
    </r>
    <r>
      <rPr>
        <i/>
        <sz val="10"/>
        <rFont val="Arial CE"/>
        <family val="2"/>
        <charset val="238"/>
      </rPr>
      <t>(plošča je spodaj obložena dodatno v sestavi ST9 - obloga zajeta posebej)</t>
    </r>
  </si>
  <si>
    <t>33.</t>
  </si>
  <si>
    <t>Dobava, montaža in demontaža opaža plošče in roba plošče . Višina podpiranja do 3,0 m.</t>
  </si>
  <si>
    <t>34.</t>
  </si>
  <si>
    <t>35.</t>
  </si>
  <si>
    <t>Dobava, montaža in demontaža opaža plošče in roba plošče - plošča pri prezračevalnih jaških (os X01), višina podpiranja do 3,0m.</t>
  </si>
  <si>
    <t>36.</t>
  </si>
  <si>
    <t>Dobava, montaža in demontaža opaža plošče in roba plošče - plošča pri prezračevalnih jaških (os X01), višina podpiranja 3-6 m.</t>
  </si>
  <si>
    <t>37.</t>
  </si>
  <si>
    <t>Dobava, montaža in demontaža opaža krovne plošče in roba plošče - plošča pri prezračevalnih jaških (os X01), višina podpiranja 3-6 m.</t>
  </si>
  <si>
    <t>38.</t>
  </si>
  <si>
    <t xml:space="preserve">Dobava, montaža in demontaža opaža nosilcev in preklad, kompletno z vsem delom in materialom. </t>
  </si>
  <si>
    <t xml:space="preserve"> - kletni del  - preklade na obstoječem delu na prehodu</t>
  </si>
  <si>
    <t xml:space="preserve"> -  opaža preklade nad novimi odprtinami v obstoječi steni. Preklada višine 20 cm, ležišče 20 cm na vsako stran.</t>
  </si>
  <si>
    <t>39.</t>
  </si>
  <si>
    <t xml:space="preserve"> - dvostranski opaž za parapetni zob</t>
  </si>
  <si>
    <t xml:space="preserve"> - dvostranski opaž AB sten</t>
  </si>
  <si>
    <t xml:space="preserve"> - opaž plošče nad izhodom iz stopnišča - delno plošča v naklonu</t>
  </si>
  <si>
    <t>40.</t>
  </si>
  <si>
    <t>Dobava, montaža in demontaža opaža parapetnih nosilcev - nadzemni del</t>
  </si>
  <si>
    <t>41.</t>
  </si>
  <si>
    <t>Dobava, montaža in demontaža opaža   stopnic, kompletno dno, rob, čela stopnic. Podana količina v m2!</t>
  </si>
  <si>
    <r>
      <t xml:space="preserve"> - nadzemni del - </t>
    </r>
    <r>
      <rPr>
        <i/>
        <sz val="10"/>
        <rFont val="Arial CE"/>
        <family val="2"/>
        <charset val="238"/>
      </rPr>
      <t>(stopnice so oblečene v keramiko - keramika zajeta posebej)</t>
    </r>
  </si>
  <si>
    <r>
      <t xml:space="preserve"> - stopnice v kletnem delu - povezovalni hodnik (dim.stopnic 13,9/100 cm - </t>
    </r>
    <r>
      <rPr>
        <i/>
        <sz val="10"/>
        <rFont val="Arial CE"/>
        <family val="2"/>
        <charset val="238"/>
      </rPr>
      <t>finalna obdelava keramika/zajeta posebej</t>
    </r>
    <r>
      <rPr>
        <sz val="10"/>
        <rFont val="Arial CE"/>
        <family val="2"/>
        <charset val="238"/>
      </rPr>
      <t>)</t>
    </r>
  </si>
  <si>
    <t xml:space="preserve"> - stopnice vertikalnega jedra - glavne stopnice (obloga keramika, rame ZP – zajeto posebej)</t>
  </si>
  <si>
    <t xml:space="preserve"> - stopnice na terenu os 4/B-C in os X01/Y02 - končna obdelava zajeta posebej</t>
  </si>
  <si>
    <t>42.</t>
  </si>
  <si>
    <t>Dobava materiala in izvedba opaža stopnic nad 1.kletjo - glej rez 25 (os X01/Y07), kompletno z upoštevanjem vsega dela in materiala:</t>
  </si>
  <si>
    <t xml:space="preserve"> - a.b. stopnice 4×14.3/30.0 - med -066 in -009, dolžine od 156 - 217 cm, končna obdelava zajeta posebej</t>
  </si>
  <si>
    <t>43.</t>
  </si>
  <si>
    <t>Dobava, montaža in demontaža opaža AB slopov (dolžina slopa 70 cm) - nadzemni del</t>
  </si>
  <si>
    <t>44.</t>
  </si>
  <si>
    <t xml:space="preserve">Dobava, montaža in demontaža opaža AB korita nad pilotno steno (x13, x14..) </t>
  </si>
  <si>
    <t xml:space="preserve"> - stene – enostransko vidni beton VB3</t>
  </si>
  <si>
    <t>45.</t>
  </si>
  <si>
    <t>Dobava, montaža in demontaža opaža AB drevesnega korita :</t>
  </si>
  <si>
    <t xml:space="preserve"> - stene - enostransko vidni beton VB3</t>
  </si>
  <si>
    <r>
      <t xml:space="preserve"> - opaž temelja drevesnega korita -  obodni temelj a.b. zidu korita, spodaj prilagojen naklonu strehe S11, </t>
    </r>
    <r>
      <rPr>
        <i/>
        <sz val="10"/>
        <rFont val="Arial CE"/>
        <family val="2"/>
        <charset val="238"/>
      </rPr>
      <t>drenaža strehe in korita prosto pod temeljem</t>
    </r>
  </si>
  <si>
    <t>46.</t>
  </si>
  <si>
    <t xml:space="preserve">Dobava, montaža in demontaža utorov v steni drevesnega korita za vgradnjo svetilk, cca. dim. 20/10 cm – prilagoditi dobavljenim svetilom. </t>
  </si>
  <si>
    <t>47.</t>
  </si>
  <si>
    <t>Dobava, montaža in demontaža opaža  prehodov in opaž utorov v AB elementih.</t>
  </si>
  <si>
    <t xml:space="preserve"> * prehodi in utori v AB elementih za instalacije (nadzemni del).</t>
  </si>
  <si>
    <t xml:space="preserve"> - v AB steni, deb. 20,0 cm</t>
  </si>
  <si>
    <t xml:space="preserve"> - v AB steni deb. 20 cm - prehod fi 16cm</t>
  </si>
  <si>
    <t xml:space="preserve"> - v AB nosilcu, deb. 20 cm - prehod fi 26cm</t>
  </si>
  <si>
    <t xml:space="preserve"> - v AB nosilcu, deb. 20 cm - prehod fi 31cm</t>
  </si>
  <si>
    <t xml:space="preserve"> - v AB nosilcu, deb. 20 cm - prehod fi 16cm</t>
  </si>
  <si>
    <t xml:space="preserve"> - v AB nosilcu, deb. 20 cm - prehod fi 22cm</t>
  </si>
  <si>
    <t xml:space="preserve"> - v AB nosilcu, deb. 20 cm - prehod fi 28cm</t>
  </si>
  <si>
    <t xml:space="preserve"> - v AB plošči deb. 22,0 cm - prehod fi 20cm</t>
  </si>
  <si>
    <t xml:space="preserve"> * prehodi za okna, rešetke in vrata v AB stenah</t>
  </si>
  <si>
    <t xml:space="preserve"> * prehodi in utori - kletni del</t>
  </si>
  <si>
    <t xml:space="preserve"> - razni utori - utori za odkap, poglobitve, utor pri vratih dvigala, pri sanitarnih elementih,.. …</t>
  </si>
  <si>
    <t xml:space="preserve"> *opaži prehodov skozi nosilce širine 60 cm:</t>
  </si>
  <si>
    <t xml:space="preserve"> - fi 10 cm</t>
  </si>
  <si>
    <t xml:space="preserve"> - fi 22 cm</t>
  </si>
  <si>
    <t xml:space="preserve"> - fi 18 cm</t>
  </si>
  <si>
    <t xml:space="preserve"> *opaži prehodov skozi nosilce širine 80 cm:</t>
  </si>
  <si>
    <t xml:space="preserve"> - fi 40 cm</t>
  </si>
  <si>
    <t xml:space="preserve"> *opaži prehodov skozi nosilce širine 150 cm:</t>
  </si>
  <si>
    <t xml:space="preserve"> *opaži prehodov skozi stene deb. 20,0 cm:</t>
  </si>
  <si>
    <t xml:space="preserve"> - fi 30 cm</t>
  </si>
  <si>
    <t xml:space="preserve"> - fi 16 cm</t>
  </si>
  <si>
    <t xml:space="preserve"> *opaži prehodov skozi stene deb. 30,0 cm:</t>
  </si>
  <si>
    <t>* opaž raznih prehodov pravih kotov/ v ab stenah, ploščah,nosilcih,..</t>
  </si>
  <si>
    <t>48.</t>
  </si>
  <si>
    <t>Vgradnja cevi v opaž sten pred betoniranjem za FK vertikalo (fi 100), kompletno z vsem delom, pritrdilnim materialom, stikovanji in tesnenji. Ocena!</t>
  </si>
  <si>
    <t>49.</t>
  </si>
  <si>
    <t>Postavitev, amortizacija in odstranitev premičnih delovnih odrov višine do 2,0m1 za vsa gradbena, zaključna gradbena dela in instalacijska dela. Obračun po m2, enkratna tlorisna površina</t>
  </si>
  <si>
    <t>TESARSKA DELA SKUPAJ:</t>
  </si>
  <si>
    <t>Dostava, montaža, amortizacija in demontaža fasadnega odra, kompletno z vsemi potrebnimi dostopi, varovanji ter zaščito z juto oz. ustrezno folijo. Izvajalec je dolžan izdelati statični načrt odra in ga predložiti nadzoru v potrditev. Izvajalec mora izvesti vse ukrepe skladno z varnostnim načrtom.</t>
  </si>
  <si>
    <t>fasadni  oder višine do 10 m, obračun po m2 narisne površine</t>
  </si>
  <si>
    <t>fasadni  oder višine do 20 m, obračun po m2 narisne površine</t>
  </si>
  <si>
    <t>zaščita strešne kritine v pasu širine 3m, zaradi izvedbe del nad nivojem strehe - zaščita s filcem in pohodni plohi</t>
  </si>
  <si>
    <t>Izvedba zaščite oken in vrat na fasadi, odstranitev zaščite in finalno čiščenje po končanih delih, vključno z žaluzijami, obračun po m2 narisne površine.</t>
  </si>
  <si>
    <t xml:space="preserve">Izdelava kontaktne tankoslojne fasade, montirane na obstoječo podlago, kompletno z vsemi potrebnimi materiali in deli, pritrjevanji ter finalno obdelavo.  </t>
  </si>
  <si>
    <t>Vsi zaključnimi in fazonskimi elementi (vogalniki, odkapniki, okenski profili... ) morajo biti upoštevani pri izvedbi fasade v enotni ceni. Sidranje se izvede po tipsko po navodilu proizvajalca fasadnega sistema. Izvedba oblog v sestavi:</t>
  </si>
  <si>
    <t>Z04 - Fasadna stena zdravstvenega objekta nad terenom - Glavni del fasade</t>
  </si>
  <si>
    <r>
      <t xml:space="preserve"> - Nanos impregnacije in egalizacija nevpojne podlage (beton) z osnovnim premazom za nevpojne podlage kot je npr. </t>
    </r>
    <r>
      <rPr>
        <sz val="10"/>
        <color indexed="8"/>
        <rFont val="Arial"/>
        <family val="2"/>
      </rPr>
      <t>weber podklad haft.</t>
    </r>
  </si>
  <si>
    <r>
      <t xml:space="preserve"> - Nanos impregnacije in egalizacija vpojne podlage (porobeton) z osnovnim premazom za vpojne podlage kot je npr. </t>
    </r>
    <r>
      <rPr>
        <sz val="10"/>
        <color indexed="8"/>
        <rFont val="Arial"/>
        <family val="2"/>
      </rPr>
      <t>weberprim 801.</t>
    </r>
  </si>
  <si>
    <t xml:space="preserve"> - Dobava in vodotesna vgradnja tankoslojne kontaktne fasade (ETICS), v barvi RAL9016, granulacija 1 mm, zaglajeno, končni izgled po dogovoru s projektantom in EPS fasadnih plošč deb. 22 cm s preklopom in razbremenilnimi zarezami ter toplotno prevodnostjo maks. 0,039W/mK.
V sestavi kot npr.:
- webertherm demit stirofix fasadno lepilo
- izolacijske plošče webertherm demit original 039 s preklopom in razbremenilnimi zarezami (λ= maks. 0,039 W/mK), d=22 cm
- webertherm demit original malta za izdelavo armirnega sloja
- webertherm armirna mreža 9901
- weber osnovni premaz (G700)
- zaključni sloj weberpas extraClean 1,0 mm</t>
  </si>
  <si>
    <t xml:space="preserve"> - a.b. konstrukcija po Načrtu gradbenih konstrukcij ali zid iz porobetonskih zidakov - zajeto posebej</t>
  </si>
  <si>
    <r>
      <t>Opomba: 
Celoten fasadni sistem mora izpolnjevati zahteve Študije požarne varnosti tako, da us</t>
    </r>
    <r>
      <rPr>
        <i/>
        <sz val="10"/>
        <color indexed="8"/>
        <rFont val="Arial"/>
        <family val="2"/>
      </rPr>
      <t>treza požarnim karakteristikam klasifikacije B-d1. Okoli okenskih in vratnih odprtin 20 cm nad in 30 cm čez mora biti izolacija fasade izvedena z materiali klasifikacije A1 (npr. webertherm family MW plošča Fasoterm 35, λD ≤ 0,039 W/mK)</t>
    </r>
  </si>
  <si>
    <t>V količini so odštete površine vseh oken in vrat. Obdelava špalet zajeta v ločeni postavki!</t>
  </si>
  <si>
    <t>Podana količina v m2 celotno vgrajenega sistema!</t>
  </si>
  <si>
    <t>Z05a - Fasadna stena zdravstvenega objekta nad terenom - Glavni del fasade - rešetke</t>
  </si>
  <si>
    <t xml:space="preserve"> - kovinska rešetka (fiksna žaluzija) - zajeto posebej</t>
  </si>
  <si>
    <t xml:space="preserve"> - Dobava in vodotesna vgradnja tankoslojne kontaktne fasade (ETICS), v barvi kot RAL9006, granulacija 1 mm, zaglajeno, končni izgled po dogovoru s projektantom in EPS fasadnih plošč deb. 8 cm s preklopom in razbremenilnimi zarezami ter toplotno prevodnostjo maks. 0,039W/mK.
V sestavi kot npr.:
- webertherm demit stirofix fasadno lepilo
- izolacijske plošče webertherm demit original 039 s preklopom in razbremenilnimi zarezami (λ= maks. 0,039 W/mK), d=8 cm
- webertherm demit original malta za izdelavo armirnega sloja
- webertherm armirna mreža 9901
- weber osnovni premaz (G700)
- zaključni sloj weberpas extraClean 1,0 mm</t>
  </si>
  <si>
    <t xml:space="preserve"> - zid iz porobetonskih zidakov - zajeto posebej</t>
  </si>
  <si>
    <r>
      <t>Opomba: 
Celoten fasadni sistem mora izpolnjevati zahteve Študije požarne varnosti tako, da u</t>
    </r>
    <r>
      <rPr>
        <i/>
        <sz val="10"/>
        <color indexed="8"/>
        <rFont val="Arial"/>
        <family val="2"/>
      </rPr>
      <t>treza požarnim karakteristikam klasifikacije B-d1. Okoli okenskih in vratnih odprtin 20 cm nad in 30 cm čez mora biti izolacija fasade izvedena z materiali klasifikacije A1 (npr. webertherm family MW plošča, λD ≤ 0,039 W/mK)</t>
    </r>
  </si>
  <si>
    <t>Z05b - Fasadna stena zdravstvenega objekta nad terenom - Glavni del fasade - rešetke</t>
  </si>
  <si>
    <r>
      <t xml:space="preserve"> - Dobava in vodotesna vgradnja tankoslojne kontaktne fasade</t>
    </r>
    <r>
      <rPr>
        <sz val="10"/>
        <color indexed="8"/>
        <rFont val="Arial"/>
        <family val="2"/>
      </rPr>
      <t xml:space="preserve"> (ETICS), v barvi kot RAL9006</t>
    </r>
    <r>
      <rPr>
        <sz val="10"/>
        <rFont val="Arial"/>
        <family val="2"/>
      </rPr>
      <t xml:space="preserve">, </t>
    </r>
    <r>
      <rPr>
        <sz val="10"/>
        <color indexed="8"/>
        <rFont val="Arial"/>
        <family val="2"/>
      </rPr>
      <t xml:space="preserve">granulacija 1 mm, zaglajeno, končni izgled po dogovoru s projektantom in </t>
    </r>
    <r>
      <rPr>
        <sz val="10"/>
        <rFont val="Arial"/>
        <family val="2"/>
      </rPr>
      <t>bakelitnih fasadnih plošč deb. 8 cm s</t>
    </r>
    <r>
      <rPr>
        <sz val="10"/>
        <color indexed="8"/>
        <rFont val="Arial"/>
        <family val="2"/>
      </rPr>
      <t xml:space="preserve"> preklopom in razbremenilnimi zarezami ter </t>
    </r>
    <r>
      <rPr>
        <sz val="10"/>
        <rFont val="Arial"/>
        <family val="2"/>
      </rPr>
      <t>toplotno prevodnostjo maks. 0,022W/mK. 
V sestavi kot npr:
- webertherm plus ultra fasadno lepilo
- izolacijske plošče webertherm plus ultra (λ= 0,020 W/mK), d=8 cm
- webertherm plus ultra fasadno lepilo za izdelavo armirnega sloja
- webertherm armirna mreža 9903
- weber osnovni premaz (G700)
- zaključni sloj weberpas extraClean 1,0 mm</t>
    </r>
  </si>
  <si>
    <t xml:space="preserve"> - a.b. konstrukcija po Načrtu gradbenih konstrukcij - zajeto posebej</t>
  </si>
  <si>
    <r>
      <t>Opomba: 
Celoten fasadni sistem mora izpolnjevati zahteve Študije požarne varnosti tako, da u</t>
    </r>
    <r>
      <rPr>
        <i/>
        <sz val="10"/>
        <color indexed="8"/>
        <rFont val="Arial"/>
        <family val="2"/>
      </rPr>
      <t>treza požarnim karakteristikam klasifikacije B-d1. Okoli okenskih in vratnih odprtin 20 cm nad in 30 cm čez mora biti izolacija fasade izvedena z materiali klasifikacije A1 (npr. webertherm family MW plošča Fasoterm 35, λD ≤ 0,039 W/mK)</t>
    </r>
  </si>
  <si>
    <t>Z07 - Fasadna stena zdravstvenega objekta nad terenom - Obloga stebrov terase v 3N</t>
  </si>
  <si>
    <r>
      <t xml:space="preserve"> - Dobava in vodotesna vgradnja tankoslojne kontaktne fasade (ETICS), v barvi RAL9016, granulacija 1 mm, zaglajeno, končni izgled po dogovoru s projektantom </t>
    </r>
    <r>
      <rPr>
        <sz val="10"/>
        <color indexed="8"/>
        <rFont val="Arial"/>
        <family val="2"/>
      </rPr>
      <t>in XPS fasadnih plošč deb. 2 cm ter toplotno prevodnostjo maks. 0,032W/mK. XPS plošče se opcijsko lahko izvedejo v opažu pred betoniranjem.
V</t>
    </r>
    <r>
      <rPr>
        <sz val="10"/>
        <rFont val="Arial"/>
        <family val="2"/>
      </rPr>
      <t xml:space="preserve"> sestavi kot npr.:
- </t>
    </r>
    <r>
      <rPr>
        <b/>
        <sz val="10"/>
        <rFont val="Arial"/>
        <family val="2"/>
      </rPr>
      <t>webertherm family GROB</t>
    </r>
    <r>
      <rPr>
        <sz val="10"/>
        <rFont val="Arial"/>
        <family val="2"/>
      </rPr>
      <t xml:space="preserve"> fasadno lepilo 
- izolacijske plošče </t>
    </r>
    <r>
      <rPr>
        <b/>
        <sz val="10"/>
        <rFont val="Arial"/>
        <family val="2"/>
      </rPr>
      <t xml:space="preserve">webertherm demit original 031 </t>
    </r>
    <r>
      <rPr>
        <sz val="10"/>
        <rFont val="Arial"/>
        <family val="2"/>
      </rPr>
      <t xml:space="preserve">(λ=0,031 W/mK) d=2 cm
- </t>
    </r>
    <r>
      <rPr>
        <b/>
        <sz val="10"/>
        <rFont val="Arial"/>
        <family val="2"/>
      </rPr>
      <t>webertherm family GROB</t>
    </r>
    <r>
      <rPr>
        <sz val="10"/>
        <rFont val="Arial"/>
        <family val="2"/>
      </rPr>
      <t xml:space="preserve"> fasadno lepilo za izdelavo armirnega sloja
- </t>
    </r>
    <r>
      <rPr>
        <b/>
        <sz val="10"/>
        <rFont val="Arial"/>
        <family val="2"/>
      </rPr>
      <t xml:space="preserve">webertherm armirna mreža 9901
</t>
    </r>
    <r>
      <rPr>
        <sz val="10"/>
        <rFont val="Arial"/>
        <family val="2"/>
      </rPr>
      <t xml:space="preserve">- </t>
    </r>
    <r>
      <rPr>
        <b/>
        <sz val="10"/>
        <rFont val="Arial"/>
        <family val="2"/>
      </rPr>
      <t xml:space="preserve">weber osnovni premaz (G700)
</t>
    </r>
    <r>
      <rPr>
        <sz val="10"/>
        <rFont val="Arial"/>
        <family val="2"/>
      </rPr>
      <t xml:space="preserve">- zaključni sloj </t>
    </r>
    <r>
      <rPr>
        <b/>
        <sz val="10"/>
        <rFont val="Arial"/>
        <family val="2"/>
      </rPr>
      <t>weberpas extraClean 1,0 mm</t>
    </r>
  </si>
  <si>
    <t>Z08 - Fasadna stena zdravstvenega objekta nad terenom - Obloga stene terase 3N</t>
  </si>
  <si>
    <t xml:space="preserve"> - Dobava in vodotesna vgradnja tankoslojne kontaktne fasade (ETICS), v barvi RAL9016, granulacija 1 mm, zaglajeno, končni izgled po dogovoru s projektantom in fasadnih plošč iz kamene volne deb. 22 cm ter toplotno prevodnostjo maks. 0,035W/mK.
V sestavi kot npr.:
- webertherm family GROB fasadno lepilo
- izolacijske plošče webertherm family MW plošča Fasoterm 35 (λ=0,035 W/mK) d=22 cm
- webertherm family GROB fasadno lepilo za izdelavo armirnega sloja
- webertherm armirna mreža 9901
- weber osnovni premaz (G700)
- zaključni sloj weberpas extraClean 1 mm</t>
  </si>
  <si>
    <r>
      <t>Opomba:
Celoten fasadni sistem mora izpolnjevati zahteve Študije požarne varnosti tako, da u</t>
    </r>
    <r>
      <rPr>
        <i/>
        <sz val="10"/>
        <color indexed="8"/>
        <rFont val="Arial"/>
        <family val="2"/>
      </rPr>
      <t>treza požarnim karakteristikam klasifikacije A1.</t>
    </r>
  </si>
  <si>
    <t xml:space="preserve">Doplačilo za izvedbo obloge požarnega pasu nad vsemi fasadnimi odprtinami, po načrtu fasade. Okoli okenskih in vratnih odprtin 20 cm nad in 30 cm čez mora biti izolacija fasade izvedena z materiali klasifikacije A1 (npr. webertherm family MW plošča Fasoterm 35, λD ≤ 0,035 W/mK). Debelina izolacije 22,0 cm. </t>
  </si>
  <si>
    <t xml:space="preserve">V postavki podana količina vgrajene izolacije. Podati razliko v ceni izolacije med EPS 22 cm in mineralno volno 22cm, obdelava zajeta v osnovni postavki Z04. </t>
  </si>
  <si>
    <r>
      <t xml:space="preserve">Dobava materiala in izvedba toplotne izolacije pod vgrajenimi žaluzijami. Toplotna izolacija iz mineralne volne, </t>
    </r>
    <r>
      <rPr>
        <b/>
        <sz val="10"/>
        <rFont val="Arial"/>
        <family val="2"/>
        <charset val="238"/>
      </rPr>
      <t>deb. 8 cm + 2,0 cm</t>
    </r>
    <r>
      <rPr>
        <sz val="10"/>
        <rFont val="Arial"/>
        <family val="2"/>
        <charset val="238"/>
      </rPr>
      <t xml:space="preserve"> pred masko žaluzij. Vgradnja po delavniškem načrtu vgradnje podometnih žaluzij in po potrditvi arhitekta.</t>
    </r>
  </si>
  <si>
    <t>Dobava materiala in izvedba obloge stropa in stene kot preprečitev toplotnega mostu na terasi 3N (nad / ob stropu v sestavi ST5).</t>
  </si>
  <si>
    <t xml:space="preserve"> - Nanos impregnacije in egalizacija nevpojne podlage (beton) z osnovnim premazom za nevpojne podlage kot je npr. weber podklad haft.</t>
  </si>
  <si>
    <t xml:space="preserve"> - Dobava in vodotesna vgradnja tankoslojne kontaktne fasade (ETICS) iz fasadnih plošč iz kamene volne deb. 22 cm s toplotno prevodnostjo maks. 0,035W/mK.
V sestavi kot npr.:
- webertherm family GROB fasadno lepilo
- izolacijske plošče webertherm family MW plošča Fasoterm 35 (λ=0,035 W/mK) d=22 cm
- mehansko pritrjevanje izolacijskih plošč z npr. weber fasadnim sidrom HTR-P (6 sider/m2). Brez poglabljanja v izolacijo.
- webertherm family GROB fasadno lepilo za izdelavo armirnega sloja
- webertherm armirna mreža 9901</t>
  </si>
  <si>
    <t>Opomba: 
Toplotna izolacija se izvede na spodnji strani a.b. plošče nad obešenim stropom v min. 100 cm širokem pasu v stiku s fasado ogrevanega prostora ter vertikalno po steni nad obešenim stropom, za preprečitev neposrednih toplotnih mostov. Obešeni strop je izveden pod toplotno izolacijo do stika s fasado ogrevanega prostora.</t>
  </si>
  <si>
    <r>
      <t xml:space="preserve">Dobava materiala in izvedba toplotne izolacije v terenu. Izvedba z XPS toplotno izolacijo, deb. 22 cm. </t>
    </r>
    <r>
      <rPr>
        <i/>
        <sz val="10"/>
        <rFont val="Arial"/>
        <family val="2"/>
        <charset val="238"/>
      </rPr>
      <t>Del podzidka med nad a.b. ploščo na koti -0,12.</t>
    </r>
  </si>
  <si>
    <t>Priprava podlage za izvedbo okenskih Alu polic ter Alu polic pod kovinskimi rešetkami. Podlaga v ustreznem naklonu po navodilih proizvajalca, armirano, vključno z vogalnikom. 
Širina podlage 8-14 cm.</t>
  </si>
  <si>
    <t>Podana skupna količina v m1 obdelane površine!</t>
  </si>
  <si>
    <t>Obdelava okenskih špalet, z vsemi potrebnimi zaključnimi in fazonskimi elementi. Priključek špalete na polico se izvede s 3D okenskimi profili.</t>
  </si>
  <si>
    <t>Podana skupna količina v m1 obdelane površine, za špaleto globine:</t>
  </si>
  <si>
    <t xml:space="preserve"> - globina špalete 8 cm</t>
  </si>
  <si>
    <t xml:space="preserve"> - globina špalete 14 Cm</t>
  </si>
  <si>
    <t xml:space="preserve"> - globina špalete 22 cm</t>
  </si>
  <si>
    <r>
      <t xml:space="preserve">Dobava materiala in vgrajevanje dodatka fasadnemu lepilu za povečanje vodoodbojnosti in preprečevanje kapilarnega dviga vlage v predelu fasade v stiku s tlemi. Višina obdelave 50 cm. Dodatek, kot npr. </t>
    </r>
    <r>
      <rPr>
        <sz val="10"/>
        <rFont val="Arial"/>
        <family val="2"/>
      </rPr>
      <t>weber aqua plus</t>
    </r>
    <r>
      <rPr>
        <sz val="10"/>
        <rFont val="Arial"/>
        <family val="2"/>
        <charset val="238"/>
      </rPr>
      <t xml:space="preserve"> se vmeša v fasadno lepilo. Vgradnja po zahtevah proizvajalca.</t>
    </r>
  </si>
  <si>
    <t xml:space="preserve">Podana količina potrebnega potrebnega dodatka v kg. </t>
  </si>
  <si>
    <t>Izdelava, dobava in montaža  dekorativnih fiksnih žaluzij, po sestavi Z05a, Z05b:</t>
  </si>
  <si>
    <t>Dekorativna fiksna žaluzija iz ekstrudiranega aluminija na vertikalni alu podkonstrukciji globine do 40 mm, vijačeni skozi fasado v zid v razmakih po fasadni shemi, kot npr. Giménez Ganga, model C, posamezni element viš. do 100 x globine do 40 mm, 11 kosov/m, vse prašno barvano RAL9006</t>
  </si>
  <si>
    <t>PAZITI: tip, barva in osna pozicija vgradnje okenske in fasadne žaluzije morajo biti poenoteni, glej shemo in detajl vgradnje</t>
  </si>
  <si>
    <t>Podana skupna količina vgrajenega elementa v m2, z vsem delom, montažnim materialom.</t>
  </si>
  <si>
    <t>Izdelava, dobava in montaža zunanjih ALU polic, kompletno prašno barvano RAL 9006, izvedenih po detajlu arhitekture.</t>
  </si>
  <si>
    <t>Podana skupna količina vgrajenega elementa v m1, z vsem delom, montažnim materialom.</t>
  </si>
  <si>
    <t xml:space="preserve"> - Okenske police r.š. 30 cm</t>
  </si>
  <si>
    <t xml:space="preserve"> - Fasadne police pod žaluzijami, r.š. 26 cm </t>
  </si>
  <si>
    <t>Dobava materiala in izdelava spuščenega stropa terase v 3N, izvedena v sestavi ST5:</t>
  </si>
  <si>
    <t>ST5 - Spuščeni strop terase v N3</t>
  </si>
  <si>
    <t xml:space="preserve"> - sistem zunanjega obešenega stropa – zajeto v ločeni postavki</t>
  </si>
  <si>
    <t xml:space="preserve"> - Nanos impregnacije in egalizacija nevpojne podlage (vlakneno cementne plošče) z osnovnim premazom za nevpojne podlage kot je npr. weber podklad haft.</t>
  </si>
  <si>
    <t xml:space="preserve"> - Dobava in vodotesna vgradnja tankoslojne kontaktne fasade na vlakneno cementne plošče v barvi kot RAL9006, granulacija 1 mm, zaglajeno, končni izgled po dogovoru s projektantom.
V sestavi kot npr.:
- webertherm family GROB fasadno lepilo za izdelavo armirnega sloja
- webertherm armirna mreža 9901
- weber osnovni premaz (G700)
- zaključni sloj weberpas extraClean 1 mm</t>
  </si>
  <si>
    <t>Podana količina vgrajenega spuščenega stropa v m2!</t>
  </si>
  <si>
    <t>Dobava materiala in izvedba obloga sten v kleti po opisani sestavi, kompletno z vsem delom in pritrdilnim materialom:</t>
  </si>
  <si>
    <t>Z03 - Stena zdravstvenega objekta proti garaži in veznemu hodniku v K1</t>
  </si>
  <si>
    <t xml:space="preserve"> - a.b. zid - zajet posebej</t>
  </si>
  <si>
    <t xml:space="preserve"> - Dobava in vodotesna vgradnja tankoslojne kontaktne fasade (ETICS) v barvi kot RAL9016 (proti hodniku) in RAL9006 (proti garaži), granulacija 1 mm, zaglajeno, končni izgled po dogovoru s projektantom in iz fasadnih plošč iz kamene volne deb. 10 cm ter toplotno prevodnostjo maks. 0,035W/mK.
V sestavi kot npr.:
- webertherm family GROB fasadno lepilo
- izolacijske plošče webertherm family MW plošča Fasoterm 35 (λ=0,035 W/mK) d=10 cm
- mehansko pritrjevanje izolacijskih plošč z npr. weber fasadnim sidrom HTR-P (6 sider/m2). Brez poglabljanja v izolacijo.
- webertherm family GROB fasadno lepilo za izdelavo armirnega sloja
- webertherm armirna mreža 9901
- weber osnovni premaz (G700)
- zaključni sloj weberpas extraClean 1 mm</t>
  </si>
  <si>
    <t>Dobava materiala in izvedba obloge stropa garaže, kompletno z vsem delom in potrebnim pritrdilnim materialom.</t>
  </si>
  <si>
    <t>ST9 - Stropna obloga nad 2. kletjo garaže pod zdravstveno stavbo</t>
  </si>
  <si>
    <t xml:space="preserve"> - Dobava in vodotesna vgradnja tankoslojne kontaktne fasade (ETICS) pod a.b. ploščo, v barvi kot RAL9006, granulacija 1 mm, zaglajeno, končni izgled po dogovoru s projektantom in iz fasadnih plošč iz kamene volne deb. 10 cm ter toplotno prevodnostjo maks. 0,035W/mK.
V sestavi kot npr.:
- webertherm family GROB fasadno lepilo
- izolacijske plošče webertherm family MW plošča Fasoterm 35 (λ=0,035 W/mK) d=10 cm
- mehansko pritrjevanje izolacijskih plošč z npr. weber fasadnim sidrom HTR-P (6 sider/m2). Brez poglabljanja v izolacijo.
- webertherm family GROB fasadno lepilo za izdelavo armirnega sloja
- webertherm armirna mreža 9901
- weber osnovni premaz (G700)
- zaključni sloj weberpas extraClean 1 mm</t>
  </si>
  <si>
    <r>
      <t>Opomba:
Vključena bočna obdelava nosilcev in sten do nad koto -141 navzgor. Celoten fasadni sistem mora izpolnjevati zahteve Študije požarne varnosti tako, da u</t>
    </r>
    <r>
      <rPr>
        <i/>
        <sz val="10"/>
        <color indexed="8"/>
        <rFont val="Arial"/>
        <family val="2"/>
      </rPr>
      <t>treza požarnim karakteristikam klasifikacije A1.
V ceni je potrebno prilagoditi toplotno izolacijo in požarno zaporo inštalacijam na mestu.</t>
    </r>
  </si>
  <si>
    <t xml:space="preserve">Podana količina v m2! </t>
  </si>
  <si>
    <t>Z09 - Zunanja predelna stena med garažo in veznim hodnikom v K1 in K2</t>
  </si>
  <si>
    <t xml:space="preserve"> - sistem nenosilne pregradne stene – zajeto v ločeni postavki</t>
  </si>
  <si>
    <t>SKUPAJ FASADA:</t>
  </si>
  <si>
    <t xml:space="preserve"> </t>
  </si>
  <si>
    <t>Krovska - kleparska  dela</t>
  </si>
  <si>
    <t>Opomba:
Za popis odvodnjavanja meteornih vod s streh glej Načrt strojništva. Vse odtočnike v strehah dobaviti s tipsko dvojno prirobnico in vodotesno spojiti na parno zaporo in na hidroizolacijo. Vsi odtočniki v strehah so ogrevani.</t>
  </si>
  <si>
    <t xml:space="preserve">Opomba:
Dobavi in vgradi se tovarniško barvana alu pločevina min. debeline 0,7 mm! </t>
  </si>
  <si>
    <t>KROVSKA DELA - STREHE:</t>
  </si>
  <si>
    <t>Dobava materiala in izvedba slojev strehe na objektu/nad 3.nadstropjem, kompletno z upoštevanjem vseh preklopov, vsem delom in pritrdilnim materialom. Upoštevati da se parna zapora zaključi 30 cm na venec strehe:</t>
  </si>
  <si>
    <t>S01 - Streha zdravstvenega objekta nad N1 in N3</t>
  </si>
  <si>
    <t xml:space="preserve"> - obtežitev strešnih slojev, prani rečni prod 16-32 mm, deb. 10,00 cm</t>
  </si>
  <si>
    <t xml:space="preserve"> - ločilni sloj, poliestrski filc 400 g/m2, kot npr. POLYDREN PP400, deb. 0,22 cm</t>
  </si>
  <si>
    <t xml:space="preserve"> - hidroizolacija, sintetična membrana PVC-P, kot npr. MAPEPLAN B18, deb. 0,18 cm</t>
  </si>
  <si>
    <t xml:space="preserve"> - ločilni sloj, poliestrski filc 200 g/m2, kot npr. POLYDREN PES 200, deb. 0,20 cm</t>
  </si>
  <si>
    <r>
      <t xml:space="preserve"> - toplotna izolacija, EPS plošče, λ</t>
    </r>
    <r>
      <rPr>
        <sz val="10"/>
        <rFont val="Arial"/>
        <family val="2"/>
      </rPr>
      <t>D ≤ 0,034 W/mK, tlačna trdnost ≥ 150kPa, kot npr. FRAGMAT EPS 150, deb. 18,00 cm</t>
    </r>
  </si>
  <si>
    <r>
      <t xml:space="preserve"> - toplotna izolacija in izdelava naklona 2% po shemi odvodnjavanja strehe, EPS plošče, λ</t>
    </r>
    <r>
      <rPr>
        <sz val="10"/>
        <rFont val="Arial"/>
        <family val="2"/>
      </rPr>
      <t>D ≤ 0,034 W/mK, tlačna trdnost ≥ 150kPa, kot npr. FRAGMAT EPS 150, deb. Min. 2,00 cm</t>
    </r>
  </si>
  <si>
    <t xml:space="preserve"> - parna zapora, PE folija, kot npr. MAPEPLAN VB PE 0.3, položena na preklop, stiki tesnjeni s samolepilnimi trakovi, kot npr. BUTYLSTRIP, deb. 0,03 cm</t>
  </si>
  <si>
    <t xml:space="preserve"> - a.b. plošča po Načrtu gradbenih konstrukcij, zajeta posebej</t>
  </si>
  <si>
    <t xml:space="preserve">S02 - Streha zdravstvenega objekta nad komunikacijskim jedrom ''ZD'' </t>
  </si>
  <si>
    <t xml:space="preserve"> - pohodne betonske plošče, položeno, odprte fuge, deb. 5,00 cm</t>
  </si>
  <si>
    <t xml:space="preserve"> - hidroizolacija, sintetična membrana PVC-P, kot npr. MAPEPLAN B18, mehansko pritrjena, deb. 0,18 cm</t>
  </si>
  <si>
    <t>S03 - Streha / terasa zdravstvenega objekta nad N2</t>
  </si>
  <si>
    <r>
      <t xml:space="preserve"> - hidroizolacija, bitumenska membrana s posipom za neposredno polaganje podkonstrukcije finalne talne obloge, APP, kot npr. POLYGLASS POLYFLEX LIGHT MINERAL 5 mm (po sist IST EN 13707; 800/600 N/50 mm; -20</t>
    </r>
    <r>
      <rPr>
        <sz val="10"/>
        <rFont val="Calibri"/>
        <family val="2"/>
      </rPr>
      <t>°</t>
    </r>
    <r>
      <rPr>
        <sz val="10"/>
        <rFont val="Arial"/>
        <family val="2"/>
      </rPr>
      <t>C/+140</t>
    </r>
    <r>
      <rPr>
        <sz val="10"/>
        <rFont val="Calibri"/>
        <family val="2"/>
      </rPr>
      <t>°</t>
    </r>
    <r>
      <rPr>
        <sz val="10"/>
        <rFont val="Arial"/>
        <family val="2"/>
      </rPr>
      <t>C, porušni raztezek 50%), deb. 0,50 cm</t>
    </r>
  </si>
  <si>
    <r>
      <t xml:space="preserve"> - hidroizolacija, samolepilna bitumenska membrana, APP, kot npr. POLYGLASS SPIDER P 3 mm (po sist IST EN 13707; 400/300 N/50 mm; -10</t>
    </r>
    <r>
      <rPr>
        <sz val="10"/>
        <rFont val="Calibri"/>
        <family val="2"/>
      </rPr>
      <t>°</t>
    </r>
    <r>
      <rPr>
        <sz val="10"/>
        <rFont val="Arial"/>
        <family val="2"/>
      </rPr>
      <t>C/+100</t>
    </r>
    <r>
      <rPr>
        <sz val="10"/>
        <rFont val="Calibri"/>
        <family val="2"/>
      </rPr>
      <t>°</t>
    </r>
    <r>
      <rPr>
        <sz val="10"/>
        <rFont val="Arial"/>
        <family val="2"/>
      </rPr>
      <t>C, porušni raztezek 30%), deb. 0,30 cm</t>
    </r>
  </si>
  <si>
    <r>
      <t xml:space="preserve"> - toplotna izolacija in izdelava naklona ≥1,5% za odvodnjavanje strehe, XPS plošča rezana v naklonu po shemi odvodnjavanja strehe strehe, kot npr. FRAGMAT XPS 300, λ</t>
    </r>
    <r>
      <rPr>
        <sz val="10"/>
        <rFont val="Arial"/>
        <family val="2"/>
      </rPr>
      <t>D ≤ 0,033 W/mK, tlačna trdnost ≥ 300kPa, deb. 2,00 do 6,00 cm</t>
    </r>
  </si>
  <si>
    <r>
      <t xml:space="preserve"> - parna zapora, bitumenska membrana,  APP, kot npr. POLYGLASS POLYVAP RADONSHIELD 3 mm (po sist IST EN 13970; 500/200 N/50 mm; -10</t>
    </r>
    <r>
      <rPr>
        <sz val="10"/>
        <rFont val="Calibri"/>
        <family val="2"/>
      </rPr>
      <t>°</t>
    </r>
    <r>
      <rPr>
        <sz val="10"/>
        <rFont val="Arial"/>
        <family val="2"/>
      </rPr>
      <t xml:space="preserve">C, porušni raztezek 30%; </t>
    </r>
    <r>
      <rPr>
        <sz val="10"/>
        <rFont val="Calibri"/>
        <family val="2"/>
      </rPr>
      <t>µ</t>
    </r>
    <r>
      <rPr>
        <sz val="10"/>
        <rFont val="Arial"/>
        <family val="2"/>
      </rPr>
      <t>=1.000.000), deb. 0,30 cm</t>
    </r>
  </si>
  <si>
    <t>Opomba:
Hidroizolacija spojena na alu profile stavbnega pohištva po detajlih proizvajalca stavbnega pohištva.</t>
  </si>
  <si>
    <t>S04 - Vhodni podest - streha nad K1</t>
  </si>
  <si>
    <t xml:space="preserve"> - impregnirana betonska plošča, različnih naklonov 2,0-3,4%, deb. 9,00 - 12,00 cm - zajeta posebej</t>
  </si>
  <si>
    <t xml:space="preserve"> - ločilni in varovalni sloj, PP filc 200g/m2, kot npr. POLYDREN PP200, deb. 0,02 cm</t>
  </si>
  <si>
    <r>
      <t xml:space="preserve"> - hidroizolacija, bitumenska membrana s posipom, APP, kot npr. POLYGLASS POLYFLEX LIGHT MINERAL 5 mm (po sist IST EN 13707; 800/600 N/50 mm; -20</t>
    </r>
    <r>
      <rPr>
        <sz val="10"/>
        <rFont val="Calibri"/>
        <family val="2"/>
      </rPr>
      <t>°</t>
    </r>
    <r>
      <rPr>
        <sz val="10"/>
        <rFont val="Arial"/>
        <family val="2"/>
      </rPr>
      <t>C/+140</t>
    </r>
    <r>
      <rPr>
        <sz val="10"/>
        <rFont val="Calibri"/>
        <family val="2"/>
      </rPr>
      <t>°</t>
    </r>
    <r>
      <rPr>
        <sz val="10"/>
        <rFont val="Arial"/>
        <family val="2"/>
      </rPr>
      <t>C, porušni raztezek 50%), deb. 0,50 cm</t>
    </r>
  </si>
  <si>
    <r>
      <t xml:space="preserve"> - toplotna izolacija in izdelava naklona min. 2% za odvodnjavanje strehe, XPS plošča rezana v naklonu po shemi odvodnjavanja strehe strehe, kot npr. FRAGMAT XPS 300, λ</t>
    </r>
    <r>
      <rPr>
        <sz val="10"/>
        <rFont val="Arial"/>
        <family val="2"/>
      </rPr>
      <t>D ≤ 0,037 W/mK, tlačna trdnost ≥ 300kPa, deb. Min. 2,00 cm</t>
    </r>
  </si>
  <si>
    <t xml:space="preserve"> - a.b. plošča, po Načrtu gradbenih konstrukcij - zajeta posebej </t>
  </si>
  <si>
    <t xml:space="preserve">Opomba: Hidroizolacija spojena s hidroizolacijo sestave S11, odvodnjavanje gravitacijsko na streho sestave S11 </t>
  </si>
  <si>
    <t>S11 - Streha nad garažo</t>
  </si>
  <si>
    <r>
      <t>Opomba:
Gornji sloji zajeti v popisu</t>
    </r>
    <r>
      <rPr>
        <i/>
        <sz val="10"/>
        <color indexed="8"/>
        <rFont val="Arial CE"/>
        <family val="2"/>
        <charset val="238"/>
      </rPr>
      <t xml:space="preserve"> Načrta zunanje in prometne ureditve, za sestave glej tehnično poročilo arhitekture.</t>
    </r>
  </si>
  <si>
    <t xml:space="preserve"> - Filterska PES/PP tkanina, min 125 g/m2 kot npr. BAUDER FV 125, deb. 0,02 cm</t>
  </si>
  <si>
    <t xml:space="preserve"> - Akumulacijsko drenažna PE čepasta plošča (zgoraj polnjena z mineralnim drenažnim polnilom, spodaj prosto položena), viš. 6 cm, vodna kapaciteta &gt;10 l/m2, tlačna trdnost ≥ 1000 kN/m2, kot npr. BAUDER DSE60, deb. 6,00 cm</t>
  </si>
  <si>
    <t xml:space="preserve"> - Zaščitna PES/PP tkanina, kot npr. BAUDER FSM 600, deb. 0,40 cm</t>
  </si>
  <si>
    <t xml:space="preserve"> - Ločilni in drsni sloj, PE folija, deb. 0,02 cm</t>
  </si>
  <si>
    <t xml:space="preserve"> - hidroizolacija, koreninsko odporna (FLL) bitumenska membrana, APP, kot npr. ANTIRADICE PE 4 mm, poliestrski nosilec/ojačitev (SIST EN 13969/tip T in SIST EN 13707; 600/500 N/50 mm, -10°C//+110°C, porušni raztezek 35%), deb. 0,40 cm  </t>
  </si>
  <si>
    <r>
      <t xml:space="preserve"> - hidroizolacija, bitumenska membrana, APP, kot npr. </t>
    </r>
    <r>
      <rPr>
        <sz val="10"/>
        <rFont val="Arial"/>
        <family val="2"/>
      </rPr>
      <t>POLYGLASS PLANA P 5 mm, poliestrski nosilec/ojačitev (SIST EN 13969/tip T in SIST EN 13707; 650/450 N/50 mm, -10°C//+110°C, porušni raztezek  45%), deb. 0,50 cm</t>
    </r>
  </si>
  <si>
    <t xml:space="preserve"> - a.b. plošča v min. naklonu 2 %, po Načrtu gradbenih konstrukcij - zajeto posebej</t>
  </si>
  <si>
    <t>Opomba:
V površini upoštevana izolacija plošče nad kletjo z vertikalnimi zaključki. Za opis spojev z hidroizolacijo sten glej popis zidarskih del.</t>
  </si>
  <si>
    <t>S12 - Streha nadstreška nad garažo</t>
  </si>
  <si>
    <t xml:space="preserve"> - dekorativni in drenažni prani rečni prod 16-32 mm, deb. 5,00 cm</t>
  </si>
  <si>
    <t xml:space="preserve"> - hidroizolacija, polno varjen bitumenski trak s posipom, APP, kot npr. POLYGLASS PRO EVOLUTION MINERAL 5 mm, deb. 0,50 cm</t>
  </si>
  <si>
    <t xml:space="preserve"> - hladni bitumenski premaz, kot npr. POLYPRIMER, deb. 0,01 cm</t>
  </si>
  <si>
    <t xml:space="preserve"> - a.b. plošča naklonih 2 % proti iztokom, na trapeznem kovinskem panelu - zajeto posebej</t>
  </si>
  <si>
    <t xml:space="preserve">Podana količina v m2! Pri HI je upoštevano, da se zaključi preko kovinskega profila atike </t>
  </si>
  <si>
    <t>S13 - Streha vkopanega jaška</t>
  </si>
  <si>
    <t xml:space="preserve"> - zasip in ureditev drenaže – zajeto posebej po popisu Načrta varovanja gradbene jame in/ali Načrta zunanje in prometne ureditve</t>
  </si>
  <si>
    <t xml:space="preserve"> - hidroizolacija, koreninsko odporna (FLL) bitumenska membrana, APP, kot npr. ANTIRADICE PE 4 mm, poliestrski nosilec/ojačitev (SIST EN 13969/tip T in SIST EN 13707; 600/500 N/50 mm, -10°C//+110°C, porušni raztezek 35%), deb. 0,40 cm </t>
  </si>
  <si>
    <t xml:space="preserve"> - naklonski beton 2%, deb. Min. 5,00 cm</t>
  </si>
  <si>
    <t>Podana količina v m2! (glej rez 21)</t>
  </si>
  <si>
    <t>S14 - Streha evakuacijskega izhoda</t>
  </si>
  <si>
    <t xml:space="preserve"> - a.b. plošča v min. naklonu 2 %, po Načrtu gradbenih konstrukcij - zajeta posebej </t>
  </si>
  <si>
    <t>S15 - Štirikapna streha prezračevalnega jaška – odvod iz garaže</t>
  </si>
  <si>
    <t xml:space="preserve"> - finalna obloga iz alu pločevine, RAL9006, v min. naklonu 3°, prezračevani odkap v enotni ravnini po celotnem obodu a.b. konstrukcije</t>
  </si>
  <si>
    <t xml:space="preserve"> - sistemska bitumenska membrana, z lepilnim zvarom, položeno, kot npr. Bauder TOP UDS 3 NK </t>
  </si>
  <si>
    <t xml:space="preserve"> - vlagoodporna lesna plošča po navodilu proizvajalca pločevine, deb. 2,50 cm</t>
  </si>
  <si>
    <t xml:space="preserve"> - vlagoodporno obdelani tramiči, zgoraj rezani v naklonu strehe, viš. 5-9 cm, vijačeni v a.b. konstrukcijo, zračni sloj, deb. 5,00 do 9,00 cm</t>
  </si>
  <si>
    <t xml:space="preserve"> - a.b. konstrukcija po Načrtu gradbenih konstrukcij - zajeta posebej</t>
  </si>
  <si>
    <t>OBLOGA VENCA STREHE - NOTRANJA STRAN / PROTI STREHI</t>
  </si>
  <si>
    <t>Dobava materiala in izvedba obloge notranje strani venca strehe S01 na koti +816, kompletno z vsem delom, pritrdilnim materialom. Upoštevati je potrebno vse preklope, vse zaključke in stikovanja. Izvedeno v sestavi:</t>
  </si>
  <si>
    <t xml:space="preserve"> - toplotna izolacija debeline 8,0 cm, višine 25,0 cm - EPS</t>
  </si>
  <si>
    <t xml:space="preserve"> - ločilni sloj višine 35,0 cm -   ločilni sloj, poliestrski filc 200 g/m2, kot npr. POLYDREN PP200, deb. 0,22 cm</t>
  </si>
  <si>
    <t xml:space="preserve"> - hidroizolacija strehe, višina 35,0 cm  - hidroizolacija, sintetična membrana PVC-P, kot npr. MAPEPLAN B18, deb. 0,18 cm</t>
  </si>
  <si>
    <t xml:space="preserve"> - ločilni sloj višine 35,0 cm - ločilni sloj, poliestrski filc 400 g/m2, kot npr. POLYDREN PP400, deb. 0,22 cm</t>
  </si>
  <si>
    <t>Podana količina v m1!</t>
  </si>
  <si>
    <t xml:space="preserve">Dobava materiala in izvedba obloge notranje strani venca strehe S01 na koti +1516, kompletno z vsem delom, pritrdilnim materialom. Upoštevati je potrebno vse preklope, vse zaključke in stikovanja. Izvedeno v sestavi:  </t>
  </si>
  <si>
    <t xml:space="preserve"> - toplotna izolacija debeline 8,0 cm, višine 30,0 cm - EPS</t>
  </si>
  <si>
    <t xml:space="preserve"> - ločilni sloj višine 30,0 cm - ločilni sloj, poliestrski filc 200 g/m2, kot npr. POLYDREN PES 200, deb. 0,20 cm</t>
  </si>
  <si>
    <t xml:space="preserve"> - hidroizolacija strehe, višina 30,0 cm - hidroizolacija, sintetična membrana PVC-P, kot npr. MAPEPLAN B18, deb. 0,18 cm</t>
  </si>
  <si>
    <t xml:space="preserve"> - ločilni sloj višine 30,0 cm  - ločilni sloj, poliestrski filc 400 g/m2, kot npr. POLYDREN PP400, deb. 0,22 cm</t>
  </si>
  <si>
    <t>Dobava materiala in izvedba zaključka strehe S01 v osi X06 med vencema +774 in +816, kompletno z vsem delom, pritrdilnim materialom. Upoštevati je potrebno vse preklope, vse zaključke in stikovanja. Izvedeno v sestavi:</t>
  </si>
  <si>
    <t xml:space="preserve"> - toplotna izolacija debeline 8,0 cm, višine 65,0 cm - EPS</t>
  </si>
  <si>
    <t xml:space="preserve"> - hidroizolacija strehe, višina 35,0 cm - hidroizolacija, sintetična membrana PVC-P, kot npr. MAPEPLAN B18, deb. 0,18 cm</t>
  </si>
  <si>
    <t xml:space="preserve"> - podkonstrukcija Alu pločevini</t>
  </si>
  <si>
    <t xml:space="preserve"> - alu pločevina, r.š. 55,0 cm - Finalna obloga iz alu pločevine, RAL9006, vijačeno, vertikalni dvojni zgib v linijah fasadnih polj</t>
  </si>
  <si>
    <t xml:space="preserve"> - vlagoodporna lesna plošča višine 40 cm, po navodilu proizvajalca pločevine, deb. 2,50 cm</t>
  </si>
  <si>
    <t xml:space="preserve"> - vertikalne vlagoodporno obdelane letve šir. 5 cm, vijačene skozi fasado v a.b. konstrukcijo, na ok. 65 cm osno, zračni sloj, deb. 2,50 cm</t>
  </si>
  <si>
    <t>Dobava materiala in izvedba zaključka strehe S01 na koti +774 na stene objekta v osi X07, kompletno z vsem delom, pritrdilnim materialom. Upoštevati je potrebno vse preklope, vse zaključke in stikovanja. Izvedeno v sestavi:</t>
  </si>
  <si>
    <t xml:space="preserve"> - ločilni sloj višine 35,0 cm  - ločilni sloj, poliestrski filc 400 g/m2, kot npr. POLYDREN PP400, deb. 0,22 cm</t>
  </si>
  <si>
    <t xml:space="preserve"> - alu pločevina, r.š. 19,0 cm – Finalni horizontalni zaključek hidroizolacije iz alu pločevine, RAL9006, vijačeno pod sistemski ETICS fasadni profil (odkap)</t>
  </si>
  <si>
    <t xml:space="preserve"> - spodaj finalna obdelava po sistemu tankoslojne kontaktne fasade (ETICS)</t>
  </si>
  <si>
    <t>Dobava materiala in izvedba zaključka strehe S01 na venec na koti +774 v osi X07 in X06, kompletno z vsem delom, pritrdilnim materialom. Upoštevati je potrebno vse preklope, vse zaključke in stikovanja. Izvedeno v sestavi:</t>
  </si>
  <si>
    <t xml:space="preserve"> - parna zapora viš. 25,0 cm</t>
  </si>
  <si>
    <t xml:space="preserve"> - toplotna izolacija deb. 8,0 cm, višine 22,0 cm - EPS</t>
  </si>
  <si>
    <t xml:space="preserve"> - ločilni sloj višine 30,0 cm -   ločilni sloj, poliestrski filc 200 g/m2, kot npr. POLYDREN PP200, deb. 0,22 cm</t>
  </si>
  <si>
    <t xml:space="preserve"> - hidroizolacija višine 30,0 cm - hidroizolacija, sintetična membrana PVC-P, kot npr. MAPEPLAN B18, deb. 0,18 cm</t>
  </si>
  <si>
    <t xml:space="preserve"> - ločilni sloj višine 35,0 cm  - ločilni sloj, poliestrski filc 400 g/m2, kot npr. POLYDREN PES200, deb. 0,20 cm</t>
  </si>
  <si>
    <t>Dobava materiala in izvedba zaključka strehe S01 na venec na koti +774 pri osi Y05, kompletno z vsem delom, pritrdilnim materialom. Upoštevati je potrebno vse preklope, vse zaključke in stikovanja. Izvedeno v sestavi:</t>
  </si>
  <si>
    <t xml:space="preserve"> - toplotna izolacija deb. 8,0 cm, višine 16,0 cm - EPS</t>
  </si>
  <si>
    <t xml:space="preserve"> - ločilni sloj višine 25,0 cm -   ločilni sloj, poliestrski filc 200 g/m2, kot npr. POLYDREN PP200, deb. 0,22 cm</t>
  </si>
  <si>
    <t xml:space="preserve"> - hidroizolacija višine 25,0 cm -  hidroizolacija, sintetična membrana PVC-P, kot npr. MAPEPLAN B18, deb. 0,18 cm</t>
  </si>
  <si>
    <t xml:space="preserve"> - ločilni sloj višine 25,0 cm  - ločilni sloj, poliestrski filc 400 g/m2, kot npr. POLYDREN PES200, deb. 0,20 cm</t>
  </si>
  <si>
    <t>Dobava materiala in izvedba zaključka strehe S01 na venec na koti +774 pri stiku z obstoječim objektom (os 4), kompletno z vsem delom, pritrdilnim materialom. Upoštevati je potrebno vse preklope, vse zaključke in stikovanja. Izvedeno v sestavi:</t>
  </si>
  <si>
    <t xml:space="preserve"> - hidroizolacija višine 25,0 cm - hidroizolacija, sintetična membrana PVC-P, kot npr. MAPEPLAN B18, deb. 0,18 cm</t>
  </si>
  <si>
    <t xml:space="preserve"> - ločilni sloj višine 25,0 cm -   ločilni sloj, poliestrski filc 400 g/m2, kot npr. POLYDREN PP400, deb. 0,22 cm</t>
  </si>
  <si>
    <t>Doplačilo za zaključek slojev strehe S01 na prehode skozi streho, kompletno z vsem delom, pritrdilnim materialom. Upoštevati je potrebno vse preklope, vse zaključke in stikovanja. Podana količina v m2!</t>
  </si>
  <si>
    <r>
      <t xml:space="preserve"> - toplotna izolacija, EPS plošče, λ</t>
    </r>
    <r>
      <rPr>
        <i/>
        <sz val="9"/>
        <rFont val="Arial"/>
        <family val="2"/>
      </rPr>
      <t>D ≤ 0,034 W/mK, tlačna trdnost ≥ 150kPa, kot npr. FRAGMAT EPS 150, deb. 18,00 cm</t>
    </r>
  </si>
  <si>
    <t>Doplačilo za zaključek izolacije strehe na višinski preskok strehe sestave S01 in S02 (nad 3.nadstropjem)  kompletno z vsem delom, pritrdilnim materialom. Upoštevati je potrebno vse preklope, vse zaključke in stikovanja.  Podana količina v m2!</t>
  </si>
  <si>
    <t xml:space="preserve">Doplačilo za zaključek izolacije strehe sestave S02 na okvir strešne kupole,  kompletno z vsem delom, pritrdilnim materialom. Upoštevati je potrebno vse preklope, vse zaključke in stikovanja. </t>
  </si>
  <si>
    <t xml:space="preserve"> - ločilni sloj, poliestrski filc 400 g/m2, kot npr. POLYDREN PP400, deb. 0,22 cm, r.š. 50,0 cm</t>
  </si>
  <si>
    <t xml:space="preserve"> - hidroizolacija, sintetična membrana PVC-P, kot npr. MAPEPLAN B18, mehansko pritrjena, deb. 0,18 cm, r.š. 25,0 cm</t>
  </si>
  <si>
    <t>Doplačilo za izvedbo hidroizolacije strehe sestave S01 na Fe podstavke instalacijskega podesta, kompletno z vsemi tesnenji, preklopi in Alu zaščito, po detajlu proizvajalca hidroizolacije.</t>
  </si>
  <si>
    <t xml:space="preserve"> - Alu zaključna pločevina, r.š. 20 cm</t>
  </si>
  <si>
    <t xml:space="preserve">OBLOGA VENCA STREHE- ZUNANJA STRAN </t>
  </si>
  <si>
    <t>Dobava materiala in izvedba obloge zunanje strani venca na koti +774. Upoštevati je potrebno vse preklope, vse zaključke in stikovanja ter detajle proizvajalca stavbnega pohištva. Izvedeno v sestavi:</t>
  </si>
  <si>
    <t xml:space="preserve"> - izolacija deb. 8,0 cm, višine 13,0 cm  - EPS</t>
  </si>
  <si>
    <t xml:space="preserve"> - hidroizolacija r.š. 35,0 cm – hidroizolacija, sintetična membrana PVC-P, kot npr. MAPEPLAN B18, mehansko pritrjena, deb. 0,18 cm</t>
  </si>
  <si>
    <t xml:space="preserve"> - alu pločevina, r.š. 40,0 cm - finalna obloga iz alu pločevine, RAL9006, mehansko pritrjeno na nosilec kape venca in alu profil stavbnega pohištva</t>
  </si>
  <si>
    <t>Dobava materiala in izvedba obloge zunanje strani vencev na koti +816 in +1516, kompletno z vsem delom in pritrdilnim materialom. Upoštevati je potrebno vse preklope, vse zaključke in stikovanja. Izvedeno v sestavi:</t>
  </si>
  <si>
    <t xml:space="preserve"> - Finalna obloga iz alu pločevine, RŠ 85cm, RAL9006, vijačeno, vertikalni dvojni zgib v linijah fasadnih polj</t>
  </si>
  <si>
    <t xml:space="preserve"> - vlagoodporna lesna plošča višine 65 cm, po navodilu proizvajalca pločevine, deb. 2,50 cm</t>
  </si>
  <si>
    <r>
      <t xml:space="preserve"> - toplotna izolacija, EPS plošča, λ</t>
    </r>
    <r>
      <rPr>
        <sz val="10"/>
        <rFont val="Arial"/>
        <family val="2"/>
      </rPr>
      <t>D ≤ 0,039 W/mK, deb. 8,00 cm</t>
    </r>
    <r>
      <rPr>
        <sz val="10"/>
        <rFont val="Arial CE"/>
        <family val="2"/>
        <charset val="238"/>
      </rPr>
      <t>, višine 55cm</t>
    </r>
  </si>
  <si>
    <t>KAPE VENCA STREHE</t>
  </si>
  <si>
    <t>Dobava  materiala in izvedba kape vencev na koti +816 in +1516,  kompletno z vsem delom in pritrdilnim materialom. Upoštevati je potrebno vse preklope, vse zaključke in stikovanja. Izvedeno v sestavi:</t>
  </si>
  <si>
    <t xml:space="preserve"> -  Finalna obloga iz alu pločevine, RAL9006, vijačeno, vertikalni dvojni zgib v linijah fasadnih polj - alu pločevina, r.š. 66,0 cm </t>
  </si>
  <si>
    <t xml:space="preserve"> - hidroizolacija, r.š. 37,0 cm - hidroizolacija, sintetična membrana PVC-P, kot npr. MAPEPLAN B18, mehansko pritrjena, deb. 0,18 cm</t>
  </si>
  <si>
    <t xml:space="preserve"> - ločilni sloj, poliestrski filc 200 g/m2, kot npr. POLYDREN PP200, deb. 0,20 cm</t>
  </si>
  <si>
    <t xml:space="preserve"> - podkonstrukcija alu pločevini - vlagoodporna lesna plošča po navodilu proizvajalca pločevine, deb. 2,50 cm</t>
  </si>
  <si>
    <t xml:space="preserve"> - izolacija v naklonu deb. 6-8 cm, širine 37,0 cm - EPS, vmes vlagoodporne letve rezane v naklonu kot podlaga leseni plošči</t>
  </si>
  <si>
    <t xml:space="preserve">Dobava  materiala in izvedba kape venca na koti +774 ob Y05, kompletno z vsem delom in pritrdilnim materialom. Upoštevati je potrebno vse preklope, vse zaključke in stikovanja. Izvedeno v sestavi:. </t>
  </si>
  <si>
    <t xml:space="preserve"> - Finalna obloga iz alu pločevine, RAL9006, vijačeno, vertikalni dvojni zgib v linijah fasadnih polj - alu pločevina r.š. 60,0 cm</t>
  </si>
  <si>
    <t xml:space="preserve"> - hidroizolacija širine 31,0 cm - hidroizolacija, sintetična membrana PVC-P, kot npr. MAPEPLAN B18, mehansko pritrjena, deb. 0,18 cm</t>
  </si>
  <si>
    <t xml:space="preserve"> - izolacija v naklonu deb. 6-8 cm, širine 31,0 cm - EPS, vmes vlagoodporne letve rezane v naklonu kot podlaga leseni plošči</t>
  </si>
  <si>
    <t xml:space="preserve">Dobava  materiala in izvedba kape venca na koti +774 na stiku z obstoječim objektom (os 4) kompletno z vsem delom in pritrdilnim materialom. Upoštevati je potrebno vse preklope, vse zaključke in stikovanja, vključno vsa potrebna dela za vodotesno stikovanje z obstoječo fasado. Izvedeno v sestavi: </t>
  </si>
  <si>
    <t xml:space="preserve"> - alu pločevina r.š. 60,0 cm -  - Finalna obloga iz alu pločevine, RAL9006, vijačeno, tesnjeno na obstoječo fasado in pod obstoječo okensko polico</t>
  </si>
  <si>
    <t xml:space="preserve"> - hidroizolacija širine 48,0 cm - - hidroizolacija, sintetična membrana PVC-P, kot npr. MAPEPLAN B18, mehansko pritrjena, deb. 0,18 cm, fleksibilno tesnjeno na obstoječo fasado</t>
  </si>
  <si>
    <t xml:space="preserve"> - izolacija v naklonu deb. 6-8 cm, širine 38,0 cm - EPS, vmes vlagoodporne letve rezane v naklonu kot podlaga leseni plošči</t>
  </si>
  <si>
    <t xml:space="preserve">Dobava  materiala in izvedba kape venca na koti +774 v X06 in X07, kompletno z vsem delom in pritrdilnim materialom. Upoštevati je potrebno vse preklope, vse zaključke in stikovanja. Izvedeno v sestavi:. </t>
  </si>
  <si>
    <t xml:space="preserve"> - Finalna obloga iz alu pločevine, RAL9006, vijačeno, vertikalni dvojni zgib v linijah fasadnih polj - alu pločevina r.š. 64,0 cm</t>
  </si>
  <si>
    <t xml:space="preserve"> - hidroizolacija širine 36,0 cm - hidroizolacija, sintetična membrana PVC-P, kot npr. MAPEPLAN B18, mehansko pritrjena, deb. 0,18 cm</t>
  </si>
  <si>
    <t xml:space="preserve"> - izolacija v naklonu deb. 6-8 cm, širine 36,0 cm - EPS, vmes vlagoodporne letve rezane v naklonu kot podlaga leseni plošči</t>
  </si>
  <si>
    <t xml:space="preserve">Dobava  materiala in izvedba kape venca na koti +11.02m, kompletno z vsem delom in pritrdilnim materialom. Upoštevati je potrebno vse preklope, vse zaključke in stikovanja. Na pločevino/preko pločevine se pritrdi ograja! Izvedeno v sestavi:. </t>
  </si>
  <si>
    <t xml:space="preserve"> - kritina iz ALU pločevine min. deb. 0,8 mm, tovarniško barvano RAL 9006, vpeto na kovinski profil, odkap preko fasade in na horizontalno hidroizolacijo terase, r.š. 66,0 cm - pločevin z izrezi za montažo ograje.
 - tesnenje prebojev pločevine s transparentnim trajno elastičnim UV kitom,
 - tesnenje prebojev hidroizolacije po navodilu proizvajalca hidroizolacije 
 - pločevina poteka med AB slopi</t>
  </si>
  <si>
    <t>- kovinski profil po detajlu kot podlaga za pritrditev zaključne pločevine in z varjenim nastavkom za pritrdilo ograje, skozi moral min. 2× vijačeno v a.b. ploščo</t>
  </si>
  <si>
    <t xml:space="preserve"> - hidroizolacija po sestavi strehe S03, varjeno, s tipskim odkapom preko fasade, širine 45,0 cm</t>
  </si>
  <si>
    <t xml:space="preserve"> - lesena vezana vodoodporna plošča min. deb. 2 cm , širine 45,0 cm</t>
  </si>
  <si>
    <t xml:space="preserve"> - XPS v naklonu lepljeno, vmes impregnirani morali š/v = 10/9-10 cm</t>
  </si>
  <si>
    <t>Podana količina v m1! (rez 12, shema ograje OG1)</t>
  </si>
  <si>
    <t>Dobava materiala in izdelava zaključne/odkapne pločevine na ograji/fasadi okoli instalacijskega podesta na strehi. Zaključna Alu pločevina, r.š. 20,0 cm. Upoštevati kompletno delo in pritrdilni material.</t>
  </si>
  <si>
    <t>OBROBE, ZAŠČITNE PLOČEVINE, OKENSKE POLICE, …</t>
  </si>
  <si>
    <t>Dobava materiala in izvedba zaščite hidroizolacije z Alu pločevine, tesnjeno na vidni beton  (pri izolaciji prezračevalnih jaškov (os X01 - rez 21). Alu pločevina r.š. 44,0 cm, kompletno z upoštevanjem vsega dela in pritrdilnega materiala.</t>
  </si>
  <si>
    <t>Dobava in montaža Alu pločevine kot zaključek hidroizolacije sestave T13 (klančina) na stene. Alu pločevina r.š. 25,0 cm, kompletno z vsem delom in pritrdilnim materialom.</t>
  </si>
  <si>
    <t>Dobava materiala, izdelava in montaža odkapne pločevine na zaključku nove izolacije sten obstoječega objekta. (HI + termo izolacija) Upoštevati Alu pločevino, r.š. 19,0 cm, zgornja površina izvedena v naklonu, kompletno z vsem delom in pritrdilnim materialom.</t>
  </si>
  <si>
    <t>Dobava materiala, izdelava in montaža odkapne pločevine na strehi (sestava strehe S12 - os X10-X13/Y14-Y10). Alu pločevina r.š. 32,0 cm, kompletno z upoštevanjem vsega dela in pritrdilnega materiala.</t>
  </si>
  <si>
    <t>Dobava materiala in izvedba kovinskega odkapa preko stene v jašek po celotnem obodu hidroizolacije, kompletno s tesnenjem na odkap (os X12-X13) Upoštevati Alu pločevino, r.š. 25,0 cm. (rez 12)</t>
  </si>
  <si>
    <t>Dobava in montaža odkapne pločevine na stiku strehe (sestave S11) nad 1.kletjo in sten izhoda iz stopnišča (npr. os X02)  Alu pločevina r.š. 28,0 cm.</t>
  </si>
  <si>
    <t>Dobava in montaža odkapne pločevine na stiku strehe (sestave S14) in sten/venca izhoda iz stopnišča (npr. os X01)  Alu pločevina r.š. 26,0 cm.</t>
  </si>
  <si>
    <t>Dobava materiala, izdelava in montaža odkapne pločevine pri stiku streha S04 (objekt) in vezni hodnik. Alu pločevina r.š. 29,0 cm., kompletno z upoštevanjem vsega dela in pritrdilnega materiala.</t>
  </si>
  <si>
    <t>Dobava materiala, izdelava in montaža  dilatacijske pločevine, montirana med novim objektom (vezni hodnik) in obstoječim objektom, v liniji med vertikalnim profilom požarne zavese in obstoječim objektom. Pločevina Alu, RAL 9006, r.š. do 12 cm (točno širino prilagoditi stanju na objektu, po montaži požerne zavese)</t>
  </si>
  <si>
    <t>Dobava materiala, izdelava in montaža pločevine zaključek izolacije med novim in obstoječim objektom (vezni hodnik in obstoječ objekt os 4). Upoštevati Alu pločevino, kompletno z vsem delom in pritrdilnim materialom.</t>
  </si>
  <si>
    <t xml:space="preserve"> - pločevina, r.š. 45,0 cm (nadstropje - glej rez 11)</t>
  </si>
  <si>
    <t xml:space="preserve"> - pločevina r.š. 60 cm - pritličje (glej rez 11)</t>
  </si>
  <si>
    <t>Dobava materiala, izdelava in montaža bočne zapote/obloge veznega hodnika 1.nadstropje s Alu pločevino, r.š. 41 cm do 95 cm.  Pločevina poteka po liniji klančine (spreminjajoče višine - konusno), kompletno z vsem delom in pritrdilnim materialom. (glej rez 20 in rez 11 / 1. nadstropje)</t>
  </si>
  <si>
    <t>Dobava materiala, izdelava in montaža nove okenske police na obstoječih oknih ZD (obstoječ objekt), kompletno s podkonstrukcijo v naklonu, vsem delom in pritrdilnim materialom. Alu pločevina r.š. 29,0 cm.</t>
  </si>
  <si>
    <t>Dobava materiala in izvedba varovanja proti padcu s strehe. Varovanje poteka po celotnih obodih vencev strehe na koti +7.74, + 8.16 in +15.16 opremljen s sidrišči za varovanje proti padcu s strehe:</t>
  </si>
  <si>
    <t xml:space="preserve"> - obod venca na koti +7,74 </t>
  </si>
  <si>
    <t xml:space="preserve"> - obod venca na koti +8,16 </t>
  </si>
  <si>
    <t xml:space="preserve"> - obod venca na koti +15,16</t>
  </si>
  <si>
    <t xml:space="preserve"> -varovalna vrv s pasom</t>
  </si>
  <si>
    <t>Dobava materiala in izvedba varnostnih prelivov iz ravne strehe, kompletno z upoštevanjem vsega dela in materiala. Prelivi dim. 30/10 cm v vencu strehe na koti +774 in +814 in +1516m, kompletno z vsem tesnenjem, zaključki izolacije,  s preklopi ter prorobnico za navaritev izolacije</t>
  </si>
  <si>
    <t xml:space="preserve">Dobava in montaža obrob in zaključkov iz Alu tovarniško barvana  ali tovarniško barvano vroče cinkano jeklo, deb.0,8mm, barva po izboru odg. proj. arhitekture, kompletno s potrebno podkonstrukcijo, vsem delom in pritrdilnim materialom. </t>
  </si>
  <si>
    <t>Tu je zajeta pločevina katera ni detaljno popisana, je pa nujno potrebna za kvalitetno izvedbo objekta! Obračun po dejanskih količinah vpisanih v gradbeni dnevnik in priznanih s strani nadzornega organa!</t>
  </si>
  <si>
    <t>KROVSKO - KLEPARSKA DELA SKUPAJ:</t>
  </si>
  <si>
    <t>Ključavničarska dela</t>
  </si>
  <si>
    <t>Dobava in montaža Hi bond pločevine pri nadstrešku (sestave S12 ), med osmi (X10-X13/Y14-Y10, kompletno z vsem potrebnim delom in pritrdilnim materialom.</t>
  </si>
  <si>
    <t xml:space="preserve"> -  trapezni kovinski panel (t.i. hi-bond, po Načrtu gradbenih konstrukcij), kovinski panel spodaj tovarniško barvan RAL9006</t>
  </si>
  <si>
    <t xml:space="preserve">Dobava in montaža kovinske konstrukcije glavnega hodnika / avle med X06-X07 nad kletjo. Izvedeno iz stebrov pravokotnega profila 200/150, nosilcev pravokotnega profila 200/150, nosilcev C profila 200/75, nosilcev kvadratnega profila 100/100 in distančnikov z nastavki za vpetje h.i. bond pločevine. Kovinska konstrukcija je medebojno varjena in vpeta v a.b. konstrukcijo stavbe. Vsi zvari so gladko obrušeni, vsi vidni kovinski robovi R2 mm. Kompletna kovinska konstrukcija je s premazi zaščitena trajno protikorozijsko in protipožarno R60 (60 minutna požarna odpornost). Finalni premaz RAL9006, vzorec potrdi arhitekt.  </t>
  </si>
  <si>
    <t>Podana količina potrebne Fe konstrukcije v kg po načrtu gradbenih konstrukcij, z upoštevanjem vsega dela in pritrdilnega materiala</t>
  </si>
  <si>
    <t xml:space="preserve">Dobava in montaža kovinske konstrukcije/podkonstrukcije inštalacijskega podesta na strehi, kompletno z upoštevanjem vsega dela, antikorozijsko zaščito z vročim cinkanje ter finalno obdelavo: </t>
  </si>
  <si>
    <t xml:space="preserve"> - noge, pravokotna cev 20/10, vpeto na a.b. ploščo, preboji parne zapore in hidroizolacije tesnjeni s sistemskimi prirobnicami po detajlu proizvajalca h.i.</t>
  </si>
  <si>
    <t xml:space="preserve"> - primarni nosilci, I profil 10/20, na nogah</t>
  </si>
  <si>
    <t xml:space="preserve"> - sekundarni nosilci, I profil 8/16, na primarnih nosilcih</t>
  </si>
  <si>
    <t xml:space="preserve"> - pohodne rešetke 120/120, s klemami vpeto na sek. nosilce – upoštevano v ločeni postavki</t>
  </si>
  <si>
    <t xml:space="preserve"> - stebri, kvadratna cev 8/8, na sekundarnih nosilcih</t>
  </si>
  <si>
    <t xml:space="preserve"> - pokončne diagonale, cev ∅16 mm</t>
  </si>
  <si>
    <t xml:space="preserve"> - prečke in ležeče diagonale, kvadratna cev 8/8, na stebrih</t>
  </si>
  <si>
    <t>Podana količina v kg po načrtu gradbenih konstrukcij (površina podesta 72,0 m2)</t>
  </si>
  <si>
    <t>Dobava in montaža instalacijskega podesta na strehi - pohodne rešetke, sestave T16, kompletno z vsem delom in pritrdilnim materialom- Fe rešetka je položena na Fe konstrukcijo podesta. Vključno vsi izrezi za inštalacijske razvode.</t>
  </si>
  <si>
    <t>T16 - Tlak inštalacijskega podesta na strehi</t>
  </si>
  <si>
    <t xml:space="preserve"> - vročecinkane pohodne rešetke dim. 120×120 cm, svetli razpon 112 cm, s klemami vijačene na kovinsko konstrukcijo, deb. 3,00 cm</t>
  </si>
  <si>
    <t xml:space="preserve">Opomba: konstrukcijske lastnosti rešetk določi proizvajalec rešetke glede na dejanske mase dobavljene inštalacijske opreme </t>
  </si>
  <si>
    <t xml:space="preserve"> - kovinska konstrukcija  - zajeta posebej</t>
  </si>
  <si>
    <t>Dobava in montaža fasade instalacijskega podesta na strehi, kompletno z vso potrebno podkonstrukcijo, delom in pritrdilnim materialom. Višina fasade 300cm, pritrjena na Fe podkonstrukcijo. V fasadi podesta so dvoja enokrilna vrata za dostop na podest, oblikovno poenotena z izgledom fasade, izvedena po shemi načrta arhitekture kot ključavničarski izdelek.</t>
  </si>
  <si>
    <t>Z05c - Fasadna stena inštalacijskega podesta na strehi</t>
  </si>
  <si>
    <t xml:space="preserve"> -Dekorativna fiksna žaluzija iz ekstrudiranega aluminija na vertikalni alu podkonstrukciji globine do 40 mm, vijačeni na jekleno konstrukcijo v razmakih po fasadni shemi, kot npr. Giménez Ganga, model C, posamezni element viš. do 100 x globine do 40 mm, 11 kosov/m, vse prašno barvano RAL9006</t>
  </si>
  <si>
    <t xml:space="preserve"> - jeklena konstrukcija po načrtu gradbenih konstrukcij iz stebrov Q80 na 120 cm osno, vroče cinkano, vsa vijačenja v jekleno konstrukcijo je zaščititi trajno protikorozijsko, vključno stike med ALU in FE, deb. 8,00 cm</t>
  </si>
  <si>
    <t xml:space="preserve">Dobava in montaža kovinske konstrukcije nadstreška nad kletjo med X11-X13 / Y10-Y14. Izvedeno iz stebrov okroglega profila fi200, nosilcev pravokotnega profila 200/200 z nastavki za vpetje h.i. bond pločevine ter venca iz L profila 200/200. Kovinska konstrukcija je medebojno varjena in vpeta v a.b. konstrukcijo stavbe. Vsi zvari so gladko obrušeni, vsi vidni kovinski robovi R 2mm. Kompletna kovinska konstrukcija je s premazom zaščitena trajno protikorozijsko. Finalni premaz RAL9006, vzorec potrdi arhitekt.  </t>
  </si>
  <si>
    <t>Podana količina v kg kompletne konstrukcije!</t>
  </si>
  <si>
    <t>Dobava in montaža dvo- ali štiri- krilnega smradotesnega RF pokrova skupne dim. 200/200, vključno s podkonstrukcijo za vgradnjo v a.b. jašek kanalizacijskega črpališča. Pohodnost za osebe.</t>
  </si>
  <si>
    <t>Dobava in montaža rešetk kompletno z upoštevanjem vsega materiala za vzidavo oz.pritrditev - rešetke finalne obdelave po zahtevah projektanta arhitekture:</t>
  </si>
  <si>
    <t xml:space="preserve"> - Tri- ali štiri- delna vročecinkana rešetka skupne dim. 340/150, vključno s podkonstrukcijo za vgradnjo v a.b. jašek kanalizacijskega črpališča. Povoznost za promet z osebnim in manjšimi dostavnimi vozili.</t>
  </si>
  <si>
    <t>Dobava in montaža povozne rešetke na jašku (v plošči nad 1.kletjo), kompletno z okvirjem, vsem delom in pritrdilnim materialom. Obdelava rešetke po zahtevah projektanta arhitekture!
Povozna rešetka S-K2 in J-K2, površine 11,10m2 - Tri- ali štiri- delna vročecinkana rešetka skupne dim. 300/370, vključno s podkonstrukcijo za vgradnjo v a.b. jašek prezračevanja. Povoznost za promet z osebnim in manjšimi dostavnimi vozili.</t>
  </si>
  <si>
    <t>Dobava in montaža pohodnih rešetk na jašku (zunanji jaški ob osi Y01 in X11), kompletno z okvirjem, vsem delom in pritrdilnim materialom. Obdelava rešetke po zahtevah projektanta arhitekture!
Pohodna rešetka površine 0,55m2!  Enodelna vročecinkana rešetka skupne dim. 110/50, vključno s podkonstrukcijo za vgradnjo v a.b. jašek prezračevanja. Pohodnost za osebe.</t>
  </si>
  <si>
    <t>Dobava in montaža RF pokrova fekalne kanalizacije dim. 60/60 cm, kompletno z vsem pritrdilnim materialom. V pokrov se vgradi keramika.</t>
  </si>
  <si>
    <t>Dobava materiala, izdelava in montaža pohodnega satiniranega RF profila kot zaščita dilatacije med novim in obstoječim objektom,  kompletno z vsem delom in pritrdilnim materialom.</t>
  </si>
  <si>
    <t xml:space="preserve"> - dilatacija na koti -3,21, RF profil, r.š. 19,0 cm</t>
  </si>
  <si>
    <t xml:space="preserve"> - dilatacija na koti +-0,00, RF profil, r.š. 19,0 cm</t>
  </si>
  <si>
    <t xml:space="preserve"> - dilatacija na koti +3,55, RF profil, r.š. 65,0 cm</t>
  </si>
  <si>
    <t>Dobava materiala, izdelava in montaža RF profila kot zaščita dilatacije med stikom strehe S11 in S04 (osi Y07-Y05),  kompletno z vsem delom in pritrdilnim materialom. RF profil r.š. 14,0 cm.</t>
  </si>
  <si>
    <t>Dobava materiala, izdelava in montaža RF stenskega dilatacijskega profila med obstoječim in novim objektom, kompletno z vsem delom in pritrdilnim materialom. RF profil r.š. do 20,0 cm</t>
  </si>
  <si>
    <t>Dobava materiala, izdelava in montaža predpražnika, kompletno z upoštevanjem vsega dela in pritrdilnega materiala! Vsi predpražniki sive barve, vgrajeni v ravnino tlaka, kot npr. EMCO MARSCHALL Premium, vzorec potrdi arhitekt.</t>
  </si>
  <si>
    <t xml:space="preserve"> - notranji predpražnik, dimenzije 160/160 cm</t>
  </si>
  <si>
    <t xml:space="preserve"> - notranji predpražnik, dimenzije 170/188 cm</t>
  </si>
  <si>
    <t>Dobava materiala in izvedba zapore eko otoka:</t>
  </si>
  <si>
    <t>Kompletno vroče cinkano in prašno barvano RAL9006!</t>
  </si>
  <si>
    <t>Kovinska obloga in vrata:</t>
  </si>
  <si>
    <t xml:space="preserve"> - obod posameznih segmentov iz plošče šir. 60 mm, deb. npr. 10 mm, varjeno</t>
  </si>
  <si>
    <t xml:space="preserve"> - polnilo iz vertikalnih plošč šir. 60 mm, deb. npr. 10 mm, tlorisno pod kotom 45° izmenično, vertikalno na 6 cm osno, varjeno na obod, osno simetričen odmik od oboda </t>
  </si>
  <si>
    <r>
      <t xml:space="preserve"> - fiksni kovinski elementi vijačeni na stebre in prečke preko L kotnikov ali predhodno varjenih ploščic </t>
    </r>
    <r>
      <rPr>
        <i/>
        <sz val="10"/>
        <rFont val="Arial"/>
        <family val="2"/>
        <charset val="238"/>
      </rPr>
      <t xml:space="preserve">- kovinska nosilna konstrukcija zajeta posebej </t>
    </r>
  </si>
  <si>
    <t xml:space="preserve"> - posamezna vrata min. 3× vpeta preko varjenih ali vijačenih nasadil na steber oz. a.b. steno, vsa nasadila z blaženim samozapiranjem </t>
  </si>
  <si>
    <t xml:space="preserve"> - vrata opremljena s cilindrično ključavnico, ključ nasproti ležečih vrat poenoten </t>
  </si>
  <si>
    <t>Doplačilo za izvedbo vrat v kovinski oblogi eko otoka in v betonski teni eko otoka, kompletno z vsem potrebnim delom, prilagoditvijo in materialom. Vrata dim. 120/210 cm.</t>
  </si>
  <si>
    <t xml:space="preserve">Dobava in montaža polnila iz pletene kovinske mreže za ločitev segmentov eko otoka, kompletno z vsem delom in pritrdilnim materialom. </t>
  </si>
  <si>
    <t>Dobava materiala in izvedba kovinske podkonstrukcije fasadne obloge eko otoka, kompletno z vsem delom, antikorozijsko zaščito in finalnim barvanjem:</t>
  </si>
  <si>
    <t xml:space="preserve"> - stebri 80/80 mm, vpeti v a.b. temelje</t>
  </si>
  <si>
    <t xml:space="preserve"> - prečke 80/80 mm, vpete v stebre in a.b. steno</t>
  </si>
  <si>
    <t>Podana količina v kg po načrtu gradbenih konstrukcij!</t>
  </si>
  <si>
    <r>
      <t xml:space="preserve">Dobava materiala, izdelava in montaža ograj, kompletno z upoštevanjem vsega dela in pritrdilnega materiala. Vse ograje izdelane po shemah projektanta arhitekture, z upoštevanjem vse potrebne zaščite proti rjavenju in finalne obdelave: </t>
    </r>
    <r>
      <rPr>
        <i/>
        <sz val="10"/>
        <rFont val="Arial"/>
        <family val="2"/>
        <charset val="238"/>
      </rPr>
      <t>(Opis ograj na podlagi shem projektanta arhitekture)</t>
    </r>
  </si>
  <si>
    <t>OG01a, OG01b</t>
  </si>
  <si>
    <t>Zunanja ograja terase v 3. nadstropju</t>
  </si>
  <si>
    <t xml:space="preserve"> - ograja višine 100 cm nad končnim tlakom, montirana na a.b. ploščo in med a.b. slope</t>
  </si>
  <si>
    <t xml:space="preserve"> - obod ograje iz plošče šir. 60 mm, deb. npr. 10 mm, varjeno</t>
  </si>
  <si>
    <t xml:space="preserve"> - polnilo ograje iz napete RF jeklenice premera min. 5 mm, vpeto in pleteno vzdolž oboda ograje</t>
  </si>
  <si>
    <t xml:space="preserve"> - pritrdila ograje na a.b. konstrukcijo iz varjenih elementov iz plošče deb. npr. 10 mm, po detajlih, sidrano v a.b. konstrukcijo</t>
  </si>
  <si>
    <t xml:space="preserve"> - ograja preko oboda vijačena 2× na posamezno pritrdilo</t>
  </si>
  <si>
    <t xml:space="preserve"> - sosledni obodi ograj medsebojno spodaj 2× vijačeni preko pritrdil in 1× zgoraj z vmesnimi distančnimi podložkami</t>
  </si>
  <si>
    <t xml:space="preserve"> - ročaj za montažo na ograjo iz HOP profila v/š = 70/70 mm, deb. 3 mm, z varjenim polnim čelom, vijačeno na obod ograje z vtopnimi vijaki preko distančnih podložk (med ročajem in obodom vodena jeklenica)</t>
  </si>
  <si>
    <t xml:space="preserve"> - morebitne potrebne ojačitve je dolžan zagotoviti izvajalec po predhodni uskladitvi z arhitektom</t>
  </si>
  <si>
    <t xml:space="preserve"> - obvezno zagotoviti ustrezno ojačitev oboda za  napenjanje jeklenice (ojačitev proti upogibanju zgornje in spodnje plošče oboda ograje), napeta jeklenica mora zagotavljati, da odprtine v ograji v nobenem primeru ne presegajo fi12 cm (zaščita pred padcem </t>
  </si>
  <si>
    <t xml:space="preserve"> - vsi varjeni kovinski elementi in profil ročaja vroče cinkani in prašno barvani RAL9006</t>
  </si>
  <si>
    <t xml:space="preserve"> - sidrni in spojni vijaki ter matice in podložke morajo biti enakega tipa in usklajeni z arhitektom, vijaki naj segajo natančno do zunanjh robov matic, kompletno v RF izvedbi, vključno oprema jeklenice</t>
  </si>
  <si>
    <t xml:space="preserve"> - vsi robovi brušeni R2 mm</t>
  </si>
  <si>
    <t>OPOMBE</t>
  </si>
  <si>
    <t xml:space="preserve"> - pritrdilo ograje je obenem podlaga za vpetje krovne pločevine - obvezna uskladitev delavniških načrtov med izvajalci ključavničarskih (ograja), kleparskih in zidarskih (hidroizolacija) del </t>
  </si>
  <si>
    <t xml:space="preserve"> - morebitno dodatno podkonstrukcijo za montažo krovne pločevine določi izvajalec kleparskih del</t>
  </si>
  <si>
    <t xml:space="preserve"> - vsi preboji hidroizolacije, ki nastanejo zaradi sidranja podkonstrukcij, morajo biti vodotesno sanirani po navodilu proizvajalca hidroizolacije</t>
  </si>
  <si>
    <t xml:space="preserve"> - hidroizolacija mora biti izvedena zvezno preko terase (sestava S03) in pod krovno pločevino z odkapom preko fasade, vertikalni zaključki hidroizolacije in pripadajoče kovinske obrobe se izvedejo v liniji spodnje pasnice ograje, t.j. 6 cm nad končnim tla</t>
  </si>
  <si>
    <t xml:space="preserve"> - vsi zaključki in preboji krovne pločevine izvedeni vodotesno in tesnjeni s transparentnim trajnoelastičnim UV stabilnim kitom</t>
  </si>
  <si>
    <t>Podati ceno glede na zgornji popis, kompletno z upoštevanjem vseh elementov za pritrditev, dobavo in montažo</t>
  </si>
  <si>
    <t xml:space="preserve"> - polnilo:</t>
  </si>
  <si>
    <t>OG1a = 9 kosov</t>
  </si>
  <si>
    <t>OG1b = 1 kos + 1 kos zrcalno</t>
  </si>
  <si>
    <t xml:space="preserve"> - ročaj:</t>
  </si>
  <si>
    <t>OG1a</t>
  </si>
  <si>
    <t>OG1b</t>
  </si>
  <si>
    <t xml:space="preserve">OG02 </t>
  </si>
  <si>
    <t xml:space="preserve"> - Notranja ograja stopnišča ''ZD''</t>
  </si>
  <si>
    <t xml:space="preserve"> - ograja višine 100 cm nad končnim tlakom, montirana osno med stopniščni rami</t>
  </si>
  <si>
    <t xml:space="preserve"> - stojke ograje iz plošče šir. 60 mm, deb. npr. 5 mm, varjeno na obod </t>
  </si>
  <si>
    <t xml:space="preserve"> - pritrdilo ograje na konstrukcijo iz varjenega pravokotnega ''C'' profila g/v/š = 80/100/97 mm (širino prilagoditi razmaku stojk), deb. npr. 5 mm, 2× sidrano v a.b. stopniščno ramo </t>
  </si>
  <si>
    <t xml:space="preserve"> - ograja preko stojk vijačena 4× na posamezno pritrdilo</t>
  </si>
  <si>
    <t xml:space="preserve"> - sosledni obodi ograj medsebojno 2× vijačeni z vmesnimi distančnimi podložkami</t>
  </si>
  <si>
    <t xml:space="preserve"> - ročaj za montažo na ograjo iz HOP profila v/š = 60/60 mm, deb. 5 mm, z varjenim polnim čelom, z varjenimi pritrdili 100/30/5 mm, posamezno pritrdilo 2× vijačeno na stojko ograje</t>
  </si>
  <si>
    <t xml:space="preserve"> - ročaj za montažo na steno iz HOP profila v/š = 60/60 mm, deb. 5 mm, z varjenimi polnim čelom, z varjenimi pritrdili 60/30/5 mm, 2× vijačeno na posamezno stensko pritrdilo</t>
  </si>
  <si>
    <t xml:space="preserve"> - stensko pritrdilo iz plošče fi60/5 mm, z varjenim pritrdilno ploščo za ročaj 60/30/5 mm, 2× sidrano v zidano steno (a.b. ali porobeton)</t>
  </si>
  <si>
    <t xml:space="preserve"> - odprtine v ograjah in med sosdlednimi ograjami v nobenem primeru ne smejo presegati FI12 cm (zaščita pred padcem v globino)</t>
  </si>
  <si>
    <t xml:space="preserve"> - vsi varjeni kovinski elementi in tipski profili vroče cinkani in prašno barvani RAL9006</t>
  </si>
  <si>
    <t xml:space="preserve"> - sidrni in spojni vijaki ter matice in podložke morajo biti enakega tipa in usklajeni z arhitektom, vijaki naj segajo natančno do zunanjh robov matic, kompletno v RF izvedbi</t>
  </si>
  <si>
    <t xml:space="preserve"> - polnilo</t>
  </si>
  <si>
    <t xml:space="preserve"> - ročaj</t>
  </si>
  <si>
    <t>OG03</t>
  </si>
  <si>
    <t xml:space="preserve"> - Notranja kovinska ograja veznega hodnika v 1. nadstropju</t>
  </si>
  <si>
    <t xml:space="preserve"> - ograja višine 100 cm nad končnim tlakom, montirana bočno na a.b. konstrukcijo</t>
  </si>
  <si>
    <t>OG04</t>
  </si>
  <si>
    <t xml:space="preserve"> - Notranja ograja evakuacijskih stopnišč ''J'' in ''S'' zrcalno</t>
  </si>
  <si>
    <t xml:space="preserve"> - stensko pritrdilo iz plošče fi60/5 mm, z varjenim pritrdilno ploščo za ročaj 60/30/5 mm, 2× sidrano v a.b. steno</t>
  </si>
  <si>
    <t>OG05</t>
  </si>
  <si>
    <t xml:space="preserve"> - Zunanja ograja stopnišča ''GH''</t>
  </si>
  <si>
    <t>OG06, OG07, OG08, OG09</t>
  </si>
  <si>
    <t xml:space="preserve"> - zunanje ograje in ograje v garaži, višine 100 cm nad končnim tlakom, montirana na a.b. konstrukcijo</t>
  </si>
  <si>
    <t xml:space="preserve"> - stojke ograje iz plošče šir. 60 mm, deb. npr. 5 mm, varjeno na obod</t>
  </si>
  <si>
    <t xml:space="preserve"> - pritrdilo ograje iz varjenega profila po detajlu, deb. npr. 5 mm, 2× ekscentrično sidrano v a.b. ploščo</t>
  </si>
  <si>
    <t xml:space="preserve"> - ročaj za montažo na ograjo iz HOP profila v/š = 70/70 mm, deb. 3 mm, z varjenim polnim čelom, vijačeno na obod ograje z vtopnimi vijaki preko distančnih podložk, vogalni stiki ročajev pod kotom 45°</t>
  </si>
  <si>
    <t xml:space="preserve"> - odprtine v ograjah in med soslednimi ograjami v nobenem primeru ne smejo presegati FI12 cm (zaščita pred padcem v globino)</t>
  </si>
  <si>
    <t>SKUPAJ KLJUČAVNIČARSKA DELA:</t>
  </si>
  <si>
    <t>OKNA IN VRATA in STEKLENI ELEMENTI</t>
  </si>
  <si>
    <t>Opomba:
Vgradnja toplotnoizolativnega fasadnega pohištva se izvaja po načelu tesnenja v treh ravneh (t.i. RAL montaža), kar je potrebno upoštevati v enotnih cenah!</t>
  </si>
  <si>
    <t>Vse vgradne mere stavbnega pohištva je potrebno preveriti na gradbišču in pred izdelavo prilagoditi izmerjenim dimenzijam!</t>
  </si>
  <si>
    <t xml:space="preserve">Vse predpisane in dejansko izvedene svetle mere prehodov morajo ustrezati zahtevam požarnega elaborata in bistvenim zahtevam univerzalne graditve in uporabe objekta. </t>
  </si>
  <si>
    <t>Dobava in montaža oken in vrat, izdelanih po shemah projektanta arhitekture, kompletno z upoštevanjem vseh nasadil, tesnil, okovja, vsem delom in vgradnim materialom.</t>
  </si>
  <si>
    <t>VRATA</t>
  </si>
  <si>
    <t>Opomba: 
Vsa vrata imajo nastavljivo blaženo blokado odpiranja, oz. tako da krilo ne trči ob sosednje elemente, razen vkolikor pri posameznih vratih ni drugače navedeno</t>
  </si>
  <si>
    <t>Vsi cilindrični vložki morajo omogočati vključitev v sistem generalnega ključa po navodilu investitorja, kar je izvajalec dolžan uskladiti z investitorjem pred izdelavo stavbnega pohištva!</t>
  </si>
  <si>
    <t>SP01a - Zunanja enokrilna vrata</t>
  </si>
  <si>
    <t xml:space="preserve"> - vgradna odprtina 100/215 cm, svetli prehod min. 90/210 cm</t>
  </si>
  <si>
    <t xml:space="preserve"> - objemni kovinski okvir, polno kovinsko krilo</t>
  </si>
  <si>
    <t xml:space="preserve"> - kompletno prašno barvano RAL9006</t>
  </si>
  <si>
    <t xml:space="preserve"> - požarna klasifikacija EI30-C</t>
  </si>
  <si>
    <t xml:space="preserve"> - mehanizem za izhod v sili po SIST EN 1125</t>
  </si>
  <si>
    <t xml:space="preserve"> - RF satinirani kljuka in naletna letev </t>
  </si>
  <si>
    <t xml:space="preserve"> - cilindrična ključavnica za regulacijo dostopa od zunaj, plosko samozapiralo</t>
  </si>
  <si>
    <t xml:space="preserve"> - zaklepni elektro magnet z vezavo na požarno centralo, možnost regulacije magneta s cilindrično ključavnico ob vratih obojestransko</t>
  </si>
  <si>
    <t xml:space="preserve"> - v normalnem obratovanju so vrata zaklenjena z elektro magnetom, avtomatska sprostitev magneta v primeru evakuacije garaže</t>
  </si>
  <si>
    <t xml:space="preserve"> - vsi cilindrični vložki morajo omogočati vključitev v sistem generalnega ključa po navodilu investitorja </t>
  </si>
  <si>
    <t xml:space="preserve"> - kot npr. KD Deržič, tip Premium</t>
  </si>
  <si>
    <t xml:space="preserve"> - 2 kom. L + 2 kom. D</t>
  </si>
  <si>
    <t>SP01b - Zunanja enokrilna vrata</t>
  </si>
  <si>
    <r>
      <t xml:space="preserve"> - RF satinirani kljuka </t>
    </r>
    <r>
      <rPr>
        <b/>
        <sz val="10"/>
        <rFont val="Arial"/>
        <family val="2"/>
      </rPr>
      <t>(</t>
    </r>
    <r>
      <rPr>
        <sz val="10"/>
        <rFont val="Arial"/>
        <family val="2"/>
      </rPr>
      <t>na potezni strani</t>
    </r>
    <r>
      <rPr>
        <b/>
        <sz val="10"/>
        <rFont val="Arial"/>
        <family val="2"/>
      </rPr>
      <t>)</t>
    </r>
    <r>
      <rPr>
        <sz val="10"/>
        <rFont val="Arial"/>
        <family val="2"/>
      </rPr>
      <t xml:space="preserve"> in bunka (na potisni strani)</t>
    </r>
  </si>
  <si>
    <t xml:space="preserve"> - cilindrična ključavnica, plosko samozapiralo</t>
  </si>
  <si>
    <t xml:space="preserve"> - v normalnem stanju so vrata zaklenjena</t>
  </si>
  <si>
    <t xml:space="preserve"> - vrata morajo ustrezati pranju pod pritiskom in ustrezno tesniti pršečo vodo pred vdorom v sosednji prostor</t>
  </si>
  <si>
    <t xml:space="preserve"> - 1 kom. D</t>
  </si>
  <si>
    <t>SP01c - Zunanja enokrilna vrata</t>
  </si>
  <si>
    <t xml:space="preserve"> - požarna klasifikacija EI90-C</t>
  </si>
  <si>
    <t xml:space="preserve"> - RF satinirani kljuki</t>
  </si>
  <si>
    <t xml:space="preserve"> - 1 kom. L + 1 kom. D</t>
  </si>
  <si>
    <t>SP01d - Zunanja enokrilna vrata</t>
  </si>
  <si>
    <t xml:space="preserve"> - objemni kovinski okvir, polno kovinsko krilo, kovinski prag</t>
  </si>
  <si>
    <t xml:space="preserve"> - cilindrična ključavnica</t>
  </si>
  <si>
    <t>SP02a - Zunanja enokrilna vrata</t>
  </si>
  <si>
    <t xml:space="preserve"> - vgradna odprtina 110/215 cm, svetli prehod min. 100/210 cm</t>
  </si>
  <si>
    <t xml:space="preserve"> - objemni kovinski okvir, kovinsko krilo z okroglim oknom min. fi36 cm</t>
  </si>
  <si>
    <t xml:space="preserve"> - kompletno prašno barvano RAL9006, transparentno steklo</t>
  </si>
  <si>
    <t xml:space="preserve"> - v normalnem obratovanju so vrata stalno odklenjena</t>
  </si>
  <si>
    <t xml:space="preserve"> - 2 kom. L</t>
  </si>
  <si>
    <t>SP02b - Zunanja enokrilna vrata</t>
  </si>
  <si>
    <t xml:space="preserve"> - objemni kovinski okvir, kovinsko krilo z okroglim oknom min. fi36 cm, kovinski prag</t>
  </si>
  <si>
    <t xml:space="preserve"> - Umax &lt; 1,6 W/m2K</t>
  </si>
  <si>
    <t xml:space="preserve"> - 2 kom. D</t>
  </si>
  <si>
    <t>SP02c - Notranja enokrilna vrata</t>
  </si>
  <si>
    <t xml:space="preserve"> - v normalnem obratovanju je odpiranje vrat s potezne strani zaklenjeno </t>
  </si>
  <si>
    <t>SP02d - Zunanja enokrilna vrata</t>
  </si>
  <si>
    <t xml:space="preserve"> - v normalnem obratovanju so vrata odklenjena</t>
  </si>
  <si>
    <t>SP02e - Notranja enokrilna vrata</t>
  </si>
  <si>
    <t xml:space="preserve"> - mehanizem za izhod v sili po SIST EN 179</t>
  </si>
  <si>
    <t xml:space="preserve"> - 2 kom. L + 1 kom. D</t>
  </si>
  <si>
    <t>SP03 - Notranja simetrično dvokrilna vrata</t>
  </si>
  <si>
    <t xml:space="preserve"> - vgradna odprtina 210/250 cm, svetli prehod min. 180/240 cm</t>
  </si>
  <si>
    <t xml:space="preserve"> - sredinski kovinski okvir, polni kovinski krili</t>
  </si>
  <si>
    <t xml:space="preserve"> - kompletno prašno barvano RAL9016</t>
  </si>
  <si>
    <t xml:space="preserve"> - plosko samozapiralo, sinhronizirano zapiranje</t>
  </si>
  <si>
    <t xml:space="preserve"> - RF satinirani kljuki in naletni letvi </t>
  </si>
  <si>
    <t xml:space="preserve"> - pridržalni elektro magnet odprtih kril z vezavo na požarno centralo, možnost regulacije magneta s cilindrično ključavnico na steni ob vratih</t>
  </si>
  <si>
    <t xml:space="preserve"> - v normalnem stanju sta obe vratni krili odprti, v primeru evakuacijskega signala se vrata avtomatsko zaprejo</t>
  </si>
  <si>
    <t xml:space="preserve"> - 3 kom. D</t>
  </si>
  <si>
    <t>SP04 - Zunanja dvokrilna vrata</t>
  </si>
  <si>
    <t xml:space="preserve"> - vgradna odprtina 160/215 cm, primarni svetli prehod min. širine 90 cm</t>
  </si>
  <si>
    <t xml:space="preserve"> - sredinski kovinski okvir, polni kovinski krili, RF satinirani prag kot zaščita objektne toplotne- in hidro- izolacije</t>
  </si>
  <si>
    <t xml:space="preserve"> - požarna klasifikacija EI60-C</t>
  </si>
  <si>
    <t xml:space="preserve"> - cilindrična ključavnica, plosko samozapiralo, sinhronizirano zapiranje</t>
  </si>
  <si>
    <t xml:space="preserve"> - RF satinirane kljuke</t>
  </si>
  <si>
    <t xml:space="preserve"> - cilindrični vložek mora omogočati vključitev v sistem generalnega ključa po navodilu investitorja </t>
  </si>
  <si>
    <t xml:space="preserve"> - v normalnem obratovanju so vrata zaklenjena</t>
  </si>
  <si>
    <t xml:space="preserve"> - 1 kom. L</t>
  </si>
  <si>
    <t>SP05 - Zunanja enokrilna vrata</t>
  </si>
  <si>
    <t xml:space="preserve"> - vgradna odprtina 120/215 cm, svetli prehod min. 90/210 cm</t>
  </si>
  <si>
    <t xml:space="preserve"> - sredinski kovinski okvir, polno kovinsko krilo, kovinski prag z odkapom preko hidroizolacije</t>
  </si>
  <si>
    <t xml:space="preserve"> - RF satinirani zunanja bunka in notranja naletna letev </t>
  </si>
  <si>
    <t>SP06 - Zunanja enokrilna vrata</t>
  </si>
  <si>
    <t xml:space="preserve"> - vgradna odprtina 130/215 cm, svetli prehod min. 120/210 cm</t>
  </si>
  <si>
    <t xml:space="preserve"> - RF satinirani kljuki </t>
  </si>
  <si>
    <t>SP11a - Notranja enokrilna vrata</t>
  </si>
  <si>
    <t xml:space="preserve"> - vgradna odprtina 116/215 cm, svetli prehod min. 100/207 cm</t>
  </si>
  <si>
    <t xml:space="preserve"> - sredinski kovinski podboj, celotno zastekljeno krilo s kovinskim okvirjem, okvir v ravnini podboja</t>
  </si>
  <si>
    <t xml:space="preserve"> - kompletno prašno barvano RAL9006, brezbarvno transparentno varnostno steklo</t>
  </si>
  <si>
    <t xml:space="preserve"> - plosko samozapiralo z drsno letvijo ter možnostjo nastavitve hitrosti in moči zapahovanja od 2-6 po EN 1154, z elastičnim omejevalnikom kota odpiranja vrat, kot npr. Geze, sistemska družina TS 5000</t>
  </si>
  <si>
    <t xml:space="preserve"> - cilindrična ključavnica, cilindrični vložek mora omogočati vključitev v sistem generalnega ključa po navodilu investitorja </t>
  </si>
  <si>
    <t xml:space="preserve"> - v normalnem obratovanju so vrata odklenjena, upravljalec ZD lahko vrata zaklene s ključem za blokado dostopa s potezne strani</t>
  </si>
  <si>
    <t xml:space="preserve"> - kot npr. Schüco ADS 80 FR 30</t>
  </si>
  <si>
    <t>SP11b - Notranja enokrilna vrata</t>
  </si>
  <si>
    <t xml:space="preserve"> - kot npr. Schüco ADS 50.NI</t>
  </si>
  <si>
    <t>SP12a - Notranja enokrilna vrata</t>
  </si>
  <si>
    <t xml:space="preserve"> - vgradna odprtina 136/215 cm, svetli prehod min. 120/207 cm</t>
  </si>
  <si>
    <t xml:space="preserve"> - plosko samozapiralo z drsno letvijo ter možnostjo nastavitve hitrosti in moči zapahovanja od 2-6 po EN 1154, z elastičnim omejevalnikom kota odpiranja vrat, z vstavkom v letev za mehanično pridržanje odprtosti vrat 90°, kot npr. Geze, sistemska družina TS 5000</t>
  </si>
  <si>
    <t xml:space="preserve"> - v normalnem obratovanju so vrata odklenjena, upravljalec ZD lahko vrata zaklene z elektro magnetom, avtomatska sprostitev magneta v primeru evakuacije stavbe</t>
  </si>
  <si>
    <t>SP12b - Notranja enokrilna vrata</t>
  </si>
  <si>
    <t>SP13 - Notranji trodelni element z enokrilnimi vrati in bočnimi zasteklitvami</t>
  </si>
  <si>
    <t xml:space="preserve"> - vgradna odprtina 280/215 cm, svetli prehod min. 110/207 cm</t>
  </si>
  <si>
    <t xml:space="preserve"> - sredinski kovinski podboj, celotno zastekljeno krilo s kovinskim okvirjem, okvir v ravnini podboja, celotno zastekljeni bočni polji v kovinskih okvirjih</t>
  </si>
  <si>
    <t>SP14 - Notranja simetrično dvokrilna drsna vrata s stransko in gornjo fiksno zasteklitvijo ter gornjim fiksnim polnilom</t>
  </si>
  <si>
    <t xml:space="preserve"> - vgradna odprtina š/v = 380/376 cm, svetli prehod 160/215 cm</t>
  </si>
  <si>
    <t xml:space="preserve"> - celotno zastekljena krili, stranski polji in nadsvetloba, kovinska polnila nad sekundarnim stropom, vse v kovinskih okvirjih</t>
  </si>
  <si>
    <t xml:space="preserve"> - pogon/tehnika: zanesljiva funkcija za bežalno pot z 2-motorno tehnologijo, baterijsko napajanje za zasilno odpiranje v primeru izpada napajanja,  omrežni del 230V AC odporen na kratek stik, integrirano glavno stikalo, krmilna elektronika kategorija 2 po normi DIN EN 954-1: samostojno učenje, samodejna zaznava in prikaz napak, avtomatsko nastavljanje časa odprtja vrat glede na frekvenco prehoda, nastavljiv čas odprtja, reducirano odpiranje (zimski način), nastavljiva hitrost odpiranja in zapiranja, avtomatsko vračanje v primeru zaznave ovire</t>
  </si>
  <si>
    <r>
      <t xml:space="preserve"> - krmilna naprava: programsko stikalo s prikazovalnikom na katerem se prikazuje izbrana nastavitev </t>
    </r>
    <r>
      <rPr>
        <b/>
        <sz val="10"/>
        <rFont val="Arial"/>
        <family val="2"/>
      </rPr>
      <t>(</t>
    </r>
    <r>
      <rPr>
        <sz val="10"/>
        <rFont val="Arial"/>
        <family val="2"/>
      </rPr>
      <t>avtomatsko - poletje/zima, stalno odprto, konec delavnika, noč - zaklepanje kot opcija</t>
    </r>
    <r>
      <rPr>
        <b/>
        <sz val="10"/>
        <rFont val="Arial"/>
        <family val="2"/>
      </rPr>
      <t>)</t>
    </r>
    <r>
      <rPr>
        <sz val="10"/>
        <rFont val="Arial"/>
        <family val="2"/>
      </rPr>
      <t xml:space="preserve">  </t>
    </r>
  </si>
  <si>
    <r>
      <t xml:space="preserve"> - proženje vrat: znotraj in zunaj kombiniran senzor - radar, senzor prisotnosti in preko tipke </t>
    </r>
    <r>
      <rPr>
        <b/>
        <sz val="10"/>
        <rFont val="Arial"/>
        <family val="2"/>
      </rPr>
      <t>(</t>
    </r>
    <r>
      <rPr>
        <sz val="10"/>
        <rFont val="Arial"/>
        <family val="2"/>
      </rPr>
      <t>taster</t>
    </r>
    <r>
      <rPr>
        <b/>
        <sz val="10"/>
        <rFont val="Arial"/>
        <family val="2"/>
      </rPr>
      <t>)</t>
    </r>
  </si>
  <si>
    <t xml:space="preserve"> - vezano na požarno centralo, v primeru evakuacijskega signala se vrata avtomatsko odprejo in ostanejo odprta</t>
  </si>
  <si>
    <t xml:space="preserve"> - kot npr. GEZE ECdriveT2 FR </t>
  </si>
  <si>
    <t xml:space="preserve"> - 1 kom.</t>
  </si>
  <si>
    <t>SP15 - Notranji dvodelni element z enokrilnimi vrati in bočno zasteklitvijo</t>
  </si>
  <si>
    <t xml:space="preserve"> - vgradna odprtina 210/215 cm, svetli prehod min. 110/207 cm</t>
  </si>
  <si>
    <t xml:space="preserve"> - sredinski kovinski podboj, celotno zastekljeno krilo s kovinskim okvirjem, okvir v ravnini podboja, celotno zastekljeno bočno polje v kovinskih okvirjih</t>
  </si>
  <si>
    <t>SP16 - Notranji trodelni element z enokrilnimi vrati, bočno zasteklitvijo in nadsvetlobo</t>
  </si>
  <si>
    <t xml:space="preserve"> - vgradna odprtina 210/300 cm, svetli prehod min. 110/207 cm</t>
  </si>
  <si>
    <t xml:space="preserve"> - sredinski kovinski podboj, celotno zastekljeno krilo s kovinskim okvirjem, okvir v ravnini podboja, celotno zastekljena bočno polje in nadsvetloba v kovinskih okvirjih</t>
  </si>
  <si>
    <t xml:space="preserve"> - RF satinirani bunka in naletna letev </t>
  </si>
  <si>
    <t xml:space="preserve"> - elektronska ključavnica s cilindričnim vložkom, vezava elektronskega odklepanja v prostor ''administracija fizioterapije'', možnost odklepanja s ključem na potezni strani</t>
  </si>
  <si>
    <t xml:space="preserve"> - v normalnem obratovanju so vrata zaklenjena s potezne strani, elektronsko odklepanje potezne strani se upravlja v prostoru ''administracija fizioterapije'', vrata so s potisne strani stalno odklenjena </t>
  </si>
  <si>
    <t xml:space="preserve"> - kot npr. Schüco AWS-ADS 50.NI</t>
  </si>
  <si>
    <t>SP17 - Notranja simetrično dvokrilna vrata z nadsvetlobo</t>
  </si>
  <si>
    <t xml:space="preserve"> - vgradna odprtina 210/300 cm, svetli prehod min. 194/207 cm, primarni svetli prehod min. šir. 90 cm, sinhronizirano zapiranje kril</t>
  </si>
  <si>
    <t xml:space="preserve"> - sredinski kovinski podboj, celotno zastekljeni krili s kovinskim okvirjem, okvir v ravnini podboja, celotno zastekljena nadsvetloba v kovinskih okvirjih</t>
  </si>
  <si>
    <t xml:space="preserve"> - RF satinirane kljuki in naletni letvi </t>
  </si>
  <si>
    <t xml:space="preserve"> - par ploskih samozapiral z drsno letvijo in sinhroniziranim zapiranjem ter možnostjo nastavitve hitrosti in moči zapahovanja od 2-6 po EN 1154, z elastičnim omejevalnikom kota odpiranja vrat, z vstavkom v letev za mehanično pridržanje odprtosti obdeh vratnih kril 90°, kot npr. Geze, sistemska družina TS 5000</t>
  </si>
  <si>
    <t>SP18 - Notranja avtomatska enokrilna drsna vrata s stransko fiksno zasteklitvijo</t>
  </si>
  <si>
    <t xml:space="preserve"> - vgradna odprtina 188/215 cm, svetli prehod min. 90/215 cm</t>
  </si>
  <si>
    <t xml:space="preserve"> - celotno zastekljena krilo in stransko polje, kovinski okvirji</t>
  </si>
  <si>
    <t xml:space="preserve"> - pogon/tehnika: zanesljiva funkcija za bežalno pot z 2-motorno tehnologijo, baterijsko napajanje za zasilno odpiranje v primeru izpada napajanja,  omrežni del 230V AC odporen na kratek stik, integrirano glavno stikalo, krmilna elektronika kategorija 2 po normi DIN EN 954-1: samostojno učenje, samodejna zaznava in prikaz napak, avtomatsko nastavljanje časa odprtja vrat glede na frekvenco prehoda, nastavljiv čas odprtja, nastavljiva hitrost odpiranja in zapiranja, avtomatsko vračanje v primeru zaznave ovire</t>
  </si>
  <si>
    <t xml:space="preserve"> - proženje vrat: znotraj in zunaj kombiniran senzor - radar, senzor prisotnosti in preko tipke (taster) - možnost izbor proženja preko tipke ali preko senzorja       </t>
  </si>
  <si>
    <t>ž.</t>
  </si>
  <si>
    <t>SP19 - Notranja avtomatska enokrilna drsna vrata</t>
  </si>
  <si>
    <t xml:space="preserve"> - vgradna odprtina 90/215 cm = svetli prehod 90/215 cm</t>
  </si>
  <si>
    <t xml:space="preserve"> - celotno zastekljeno krilo, kovinski okvirji</t>
  </si>
  <si>
    <t xml:space="preserve"> - kompletno prašno barvano RAL9006, brezbarvno peskano varnostno steklo</t>
  </si>
  <si>
    <t xml:space="preserve"> - pogon/tehnika: baterijsko napajanje za zasilno odpiranje v primeru izpada napajanja,  omrežni del 230V AC odporen na kratek stik, integrirano glavno stikalo, krmilna elektronika kategorija 2 po normi DIN EN 954-1: samostojno učenje, samodejna zaznava in prikaz napak, avtomatsko nastavljanje časa odprtja vrat glede na frekvenco prehoda, nastavljiv čas odprtja, nastavljiva hitrost odpiranja in zapiranja, avtomatsko vračanje v primeru zaznave ovire</t>
  </si>
  <si>
    <r>
      <t xml:space="preserve"> - krmilna naprava: programsko stikalo s prikazovalnikom na katerem se prikazuje izbrana nastavitev </t>
    </r>
    <r>
      <rPr>
        <b/>
        <sz val="10"/>
        <rFont val="Arial"/>
        <family val="2"/>
      </rPr>
      <t>(</t>
    </r>
    <r>
      <rPr>
        <sz val="10"/>
        <rFont val="Arial"/>
        <family val="2"/>
      </rPr>
      <t>avtomatsko, stalno odprto, konec delavnika, noč - zaklepanje kot opcija</t>
    </r>
    <r>
      <rPr>
        <b/>
        <sz val="10"/>
        <rFont val="Arial"/>
        <family val="2"/>
      </rPr>
      <t>)</t>
    </r>
    <r>
      <rPr>
        <sz val="10"/>
        <rFont val="Arial"/>
        <family val="2"/>
      </rPr>
      <t xml:space="preserve">  </t>
    </r>
  </si>
  <si>
    <r>
      <t xml:space="preserve"> - proženje vrat: znotraj in zunaj preko tipke </t>
    </r>
    <r>
      <rPr>
        <b/>
        <sz val="10"/>
        <rFont val="Arial"/>
        <family val="2"/>
      </rPr>
      <t>(</t>
    </r>
    <r>
      <rPr>
        <sz val="10"/>
        <rFont val="Arial"/>
        <family val="2"/>
      </rPr>
      <t>taster</t>
    </r>
    <r>
      <rPr>
        <b/>
        <sz val="10"/>
        <rFont val="Arial"/>
        <family val="2"/>
      </rPr>
      <t>)</t>
    </r>
  </si>
  <si>
    <t xml:space="preserve"> - kot npr. GEZE ECdriveT2</t>
  </si>
  <si>
    <t>x.</t>
  </si>
  <si>
    <t>SP20a - Notranja dvokrilna vrata</t>
  </si>
  <si>
    <t xml:space="preserve"> - vgradna odprtina 175/280 cm, primarni svetli prehod min. 100/272 cm, skupni svetli prehod 159/280, sinhronizirano odpiranje kril</t>
  </si>
  <si>
    <t xml:space="preserve"> - sredinski kovinski podboj, celotno zastekljeni krili s kovinskim okvirjem, okvir v ravnini podboja</t>
  </si>
  <si>
    <t xml:space="preserve"> - R'w min. 37 dB </t>
  </si>
  <si>
    <t xml:space="preserve"> - par ploskih samozapiral z drsno letvijo in sinhroniziranim zapiranjem ter možnostjo nastavitve hitrosti in moči zapahovanja od 2-6 po EN 1154, z elastičnim omejevalnikom kota odpiranja vrat, kot npr. Geze, sistemska družina TS 5000</t>
  </si>
  <si>
    <t xml:space="preserve"> - pridržalni elektro magnet odprtih kril z vezavo na požarno centralo, možnost regulacije magneta s cilindrično ključavnico na steni ob vratih cilindrični vložek mora omogočati vključitev v sistem generalnega ključa po navodilu investitorja </t>
  </si>
  <si>
    <t xml:space="preserve"> - v normalnem stanju sta vratni krili zaprti in odklenjeni, upravljalec ZD lahko vratni krili pridrži odprti z elektromagnetom, v primeru evakuacijskega signala se elektro magnet sprosti in vrata se avtomatsko zaprejo</t>
  </si>
  <si>
    <t>y.</t>
  </si>
  <si>
    <t>SP20b - Notranja dvokrilna vrata</t>
  </si>
  <si>
    <t xml:space="preserve"> - v normalnem stanju sta vratni krili odklenjeni in zaprti, v primeru združitve manjših večnamenskih dvoran so vrata odprta, upravljalec ZD lahko vrata zaklene s ključem za blokado dostopa s potezne strani</t>
  </si>
  <si>
    <t xml:space="preserve"> - kot npr. Schüco ADS 65</t>
  </si>
  <si>
    <t>q.</t>
  </si>
  <si>
    <t>SP21 - Notranja dvokrilna vrata</t>
  </si>
  <si>
    <t xml:space="preserve"> - sredinski kovinski podboj, kovinsko polnilo kril s kovinskim okvirjem, okvir v ravnini podboja</t>
  </si>
  <si>
    <t xml:space="preserve"> - R'w min. 43 dB (zahtevana raven hrupa strojnice &lt;78 dB)</t>
  </si>
  <si>
    <t xml:space="preserve"> - RF satinirane kljuke </t>
  </si>
  <si>
    <t xml:space="preserve"> - v normalnem stanju sta vratni krili zaprti in zaklenjeni, upravljalec ZD lahko vratni krili pridrži odprti z elektromagnetom, v primeru evakuacijskega signala se elektro magnet sprosti in vrata se avtomatsko zaprejo</t>
  </si>
  <si>
    <t xml:space="preserve"> - kot npr. Jansen Janisol C4 EI90</t>
  </si>
  <si>
    <t>aa.</t>
  </si>
  <si>
    <t>SP22 - Notranji trodelni element z dvokrilnimi vrati in bočnimi zasteklitvami</t>
  </si>
  <si>
    <t xml:space="preserve"> - vgradna odprtina 280/280 cm, svetli prehod min. 100/270 cm</t>
  </si>
  <si>
    <t xml:space="preserve"> - fiksni del R'w min. 47 dB, vrata R'w min. 37 dB </t>
  </si>
  <si>
    <r>
      <t xml:space="preserve"> - možnost nastavitve odpiranja krila do 180° </t>
    </r>
    <r>
      <rPr>
        <b/>
        <sz val="10"/>
        <rFont val="Arial"/>
        <family val="2"/>
      </rPr>
      <t>(</t>
    </r>
    <r>
      <rPr>
        <sz val="10"/>
        <rFont val="Arial"/>
        <family val="2"/>
      </rPr>
      <t>popolnoma odprto krilo mora dopuščati prečno evakuacijsko pot min. svetle šir. 120 cm</t>
    </r>
    <r>
      <rPr>
        <b/>
        <sz val="10"/>
        <rFont val="Arial"/>
        <family val="2"/>
      </rPr>
      <t>)</t>
    </r>
  </si>
  <si>
    <t>bb.</t>
  </si>
  <si>
    <t>SP23 - Notranji trodelni element z dvokrilnimi vrati in bočnimi zasteklitvami</t>
  </si>
  <si>
    <t xml:space="preserve"> - RF satinirani kljuki, mehansko ali magnetno držalo odprtih vrat 180°</t>
  </si>
  <si>
    <t xml:space="preserve"> - možnost nastavitve odpiranja krila do 180° (popolnoma odprto krilo mora dopuščati prečno evakuacijsko pot min. svetle šir. 120 cm)</t>
  </si>
  <si>
    <t xml:space="preserve"> - v normalnem obratovanju so vrata odklenjena in zaprta, v primeru združitve manjših večnamenskih dvoran so vrata odprta, upravljalec ZD lahko vrata zaklene s ključem za blokado dostopa s potezne strani</t>
  </si>
  <si>
    <t xml:space="preserve"> - kot npr. Schüco AWS-ADS 65</t>
  </si>
  <si>
    <t>cc.</t>
  </si>
  <si>
    <t>SP31a - Notranja enokrilna vrata</t>
  </si>
  <si>
    <t xml:space="preserve"> - kovinski objemni podboj, polno kompozitno krilo</t>
  </si>
  <si>
    <t xml:space="preserve"> - podboj prašno barvan, laminirano krilo, kompletno v barvi RAL9016</t>
  </si>
  <si>
    <t xml:space="preserve"> - R'w min. 38 dB</t>
  </si>
  <si>
    <r>
      <t xml:space="preserve"> - RF satinirani kljuka (na potezni strani) in bunka </t>
    </r>
    <r>
      <rPr>
        <b/>
        <sz val="10"/>
        <rFont val="Arial"/>
        <family val="2"/>
      </rPr>
      <t>(</t>
    </r>
    <r>
      <rPr>
        <sz val="10"/>
        <rFont val="Arial"/>
        <family val="2"/>
      </rPr>
      <t>na potisni strani, odpiranje s ključem</t>
    </r>
    <r>
      <rPr>
        <b/>
        <sz val="10"/>
        <rFont val="Arial"/>
        <family val="2"/>
      </rPr>
      <t>)</t>
    </r>
  </si>
  <si>
    <t>var. k/b</t>
  </si>
  <si>
    <r>
      <t xml:space="preserve"> - RF satinirani kljuki </t>
    </r>
    <r>
      <rPr>
        <b/>
        <sz val="10"/>
        <rFont val="Arial"/>
        <family val="2"/>
      </rPr>
      <t>(</t>
    </r>
    <r>
      <rPr>
        <sz val="10"/>
        <rFont val="Arial"/>
        <family val="2"/>
      </rPr>
      <t>na potezni in potisni strani</t>
    </r>
    <r>
      <rPr>
        <b/>
        <sz val="10"/>
        <rFont val="Arial"/>
        <family val="2"/>
      </rPr>
      <t>)</t>
    </r>
  </si>
  <si>
    <t>var. k/k</t>
  </si>
  <si>
    <t xml:space="preserve"> - kot npr. Lip Bled SSK2 s podbojem KD Dežič</t>
  </si>
  <si>
    <t>42 kom. D + 43 kom. L</t>
  </si>
  <si>
    <t>dd.</t>
  </si>
  <si>
    <t>SP31b - Notranja enokrilna vrata</t>
  </si>
  <si>
    <t xml:space="preserve"> - kot npr. Lip Bled EI30+SSK2/1 s podbojem KD Dežič</t>
  </si>
  <si>
    <t xml:space="preserve"> - 9 kom. D + 7 kom. L</t>
  </si>
  <si>
    <t>ee.</t>
  </si>
  <si>
    <t>SP31c - Notranja enokrilna vrata</t>
  </si>
  <si>
    <t xml:space="preserve"> - WC ključavnica (metuljček na potisni strani, urgentni odklep na potezni strani), plosko samozapiralo</t>
  </si>
  <si>
    <t xml:space="preserve"> - kot npr. Lip Bled s podbojem KD Dežič</t>
  </si>
  <si>
    <t xml:space="preserve"> - 3 kom. D + 3 kom. L</t>
  </si>
  <si>
    <t>ff.</t>
  </si>
  <si>
    <t>SP31d - Notranja enokrilna vrata</t>
  </si>
  <si>
    <t xml:space="preserve"> - 3 kom. D + 2 kom. L</t>
  </si>
  <si>
    <t>gg.</t>
  </si>
  <si>
    <t>SP31e - Notranja enokrilna vrata</t>
  </si>
  <si>
    <t xml:space="preserve"> - kovinski objemni podboj na potezni strani vgrajen v ravnini stenske dekorativne obloge, polno kompozitno krilo v ravnini podboja</t>
  </si>
  <si>
    <t xml:space="preserve"> - podboj prašno barvan, laminirano krilo, kompletno v barvi stenske dekorativne obloge</t>
  </si>
  <si>
    <t xml:space="preserve"> - RF satinirani kljuka (na potisni strani) in bunka (na potezni strani, odpiranje s ključem)</t>
  </si>
  <si>
    <t xml:space="preserve"> - v normalnem obratovanju je prehod s potezne strani zaklenjen </t>
  </si>
  <si>
    <t xml:space="preserve"> - kot npr. Lip Bled EI30 s podbojem KD Dežič</t>
  </si>
  <si>
    <t>hh.</t>
  </si>
  <si>
    <t>SP32a - Notranja enokrilna vrata</t>
  </si>
  <si>
    <t xml:space="preserve"> - vgradna odprtina 80/215 cm, svetli prehod min. 70/210 cm</t>
  </si>
  <si>
    <t xml:space="preserve"> - plosko samozapiralo</t>
  </si>
  <si>
    <t xml:space="preserve"> - cilindrična ključavnica, RF satinirani kljuka in bunka</t>
  </si>
  <si>
    <t xml:space="preserve"> - cilindrična ključavnica, RF satinirani kljuki</t>
  </si>
  <si>
    <t xml:space="preserve"> - WC ključavnica (metuljček na potisni strani, urgentni odklep na potezni strani), RF satinirani kljuki</t>
  </si>
  <si>
    <t>var. k/m</t>
  </si>
  <si>
    <t xml:space="preserve"> - 7 kom. D + 11 kom. L</t>
  </si>
  <si>
    <t>ii.</t>
  </si>
  <si>
    <t>SP32b - Notranja enokrilna vrata</t>
  </si>
  <si>
    <t>jj.</t>
  </si>
  <si>
    <t>SP33 - Notranja enokrilna vrata</t>
  </si>
  <si>
    <t xml:space="preserve"> - vgradna odprtina 120/215 cm, svetli prehod min. 110/210 cm</t>
  </si>
  <si>
    <t>kk.</t>
  </si>
  <si>
    <t>SP34 - Notranja enokrilna vrata s fiksno obsvetlobo</t>
  </si>
  <si>
    <t xml:space="preserve"> - vgradna odprtina 188/215 cm, svetli prehod min. 90/210 cm</t>
  </si>
  <si>
    <t xml:space="preserve"> - kovinski objemni podboj, polno kompozitno krilo, polno stekljeno fiskno polje</t>
  </si>
  <si>
    <t xml:space="preserve"> - podboj prašno barvan, laminirano krilo, kompletno v barvi RAL9016, brezbarvno transparentno varnostno steklo</t>
  </si>
  <si>
    <t xml:space="preserve"> - kot npr. Lip Bled s podbojem z okvirjem stekla KD Dežič</t>
  </si>
  <si>
    <t xml:space="preserve"> - 3 kom. L</t>
  </si>
  <si>
    <t>OKNA, FASADNE ZASTEKLITVE</t>
  </si>
  <si>
    <t>SP35 - Notranje okno recepcije</t>
  </si>
  <si>
    <t xml:space="preserve"> - vgradnja odprtina 80/140 cm, višina parapeta 75 cm nad končnim tlakom</t>
  </si>
  <si>
    <t xml:space="preserve"> - kovinski objemni okvir, polno stekljeno fiskno polje z izrezom za komunikacijo</t>
  </si>
  <si>
    <t xml:space="preserve"> - spodnji del okvirja izveden kot pult globine 30 cm</t>
  </si>
  <si>
    <t xml:space="preserve"> - okvir in pult prašno barvan RAL9016, brezbarvno transparentno varnostno steklo</t>
  </si>
  <si>
    <t xml:space="preserve"> - okvir poenoten s sistemom fiksne steklitve SP34, kot npr. KD Dežič</t>
  </si>
  <si>
    <t>SP41 - Zunanje simetrično dvokrilno okno</t>
  </si>
  <si>
    <t xml:space="preserve"> - vgradna odprtina š/v = 188/230 cm, parapet 100 cm nad končnim tlakom</t>
  </si>
  <si>
    <t xml:space="preserve"> - PVC okvir brez vmesnega stebrička, polno stekljena krila v PVC okvirju</t>
  </si>
  <si>
    <t xml:space="preserve"> - okvirji kompletno v barvi RAL 9006, brezbarvno transparentno steklo</t>
  </si>
  <si>
    <t xml:space="preserve"> - Umax &lt; 0,95 W/m2K, g &lt; 60%</t>
  </si>
  <si>
    <t xml:space="preserve"> - krilno in ventus odpiranje </t>
  </si>
  <si>
    <t xml:space="preserve"> - Dodatna oprema:</t>
  </si>
  <si>
    <t xml:space="preserve"> - notranja PVC polica v barvi RAL 9006</t>
  </si>
  <si>
    <t xml:space="preserve"> - zunanja električno pomična kovinska okenska žaluzija C80 v podometni predokenski omarici, kompletno prašno barvano RAL 9006</t>
  </si>
  <si>
    <t xml:space="preserve"> - osna pozicija vgradnje in tip okenske žaluzije mora biti poenoten z osjo vgradnje in izgledom fiksne fasadne žaluzije, glej shemo in detajl vgradnje, obvezna uskladitev z arhitektom</t>
  </si>
  <si>
    <t xml:space="preserve"> - okno kot npr. Schüco Living 82 AS</t>
  </si>
  <si>
    <t xml:space="preserve"> - žaluzije kot npr. Senčila Bled ANTON C80</t>
  </si>
  <si>
    <t xml:space="preserve"> - vgradnja požarne zavese znotraj okenske odprtine – glej shemo PZ1 *</t>
  </si>
  <si>
    <t xml:space="preserve"> - 25 kom. D + 12 kom. L</t>
  </si>
  <si>
    <t>SP42a - Zunanje enokrilno okno</t>
  </si>
  <si>
    <t xml:space="preserve"> - vgradna odprtina š/v = 96/180 cm, parapet 100 cm nad končnim tlakom</t>
  </si>
  <si>
    <t xml:space="preserve"> - PVC okvir, polno stekleno krilo v PVC okvirju</t>
  </si>
  <si>
    <t xml:space="preserve"> - Umax &lt; 0,95 W/m2K, g &lt; 50%</t>
  </si>
  <si>
    <t xml:space="preserve"> - RF satinirana kljuka</t>
  </si>
  <si>
    <t>SP42b - Zunanje enokrilno okno</t>
  </si>
  <si>
    <t xml:space="preserve"> - PVC okvir, polno stekljeno krilo v PVC okvirju</t>
  </si>
  <si>
    <t xml:space="preserve"> - avtomatizirano krilno odpiranje navznoter, vezano na požarno centralo, v primeru požarnega signala se krilo avtomatsko odpre in ostane odprto tako, da dosega min. 1,00 m2 geometrijske površine odprtine za potrebe ODT</t>
  </si>
  <si>
    <t xml:space="preserve"> - funkcija prezračevanja (odpiranje ok. 15°) z avtomatskim zapiranjem v primeru padavin, funkcija odpiranja min. 60° za čiščenje</t>
  </si>
  <si>
    <r>
      <t xml:space="preserve"> - pogon kot npr. Geze</t>
    </r>
    <r>
      <rPr>
        <sz val="10"/>
        <rFont val="Arial"/>
        <family val="2"/>
      </rPr>
      <t xml:space="preserve"> RWA 100 NT SO s pripadajočo avtomatiko</t>
    </r>
  </si>
  <si>
    <t>SP43 - Zunanje simetrično dvokrilno okno</t>
  </si>
  <si>
    <t xml:space="preserve"> - vgradna odprtina š/v = 188/180 cm, parapet 100 cm nad končnim tlakom</t>
  </si>
  <si>
    <t xml:space="preserve"> - vgradnja požarne zavese znotraj okenske odprtine – glej shemo PZ2 *</t>
  </si>
  <si>
    <t>44 kom. D + 16 kom. L</t>
  </si>
  <si>
    <t>SP44 - Zunanje simetrično trodelno okno</t>
  </si>
  <si>
    <t xml:space="preserve"> - vgradna odprtina š/v = 280/180 cm, parapet 100 cm nad končnim tlakom</t>
  </si>
  <si>
    <t xml:space="preserve"> - PVC okvir z enim vmesnim stebričkom, polno stekljena krila v PVC okvirju</t>
  </si>
  <si>
    <t xml:space="preserve"> - 7 kom. + 1 kom. (za pozicije stebrička in ventus odpiranj glej fasade) </t>
  </si>
  <si>
    <t>SP45 - Zunanje enokrilno okno</t>
  </si>
  <si>
    <t xml:space="preserve"> - vgradna odprtina š/v = 92/180 cm, parapet 100 cm nad končnim tlakom</t>
  </si>
  <si>
    <t>SP46 - Zunanje simetrično dvokrilno okno</t>
  </si>
  <si>
    <t xml:space="preserve"> - vgradna odprtina š/v = 210/180 cm, parapet 100 cm nad končnim tlakom</t>
  </si>
  <si>
    <t>SP51 - Toplotnoizolativni samonosni fasadni sistem iz alu stebrov in prečk ter steklenih polnil</t>
  </si>
  <si>
    <t xml:space="preserve"> - fasada dim. š/v = 336/750 cm</t>
  </si>
  <si>
    <t xml:space="preserve"> - fasadna konstrukcija vpeta v a.b. konstrukcijo objekta</t>
  </si>
  <si>
    <t xml:space="preserve"> - vidna širina stebrov in prečk 50 mm, globina profilov po shemi načrta arhitekture, izvajalec je dolžan izdelati statični izračun fasadne konstrukcije in po potrebi profile ojačati s sistemskimi kovinskimi vložki</t>
  </si>
  <si>
    <t xml:space="preserve"> - fiksna toplotnoizolativna steklena polnila iz brezbarvnega varnostnega stekla oz. po shemi emajlirano z notranje strani v barvi RAL9006</t>
  </si>
  <si>
    <t xml:space="preserve"> - znotraj emajliranega stekla polnila iz mineralne volne z notranjo dekorativno zaporo iz alu plošč RAL 9006 v ravnini fasadnih stebrov </t>
  </si>
  <si>
    <t xml:space="preserve"> - stični rastri na zunanji strani preko stebrov prekriti s sistemskimi alu pravokotnimi letvami gl. do 20 mm, preko prečk prekriti s sistemskim plitvim vijačnim profilom črne barve, po dogovoru s projektantom</t>
  </si>
  <si>
    <t xml:space="preserve"> - v sistemu mora biti konstruiran odvod kondenčne vode, prezračevanje utorov profilov in izravnava parnega tlaka</t>
  </si>
  <si>
    <t xml:space="preserve"> - vsi priključki na gradbeno konstrukcijo morajo biti izvedeni neprekinjeno, znotraj paronepropustno, zunaj paropropustno in vodotesno</t>
  </si>
  <si>
    <t xml:space="preserve"> - v območju stikov s tlemi obvezno neprekinjen vodotesen stik z bitumentsko h.i. objekta tako, da je omogočen odvod kondenza fasadne konstrukcije</t>
  </si>
  <si>
    <t xml:space="preserve"> - v območju stika s streho obvezen vodotesen spoj s strešno hidroizolacijo z odkapom preko fasadnega sistema</t>
  </si>
  <si>
    <t xml:space="preserve"> - v sklopu fasadnega sistema na zunanji strani izveden nadstrešek iz brezbarvnega varnostnega stekla z nosilnim alu okvirjem in čelnim U-profilom za odvod meteornih vod bočno, enostransko vpeto v stebre fasadne konstrukcijo in obešeno preko satiniranih RF cevi ali RF jeklenic v stebre fasadne konstrukcije</t>
  </si>
  <si>
    <t xml:space="preserve"> - v sklopu fasade vgrajena zunanja avtomatska simetrično dvokrilna drsna vrata svetlega prehoda 160/215 cm</t>
  </si>
  <si>
    <t xml:space="preserve"> - pogon/tehnika: zanesljiva funkcija za bežalno pot z 2-motorno tehnologijo, baterijsko napajanje za zasilno odpiranje v primeru izpada napajanja, omrežni del 230V AC odporen na kratek stik, integrirano glavno stikalo, krmilna elektronika kategorija 2 po normi DIN EN 954-1: samostojno učenje, samodejna zaznava in prikaz napak, avtomatsko nastavljanje časa odprtja vrat glede na frekvenco prehoda, nastavljiv čas odprtja, reducirano odpiranje (zimski način), nastavljiva hitrost odpiranja in zapiranja, avtomatsko vračanje v primeru zaznave ovire</t>
  </si>
  <si>
    <t xml:space="preserve"> - zaklepanje: elektromagnetno zaklepanje integrirano v pogon z možnostjo ročnega odklepanja v primeru reševanja</t>
  </si>
  <si>
    <t xml:space="preserve"> - pohodni vratni prag iz satinirane RF pločevine v širini špalete z naklonom navzven in odkapom preko hidroizolacije, ki je tesnjena pod drenažo talnega vodila avtomatskih vrat</t>
  </si>
  <si>
    <t xml:space="preserve"> - za celoten sistem velja Umax &lt; 0,97 W/m2K</t>
  </si>
  <si>
    <t xml:space="preserve"> - vsi kovinski elementi prašno barvani RAL 9006</t>
  </si>
  <si>
    <t xml:space="preserve"> - kompletna steklitev iz brezbarvnega varnostnega stekla oz. po shemi emajlirano z notranje strani v barvi RAL 9006</t>
  </si>
  <si>
    <t xml:space="preserve"> - fasadni sistem kot npr. Schüco FWS 50.SI</t>
  </si>
  <si>
    <t xml:space="preserve"> - avtomatska vrata kot npr. GEZE ECdriveT2 FR </t>
  </si>
  <si>
    <t>SP52 - Toplotnoizolativni samonosni fasadni sistem iz alu stebrov in prečk ter steklenih polnil</t>
  </si>
  <si>
    <t xml:space="preserve"> - fasada dim. š/v = 1433/750 cm</t>
  </si>
  <si>
    <t xml:space="preserve"> - fasadna konstrukcija vpeta v a.b. in jekleno konstrukcijo objekta</t>
  </si>
  <si>
    <t xml:space="preserve"> - v sklopu fasade sistemsko vgrajena 1× enokrilna vrata vgradne dim. 126.5/215 cm in min. svetlega prehoda 110/205 cm</t>
  </si>
  <si>
    <t xml:space="preserve"> - polno zastekljeno vratno krilo z brezbarvnim varnostnim steklom v alu okvirju, vratni okvir v ravnini podboja, krilo zunaj kontinuirano stekljeno preko okvirja</t>
  </si>
  <si>
    <t xml:space="preserve"> - vrata imajo vgrajeno cilindrično ključavnico, zapiranje na valjček, plosko samozapiralo, obojestransko satinirana RF bunka</t>
  </si>
  <si>
    <t xml:space="preserve"> - v normalnem obratovanju so vrata zaklenjena, upravljalec ZD lahko vrata odklene s ključem za obojestransko prost prehod</t>
  </si>
  <si>
    <t xml:space="preserve"> - za celoten sistem velja Umax &lt; 0,95 W/m2K, g &lt; 50 %</t>
  </si>
  <si>
    <t xml:space="preserve"> - vsi alu elementi prašno barvani RAL 9006</t>
  </si>
  <si>
    <t xml:space="preserve"> - za del fasade šir. 2485 mm v stiku z obstoječim objektom velja min. požarna klasifikacija EW60</t>
  </si>
  <si>
    <t xml:space="preserve"> - fasadni sistem kot npr. fasadni sistem kot npr. Schüco FWS 50, delno EW 60</t>
  </si>
  <si>
    <t xml:space="preserve"> - vrata vgrajena v fasadni sistem kot npr. Schüco ADS 75 HD.HI</t>
  </si>
  <si>
    <t>SP53 - Toplotnoizolativni samonosni fasadni sistem iz alu stebrov in prečk ter steklenih polnil</t>
  </si>
  <si>
    <t xml:space="preserve"> - fasada dim. š/v = 643/750 cm</t>
  </si>
  <si>
    <t>SP54 - Toplotnoizolativna fasadna stena iz okenskih alu profilov s prekinjenim toplotnim mostom ter steklenih in kovinskih polnil</t>
  </si>
  <si>
    <t xml:space="preserve"> - fasadna stena dim. š/v=1772+175/280 cm, globina sistema do 8 cm, maks. vidna širina in višina profilov po shemi  </t>
  </si>
  <si>
    <t xml:space="preserve"> - vpetje v a.b. ploščo spodaj, bočno v a.b. steno in steno iz porobetonskih zidakov, zgoraj a.b. nosilec in v suhomontažno steno ali preko podkonstrukcije v a.b. ploščo, kompletno potrebno podkonstrukcijo se izdela v sklopu fasadne stene po delavniškem načrtu izvajalca in po potrditvi projektanta</t>
  </si>
  <si>
    <t xml:space="preserve"> - toplotnoizolativna steklena polnila iz brezbarvnega varnostnega stekla, toplotnoizolativna alu polnila poravnana z ravnino profilov</t>
  </si>
  <si>
    <t xml:space="preserve"> - v sistemu mora biti konstruiran odvod kondenčne vode, prezračevanje profilov in izravnava parnega tlaka</t>
  </si>
  <si>
    <t xml:space="preserve"> - v območju stikov s tlemi obvezno neprekinjen vodotesen stik z bitumentsko h.i. objekta tako, da je omogočen odvod kondenza fasadne stene in vrat</t>
  </si>
  <si>
    <t xml:space="preserve"> - v sklopu fasadne stene vgrajena 4× enokrilna vrata, svetli prehodi 100 / min. 270 cm</t>
  </si>
  <si>
    <t xml:space="preserve"> - polno zastekljeno vratno krilo z brezbarvnim varnostnim steklom v alu okvirju, vratni okvir v ravnini podboja</t>
  </si>
  <si>
    <t xml:space="preserve"> - vrata imajo vgrajeno cilindrično ključavnico, zapiranje na valjček, plosko samozapiralo, obojestransko satinirane RF bunke</t>
  </si>
  <si>
    <t xml:space="preserve"> - enotni ključ za vsa štiri vrata, cilindrični vložek mora omogočati vključitev v sistem generalnega ključa po navodilu investitorja </t>
  </si>
  <si>
    <t xml:space="preserve"> - za celoten sistem velja Umax &lt; 0,97 W/m2K, g &lt; 60 %</t>
  </si>
  <si>
    <t xml:space="preserve"> - kompletna steklitev iz brezbarvnega varnostnega stekla, vsi alu elementi prašno barvani RAL 9006</t>
  </si>
  <si>
    <t xml:space="preserve"> - okenski sistem kot npr. Schüco AWS 75.SI</t>
  </si>
  <si>
    <t xml:space="preserve"> - vrata kot npr. Schüco ADS 75 HD.HI</t>
  </si>
  <si>
    <t>SP55 - Zunanji štiridelni element, spodaj z enokrilnimi vrati s stranskim fiksnim poljem, zgoraj z ventus krilom in stranskim fiksnim poljem</t>
  </si>
  <si>
    <t xml:space="preserve"> - fasadna stena š/v = 210/432 cm, globina sistema do 8 cm, maks. vidna širina in višina profilov po shemi, vpetje v a.b. konstrukcijo  </t>
  </si>
  <si>
    <t xml:space="preserve"> - enokrilna evakuacijska vrata, svetli prehod š/v = min. 90/202 cm</t>
  </si>
  <si>
    <t xml:space="preserve"> - vratno krilo z alu topotnoizolativnim polnilom v alu okvirju, vratni okvir v ravnini podboja</t>
  </si>
  <si>
    <t xml:space="preserve"> - v normalnem obratovanju so vrata zaklenjena z elektro magnetom, avtomatska sprostitev magneta v primeru evakuacije</t>
  </si>
  <si>
    <t xml:space="preserve"> - fiksno polje ob vratih z alu topotnoizolativnim polnilom v alu okvirju</t>
  </si>
  <si>
    <t xml:space="preserve"> - vratni prag po celotni širini sistema in celotni globini špalete, izvedeno iz satinirane RF pločevine, služi kot zaščita objektne toplotne- in hidro- izolacije, odkap v teren</t>
  </si>
  <si>
    <t xml:space="preserve"> - polno zastekljeno ventus okensko krilo z brezbarvnim steklom v alu okvirju, okenski okvir v ravnini podboja, ročno upravljanje z ročko spodaj ob vratih ok. 150 cm nad končnim tlakom</t>
  </si>
  <si>
    <t xml:space="preserve"> - fiksno polje ob okenskem krilu polno zastekljeno z brezbarvnim steklom v alu okvirju</t>
  </si>
  <si>
    <t xml:space="preserve"> - za celoten sistem velja Umax &lt; 0,99 W/m2K, g &lt; 50 %</t>
  </si>
  <si>
    <t>C.</t>
  </si>
  <si>
    <t>FASADNA VRATA</t>
  </si>
  <si>
    <t>SP56 - Zunanja avtomatska simetrično dvokrilna drsna vrata</t>
  </si>
  <si>
    <t xml:space="preserve"> - stenska vgradnja na suhomontažno steno, gradbena odprtina = svetli prehod  dim. 160/215 cm</t>
  </si>
  <si>
    <t xml:space="preserve"> - kompletno zastekljeni vratni krili z brezbarvnim varnostnim steklom v kovinskih okvirjih</t>
  </si>
  <si>
    <t xml:space="preserve"> - pogon/tehnika: baterijsko napajanje za zasilno zapiranje v primeru izpada napajanja, omrežni del 230V AC odporen na kratek stik, integrirano glavno stikalo, krmilna elektronika kategorija 2 po normi DIN EN 954-1: samostojno učenje, samodejna zaznava in prikaz napak, avtomatsko nastavljanje časa odprtja vrat glede na frekvenco prehoda, nastavljiv čas odprtja, reducirano odpiranje (zimski način), nastavljiva hitrost odpiranja in zapiranja, avtomatsko vračanje v primeru zaznave ovire</t>
  </si>
  <si>
    <r>
      <t xml:space="preserve"> - krmilna naprava: programsko stikalo s prikazovalnikom na katerem se prikazuje izbrana nastavitev </t>
    </r>
    <r>
      <rPr>
        <b/>
        <sz val="10"/>
        <rFont val="Arial"/>
        <family val="2"/>
      </rPr>
      <t>(</t>
    </r>
    <r>
      <rPr>
        <sz val="10"/>
        <rFont val="Arial"/>
        <family val="2"/>
      </rPr>
      <t>avtomatsko - poletje/zima, konec delavnika, noč - zaklepanje</t>
    </r>
    <r>
      <rPr>
        <b/>
        <sz val="10"/>
        <rFont val="Arial"/>
        <family val="2"/>
      </rPr>
      <t>)</t>
    </r>
    <r>
      <rPr>
        <sz val="10"/>
        <rFont val="Arial"/>
        <family val="2"/>
      </rPr>
      <t xml:space="preserve">  </t>
    </r>
  </si>
  <si>
    <t xml:space="preserve"> - vezano na požarno centralo, v primeru požarnega signala se vrata avtomatsko zaprejo in ostanejo zaprta</t>
  </si>
  <si>
    <t xml:space="preserve"> - pohodni vratni prag iz satinirane RF pločevine v širini špalete</t>
  </si>
  <si>
    <t xml:space="preserve"> - v času obratovanja ZD so vrata odklenjena, po koncu delovnega časa so zaklenjena, upravljalec ZD naj ima možnost enostavne regulacije zaklepanja (občasno podaljšanje delovnega časa) </t>
  </si>
  <si>
    <t xml:space="preserve"> - avtomatska vrata kot npr. GEZE ECdriveT2 EI30-C</t>
  </si>
  <si>
    <t>SP57 - Zunanja avtomatska simetrično dvokrilna drsna vrata</t>
  </si>
  <si>
    <t>- vezano na požarno centralo, v primeru požarnega signala se vrata avtomatsko zaprejo in ostanejo zaprta</t>
  </si>
  <si>
    <t xml:space="preserve">- vsi cilindrični vložki morajo omogočati vključitev v sistem generalnega ključa po navodilu investitorja </t>
  </si>
  <si>
    <t xml:space="preserve"> - avtomatska vrata kot npr. GEZE ECdriveT2</t>
  </si>
  <si>
    <t>SP58 - Zunanja enokrilna vrata</t>
  </si>
  <si>
    <t xml:space="preserve"> - vgradna odprtina 110/215 cm, svetli prehod min. šir. 90 cm</t>
  </si>
  <si>
    <t xml:space="preserve"> - cilindrična ključavnica, plosko samozapiralo, RF satinirani kljuki</t>
  </si>
  <si>
    <t xml:space="preserve"> - vratni prag po celotni širini sistema in celotni globini špalete, izvedeno iz satinirane RF pločevine, služi kot zaščita objektne toplotne- in hidro- izolacije, naklon in odkap proti terenu</t>
  </si>
  <si>
    <t xml:space="preserve"> - za celoten sistem velja Umax &lt; 1,40 W/m2K</t>
  </si>
  <si>
    <t xml:space="preserve"> - kot npr. Schüco ADS 75.SI</t>
  </si>
  <si>
    <t>SP59 - Zunanja avtomatska enokrilna drsna vrata s stransko fiksno zasteklitvijo</t>
  </si>
  <si>
    <t xml:space="preserve"> - vgradna odprtina nad končnim tlakom š/v=188/215 cm, svetli prehod min. 90/215 cm</t>
  </si>
  <si>
    <t xml:space="preserve"> - vključno tipski talni profil, tesnjen na hidroizolacijo objekta (odvod drenaže profilov voden na zunanjo stran hidroizolacije) ter tesnenje vseh zunanjih stikov s toplotno izolacijo fasade za preprečitev toplotnih mostov  </t>
  </si>
  <si>
    <t xml:space="preserve"> - zunanji pohodni kovinski prag iz satinirane RF pločevine, v širini špalete, v naklonu navzven za odvod meteorne vode</t>
  </si>
  <si>
    <t xml:space="preserve"> - Umax &lt; 0,99 W/m2K, g &lt; 50 %</t>
  </si>
  <si>
    <t>D.</t>
  </si>
  <si>
    <t>OKNA/VRATA - OBSTOJEČI DEL</t>
  </si>
  <si>
    <t>Montaža obstoječih avtomatskih vrat vetrolova s fiksno obsvetlobo, skupne dim. 380/300 cm
Podati ceno za kompletno vgradnjo vrat in podboja, z vsem potrebnim delom, pritrdili in eventualnimi popravili in prilagoditvami ter elektro priklopom. Demontaža vrat zajeta v ločeni postavki.</t>
  </si>
  <si>
    <t>Montaža obstoječih oken dim. 185/210 cm. V končni podobi usklajeno z obstoječo fasado. Podati ceno za kompletno vgradnjo vrat in podboja, z vsem potrebnim delom, pritrdili in eventualnimi popravili in prilagoditvami. Demontaža elementov zajeta v ločeni postavki.</t>
  </si>
  <si>
    <t>Dobava in montaža oken/vrat, izdelanih po shemah projektanta arhitekture, kompletno z upoštevanjem vseh nasadil, tesnil, okovja, vsem delom in vgradnim materialom. Vneseni so le osnovni podatki elementov, zato je potrebno ponudbo in izvedbo izvesti na podlagi shem in detajlov projektanta arhitekture!!</t>
  </si>
  <si>
    <t xml:space="preserve"> - SP31a, enokrilna vrata dim. 100/215 cm</t>
  </si>
  <si>
    <t xml:space="preserve"> - okno recepcije, dim. 160/130 cm</t>
  </si>
  <si>
    <t>E.</t>
  </si>
  <si>
    <t xml:space="preserve">STREŠNA KUPOLA </t>
  </si>
  <si>
    <t>SP61 - Strešna kupola za servisni izhod na ravno streho</t>
  </si>
  <si>
    <t xml:space="preserve"> - vgradna odprtina 150/300 cm</t>
  </si>
  <si>
    <t xml:space="preserve"> - poliesterski nastavni venec, svetla odprtina min. 130x280 cm, višina 50 cm, debelina toplotnoizolirane stene min. 6 cm</t>
  </si>
  <si>
    <t xml:space="preserve"> - ALU ali RF odpiralni okvir </t>
  </si>
  <si>
    <r>
      <t xml:space="preserve"> - svetlobna kupola v opalni izvedbi, 3 slojna, Umax </t>
    </r>
    <r>
      <rPr>
        <b/>
        <sz val="10"/>
        <rFont val="Arial"/>
        <family val="2"/>
      </rPr>
      <t>(</t>
    </r>
    <r>
      <rPr>
        <sz val="10"/>
        <rFont val="Arial"/>
        <family val="2"/>
      </rPr>
      <t>celotni element</t>
    </r>
    <r>
      <rPr>
        <b/>
        <sz val="10"/>
        <rFont val="Arial"/>
        <family val="2"/>
      </rPr>
      <t>)</t>
    </r>
    <r>
      <rPr>
        <sz val="10"/>
        <rFont val="Arial"/>
        <family val="2"/>
      </rPr>
      <t xml:space="preserve"> &lt; 1,2 W/m2K, g &lt; 50%</t>
    </r>
  </si>
  <si>
    <t xml:space="preserve"> - ročni mehanizem za izhod na streho, zapiralo s ključavnico, 2x (pnevmatski) amortizer za enostavno odpiranje in blaženje zapiranja</t>
  </si>
  <si>
    <t xml:space="preserve"> - odpiranje min. 90° z zaskočnikom oz. pridržanjem odprtja, vgrajeni mehanizmi morajo omogočati min. svetlo širino izhoda 90 cm</t>
  </si>
  <si>
    <t xml:space="preserve"> - kot npr. Svetlobne kupole Jesihova družba d.o.o.</t>
  </si>
  <si>
    <t>F.</t>
  </si>
  <si>
    <t>GARAŽNA VRATA</t>
  </si>
  <si>
    <t>SP62 - Avtomatska stranska drsna sekcijska garažna vrata</t>
  </si>
  <si>
    <t xml:space="preserve"> - svetla odprtina š/v = 300/318 cm</t>
  </si>
  <si>
    <t xml:space="preserve"> - gladka dvostenska kovinska krila z vmesno toplotno izolacijo, kompletno prašno barvano RAL9006</t>
  </si>
  <si>
    <t xml:space="preserve"> - ogrodje iz pocinkane ali nerjavne pločevine, vgrajeno čelno na a.b. preklado oz. steno, spodnje vodilo iz nerjavnega jekla vgrajeno v betonski tlak, krogljično uležajena kolesca zgoraj in vodilna kolesca spodaj</t>
  </si>
  <si>
    <t xml:space="preserve"> - vključno električni pogon ustrezne moči, hitrost odpiranja min. 15 cm/s, varovanje na pritisk (blokada motorja), zaklepanje vrat se vrši preko pogona</t>
  </si>
  <si>
    <t xml:space="preserve"> - obojestransko daljinsko upravljanje, na zunanji strani upravljanje z nadometnim stikalom na cilindrični ključ, na notranji strani uporavljanje z nadometnim tipkalom, funkcija avtomatskega delnega odpiranja (osebni prehod), zagotoviti možnost ročnega odpiranja vrat</t>
  </si>
  <si>
    <t xml:space="preserve"> - izvedba vrat je ravno tekoča (brez krivine), dolžine tipskih vodil se prilagodijo na mestu glede na razpoložljiv prostor </t>
  </si>
  <si>
    <t xml:space="preserve"> - špaleti in preklada so izolirani z 2 cm XPS v sklopu zidarskih del, končno oblogo špalet in preklade izvesti v prašno barvani pločevini RAL9006, na katero morajo tesniti zaprta vrata </t>
  </si>
  <si>
    <t xml:space="preserve"> - povozni prag iz nerjavne satinirane pločevine izvesti v naklonu 2 cm / 30 cm v širini špalete (padec tlaka navzven) </t>
  </si>
  <si>
    <t xml:space="preserve"> - kot npr. Stranska sekcijska vrata CRAWFORD, tip STYLE, s pogonom MAGIC 1000</t>
  </si>
  <si>
    <t>G.</t>
  </si>
  <si>
    <t>PREMIČNE PREDELNE STENE</t>
  </si>
  <si>
    <t xml:space="preserve">PS - Sistem notranjih premičnih predelnih sten </t>
  </si>
  <si>
    <t xml:space="preserve"> - sestavljena iz med seboj nepovezanih pomičnih panelov obešenih na   stropna vodila, brez talnih vodil</t>
  </si>
  <si>
    <t xml:space="preserve"> - paneli z alu podkonstrukcijo z vgrajenim elektronskim mehanizmom za zatesnjevanje panelov</t>
  </si>
  <si>
    <t xml:space="preserve"> - paneli so leseni so zapolnjeni z zvočno izolacijo v skladu s predpisanimi zahtevami, končna obloga panelov  je iz laminirane lesne plošče v barvi po izboru projektanta</t>
  </si>
  <si>
    <t xml:space="preserve"> - paneli so po vertikalnem robu zaključeni z magnetenim alu profilom, ki omogoča natančno naleganje panelov drug v drugega, paneli imajo v zaprtem stanju skriti alu rob</t>
  </si>
  <si>
    <t xml:space="preserve"> - aluminijasta vodila panelov so potopljena v nivo spuščenega stropa in pritrjena na nosilno jekleno podkonstrukcijo, vodila imajo sistemske zaključne ALU letvice, ki omogočajo naleganje spuščenega
stropa</t>
  </si>
  <si>
    <t xml:space="preserve"> - v sklopu sistema je vključeno zvočno zapiranje glavnega vodila nad
spuščenim stropom, vključno z izvedbo ustrezne podkonstrukcije za pritrjevanje in izravnavo vodila, potrebno je upoštevati vse potrebne razvode inštalacij stavbe, ki prehajajo med podkonstrukcijo vodil </t>
  </si>
  <si>
    <t xml:space="preserve"> - kompleten sistem mora v zaprtem stanju zagotavljati zvočno izolacijo R'w min. 47 dB, vrata min. 37 dB</t>
  </si>
  <si>
    <t xml:space="preserve"> - vgradnja kontrolne enote v parapetno nišo ali v medstropovje</t>
  </si>
  <si>
    <t xml:space="preserve"> - kot npr. Hufcor 100K, barva panela UNI 100</t>
  </si>
  <si>
    <t>PS1</t>
  </si>
  <si>
    <t xml:space="preserve"> - vgradna odprtina š/v=715/280 cm + zgoraj 48 cm spuščenega stropa + bočno 8 cm niše v a.b. slopu za vgradnjo stenskega profila</t>
  </si>
  <si>
    <t xml:space="preserve"> - steno tvori 6 pomičnih kril</t>
  </si>
  <si>
    <t xml:space="preserve"> - v robnem krilu so vgrajena evakuacijska krilna vrata, opremljena s cilindrično ključavnico, ploskim samozapiralom in mehanizmom za izhod v sili v skladu s SIST EN 179, kljuke vtopljene v ravnino krila</t>
  </si>
  <si>
    <t xml:space="preserve"> - popolnoma odprta stena se zloži ob robu v 3 segmentih po 2 krila </t>
  </si>
  <si>
    <t>PS2</t>
  </si>
  <si>
    <t>PS3</t>
  </si>
  <si>
    <t>H.</t>
  </si>
  <si>
    <t>PZ - POŽARNE ZAVESE</t>
  </si>
  <si>
    <t>PZ1 - Požarna zavesa</t>
  </si>
  <si>
    <t xml:space="preserve"> - požarna klasifikacija EW90</t>
  </si>
  <si>
    <t xml:space="preserve"> - svetla odprtina š/v = 188/230 cm</t>
  </si>
  <si>
    <t xml:space="preserve"> - stenska vgradnja v nišo š/v = 208/255 cm, poravnana notranja ravnina vodil z gotovo steno in špaleto, poravnana spodnja ravnina omarice in sekundarnega stropa</t>
  </si>
  <si>
    <t xml:space="preserve"> - vodila in omarica prašno barvani RAL 9016</t>
  </si>
  <si>
    <t xml:space="preserve"> - elektromorni pogon s priključkom na požarno centralo, krmilna omarica vgrajena nadometno nad pogonom v medstropovju, električno napajanje 220/230V, 50 Hz, 10A,</t>
  </si>
  <si>
    <t xml:space="preserve"> - zavesa stalno odprta, v primeru požarnega signala se avtomatsko zapre, hitrost zapiranja min. 4 m/min</t>
  </si>
  <si>
    <t xml:space="preserve"> - notranja vgradnja v ogrevanem prostoru</t>
  </si>
  <si>
    <t xml:space="preserve"> - kot npr. Stöbich FSA-Eco EW90</t>
  </si>
  <si>
    <t>PZ2 - Požarna zavesa</t>
  </si>
  <si>
    <t xml:space="preserve"> - svetla odprtina š/v = 188/180 cm</t>
  </si>
  <si>
    <t xml:space="preserve"> - stenska vgradnja v nišo š/v = 208/205 cm, poravnana notranja ravnina vodil z gotovo steno in špaleto, poravnana spodnja ravnina omarice in sekundarnega stropa</t>
  </si>
  <si>
    <t>PZ3 - Požarna zavesa</t>
  </si>
  <si>
    <t xml:space="preserve"> - požarna klasifikacija EW60</t>
  </si>
  <si>
    <t xml:space="preserve"> - svetla odprtina š/v = 380/300 cm</t>
  </si>
  <si>
    <t xml:space="preserve"> - stenska vgradnja v nišo š/v = 400/325 cm, poravnana notranja ravnina vodil z gotovo steno oz. špaleto, poravnana spodnja ravnina omarice in sekundarnega stropa</t>
  </si>
  <si>
    <t xml:space="preserve"> - kot npr. Stöbich FSA-Eco EW60</t>
  </si>
  <si>
    <t>PZ4 - Požarna zavesa</t>
  </si>
  <si>
    <t xml:space="preserve"> - svetla odprtina š/v = 380/275 cm</t>
  </si>
  <si>
    <t xml:space="preserve"> - stenska vgradnja v nišo š/v = 400/300 cm, poravnana notranja ravnina vodil z gotovo steno oz. špaleto, poravnana spodnja ravnina omarice in sekundarnega stropa obstoječe stavbe</t>
  </si>
  <si>
    <t>PZ5 - Požarna zavesa</t>
  </si>
  <si>
    <t xml:space="preserve"> - svetla odprtina š/v = 760/264 cm, višina se poveča za padec klančine, ki se izmeri na mestu vgradnje (ocenjeno do maks. 6 cm), vodila segajo v svetlo odprtino</t>
  </si>
  <si>
    <t xml:space="preserve"> - stenska vgradnja vodil, stenka vgradnja omarice v nišo v/g = 30/10 cm nad svetlo odprtino, poravnana spodnje ravnine omarice s preklado vrat</t>
  </si>
  <si>
    <t xml:space="preserve"> - vodila in omarica prašno barvani RAL 9006</t>
  </si>
  <si>
    <t xml:space="preserve"> - elektromorni pogon s priključkom na požarno centralo, krmilna omarica vgrajena nadometno ob pogonu, električno napajanje 220/230V, 50 Hz, 10A,</t>
  </si>
  <si>
    <t xml:space="preserve"> - vgradnja v neogrevani garažni hiši</t>
  </si>
  <si>
    <t xml:space="preserve"> - kot npr. Stöbich FSA-P EW90</t>
  </si>
  <si>
    <t>PZ6 - Požarna zavesa</t>
  </si>
  <si>
    <t xml:space="preserve"> - svetla odprtina š/v = 300/320 cm</t>
  </si>
  <si>
    <t xml:space="preserve"> - stenska vgradnja v fasadno nišo (t.j. v nišo v toplotni izolaciji), ki se na mestu prilagodi dimenzijam omarice in vodil požarne zavese, poravnana notranja ravnina vodil z gotovo steno in špaleto, poravnana spodnja ravnina omarice in preklade, vsi stiki z a.b. steno toplotno izolirani (prekinitev toplotnega mostu), špaleta in preklada toplotno izolirani in finalno obdelani po shemi, kompletna toplotna izolacija iz kamene volne v skladu s fasado po sestavi Z03</t>
  </si>
  <si>
    <t>SS - SANITARNE STENE</t>
  </si>
  <si>
    <t>Sanitarne stene izdelane s ploščami iz visokotlačnega laminata (HPL) v skladu s standardom EN 438-4 tip CGF s povečano požarno odpornostjo in najvišjim standardom vzdrževanja higiene. Debelina plošč min. 12 mm. Enobarvna dekorativna površina po izboru projektanta.</t>
  </si>
  <si>
    <t>Plošče kot npr. FUNDERMAX Max Compact Interior Plus F-Quality</t>
  </si>
  <si>
    <t xml:space="preserve">Kompletno okovje RF satinirano, vključno s pritrdilnimi vijaki in drugim drobnim materialom. Vpenjanje sten se zgoraj izvede s cevmi, spodaj pa z nogami v sklopu okovja. Odmik sten od gotovega tlaka 10 cm.     </t>
  </si>
  <si>
    <t xml:space="preserve">Vrata so opremljena s samozapiralnimi nasadili, obojestranskim točkovnim ročajem in ključavnico z metuljčkom (z možnostjo urgentnega odklepa z zunanje strani kabine), vse v sklopu okovja. Vrata morajo imeti zagotovljeno blaženo samozapiranje (npr. z ustreznim tesnilom) in blaženo odpiranje (npr. z zaustavljalcem odprtih vrat, montirano na soležno steno, v sklopu okovja). </t>
  </si>
  <si>
    <t>Obešala dobavljena v sklopu okovja, vijačena na stene po shemah, vedno na notranji strani kabine</t>
  </si>
  <si>
    <t>Izbrano okovje in je izvajalec dolžan ustrezno dimenzionirati in uskladiti s projektantom. Kompletno okovje mora biti dobavljeno iz enotne kolekcije proizvajalca, kot npr. PBA</t>
  </si>
  <si>
    <t>SS01a</t>
  </si>
  <si>
    <t xml:space="preserve"> - Sestav stene, police in klopi, skupne dim. š/g/v = 60/20/205 cm </t>
  </si>
  <si>
    <t xml:space="preserve"> - 1 kom. + 1 kom. zrcalno</t>
  </si>
  <si>
    <t>SS01b</t>
  </si>
  <si>
    <t xml:space="preserve"> - Stena z vrati, skupne dim. š/v = 155/205 cm, od tega vrata svetlega prehoda 70 cm</t>
  </si>
  <si>
    <t xml:space="preserve"> - Sanitarne stene za prhe (2 kom.) morajo imeti vgrajena tipska transparentna bočna tesnila z stičnimi stenami, tesnila za vrata in celotni spodnji rob opremljen s odkapnim profilom (odkap navznoter proti odtoku). Ob normalni uporabi prhe voda ne sme iztekati iz sanitarne kabine.</t>
  </si>
  <si>
    <t xml:space="preserve"> - 2 kom. + 2 kom. zrcalno</t>
  </si>
  <si>
    <t>SS01c</t>
  </si>
  <si>
    <t xml:space="preserve"> - Stena dim. š/v = 155/205 cm</t>
  </si>
  <si>
    <t>SS02a</t>
  </si>
  <si>
    <t xml:space="preserve"> - Stena z vrati, skupne dim. š/v = 175/205 cm, od tega vrata svetlega prehoda 70 cm</t>
  </si>
  <si>
    <t>SS02b</t>
  </si>
  <si>
    <t>SS03a</t>
  </si>
  <si>
    <t xml:space="preserve"> - Stena z vrati, skupne dim. š/v = 147,5/205 cm, od tega vrata svetlega prehoda 70 cm</t>
  </si>
  <si>
    <t>SS03b</t>
  </si>
  <si>
    <t xml:space="preserve"> - Stena z vrati, skupne dim. š/v = 127,5/205 cm, od tega vrata svetlega prehoda 70 cm</t>
  </si>
  <si>
    <t>SS04</t>
  </si>
  <si>
    <t xml:space="preserve"> - Stena z vrati, skupne dim. š/v = 180/205 cm, od tega vrata svetlega prehoda 70 cm</t>
  </si>
  <si>
    <t>SS05a</t>
  </si>
  <si>
    <t xml:space="preserve"> - Stena z vrati, skupne dim. š/v = 285/205 cm, od tega vrata svetlega prehoda 90 cm</t>
  </si>
  <si>
    <t>SS05b</t>
  </si>
  <si>
    <t xml:space="preserve"> - Stena z vrati, skupne dim. š/v = 150/205 cm, od tega vrata svetlega prehoda 70 cm</t>
  </si>
  <si>
    <t>SS05c</t>
  </si>
  <si>
    <t xml:space="preserve"> - Stena z dvojimi vrati, skupne dim. š/v = 228/205 cm, od tega vsaka vrata svetlega prehoda 70 cm</t>
  </si>
  <si>
    <t>SS05d</t>
  </si>
  <si>
    <t xml:space="preserve"> - Stena dim. š/v = 163/205 cm</t>
  </si>
  <si>
    <t>SS05e</t>
  </si>
  <si>
    <t xml:space="preserve"> - stena med pisoarji 3.N =  š=30,00 cm, višine 205 cm</t>
  </si>
  <si>
    <t>SKUPAJ STAVBNO POHIŠTVO:</t>
  </si>
  <si>
    <t xml:space="preserve">Dobava materiala, izdelava in montaža klopi na AB zidu - po obodu drevesnega korita. Sedalo širine 34,0 cm, sestavljen iz štirih letev širine 7,0 cm, debeline 4 cm. Vključno kovinkska podkonstrukcija. Vse izdelano po detajlu in shemi projektanta arhitekture. </t>
  </si>
  <si>
    <t xml:space="preserve"> - teme a.b. zidu se opremi s klopjo šir. 34 cm, izvedeno iz impregniranih hrastovih tramičev Š70 V40 mm (vzdolžno z zidom) z 20 mm razmikom, vijačeno na RF pravokotne kovinske cevi Š40 V20 D340 mm (vijačeno prečno na zid na ok. 50 cm osno)</t>
  </si>
  <si>
    <t>Podana količina v m1 - klopi širine 30 cm.</t>
  </si>
  <si>
    <t xml:space="preserve"> - AB klade se opremi s klopjo šir. 34 cm, izvedeno iz impregniranih hrastovih tramičev Š70 V40 mm (vzdolžno ) z 20 mm razmikom, vijačeno na RF pravokotne kovinske cevi Š40 V20 D340 mm (vijačeno prečno na klado na ok. 50 cm osno)</t>
  </si>
  <si>
    <t>Betonske klade dimenzije:</t>
  </si>
  <si>
    <t xml:space="preserve"> - širine 30 cm, dolžine 350 cm</t>
  </si>
  <si>
    <t xml:space="preserve"> - širine 30 cm, dolžine 600 cm</t>
  </si>
  <si>
    <t xml:space="preserve"> - širine 30 cm, dolžine 550 cm</t>
  </si>
  <si>
    <t>SKUPAJ MIZARSKA DELA:</t>
  </si>
  <si>
    <t xml:space="preserve">V. </t>
  </si>
  <si>
    <t xml:space="preserve">Suhomontažna dela </t>
  </si>
  <si>
    <t>Dobava in montaža sistemskih stropnih oblog, kompletno z vso potrebno podkonstrukcijo, ojačitvami, stikovajem,  bandažiranjem stikov in stiki sosednjimi konstrukcijami, delom in materialom.</t>
  </si>
  <si>
    <t>ST1 - Spuščeni strop nad veznim hodnikom v P in N1</t>
  </si>
  <si>
    <t xml:space="preserve"> - sistem obešenega stropa iz pokončno obešenih akustičnih (mikroperforiranih) kovinskih lamel in kovinske podkonstrukcije, kot npr. ARMSTRONG V-P 500</t>
  </si>
  <si>
    <t xml:space="preserve"> - tipska kovinska podkonstrukcija viš. 4 cm, vijačena v hi-bond a.b. ploščo, spremenljiva višina obešal do 56 cm</t>
  </si>
  <si>
    <t xml:space="preserve"> - akustične (mikroperforirane) kovinske lamele dim. š/v=30/200 mm, na 15 cm osno</t>
  </si>
  <si>
    <t>- kompletno v barvi RAL9006 oz. po dogovoru s projektantom</t>
  </si>
  <si>
    <t>ST2 - Spuščeni strop nad prostori zdravstvenega objekta</t>
  </si>
  <si>
    <t xml:space="preserve"> - sistem obešenega stropa kot npr. Armstrong Bioguard Acoustic</t>
  </si>
  <si>
    <t xml:space="preserve"> - mineralne plošče dim. 60/60 cm, vtopljeni rob kot npr. Armstrong Microlook</t>
  </si>
  <si>
    <t xml:space="preserve"> - kovinska podkonstrukcija maks. vidne širine 15 mm, deb. 4,30 cm</t>
  </si>
  <si>
    <t xml:space="preserve"> - končni videz kompletno v beli barvi po dogovoru s projektantom</t>
  </si>
  <si>
    <t>ST3 - Spuščeni toplotno izolirani strop nad prostori zdravstvenega objekta</t>
  </si>
  <si>
    <t xml:space="preserve"> - primarna kovinska podkonstrukcija, kot npr. po sistemu Knauf D113, višina obešanja do 24 cm pod a.b. ploščo</t>
  </si>
  <si>
    <r>
      <t xml:space="preserve"> - toplotna izolacija, izolacijski filc iz steklene volne, λ</t>
    </r>
    <r>
      <rPr>
        <sz val="10"/>
        <rFont val="Arial"/>
        <family val="2"/>
      </rPr>
      <t>D ≤ 0,035 W/mK, kot npr. Knauf Insulation Unifit 035, položeno nad in med kovinsko podkonstrukcijo, zapolnjen celoten volumen med podkonstrukcijo in a.b. ploščo, deb. 24,00 cm</t>
    </r>
  </si>
  <si>
    <t xml:space="preserve"> - parna zapora, PE folija, kot npr. Knauf insulation Homeseal LDS 100, vpeta pod kovinsko podkonstrukcijo, vsi stiki in preboji zrakotesno lepljeni s sistemskimi samolepilnimi trakovi, kot npr. Homeseal LDS</t>
  </si>
  <si>
    <t xml:space="preserve"> - sekundarna tipska kovinska podkonstrukcija maks. vidne širine 15 mm, pritrjena na primarno kovinsko podkonstrukcijo, vsi preboji parne zapore zrakotesno lepljeni, deb. 4,30 cm</t>
  </si>
  <si>
    <t>ST4 - Spuščeni strop v N3, ob oknih v hodnikih in hodnika v K1</t>
  </si>
  <si>
    <t xml:space="preserve"> - sistem obešenega stropa kot npr. KNAUF D113</t>
  </si>
  <si>
    <t xml:space="preserve"> - enoslojna obloga iz mavčnih plošč, deb. min. 1,25 cm</t>
  </si>
  <si>
    <t xml:space="preserve"> - tipska enonivojska kovinska podkonstrukcija</t>
  </si>
  <si>
    <t>Opombe:
Celoten sistem mora izpolnjevati zahteve Študije požarne varnosti.
Vgradnja vlagoodpornih mavčnih plošč v sanitarnih prostorih.
Doplačilo za dobavo in vgradnjo požarno- in vlago- odpornih plošč v ločeni postavki.</t>
  </si>
  <si>
    <t xml:space="preserve"> - sistem zunanjega obešenega stropa kot npr. KNAUF AQUAPANEL</t>
  </si>
  <si>
    <t xml:space="preserve">Opomba: Izvajalec je pred vgradnjo dolžan predložiti statični izračun proizvajalca dobavljenega sistema, s katerim se dokazuje ustreznost zagotavljanja varnosti za uporabnike in okolje, predvsem glede na obtežbo vetra in odmik od nosilne konstrukcije. </t>
  </si>
  <si>
    <t>Osnovni pogoji za možen primer produkta::
- Obešala Knauf Nonius C3 in profili CD C3 se med seboj vijačijo z vijaki Knauf za mokre prostore LN 3,5 x 9 mm
- Vsi sestavni deli podkonstrukcije stropa morajo ustrezati vsaj razredu zaščite pred korozijo C3
- Fuge v spuščenem stropu se načrtujejo na 15 m dolžine ene dimenzije oz. na 225 m2 površine stropa
- Če bodo vgrajene revizijske lopute, morajo biti togo vpete v podkonstrukcijo stropa. Kot ojačitev se v vogale lopute montirajo 4 dodatna obešala za povezavo z nosilno konstrukcijo.
- Za sidranje podkonstrukcije v nosilno konstrukcijo objekta se uporabijo atestirani klini za betonske konstrukcije Knauf KDM-LE s klasificirano zaščito pred korozijo A4.
- Dimenzioniranje podkonstrukcije sekundarnega stropa je potrebno razumeti kot preddimenzioniranje, kar pomeni, da ga pred izvedbo mora potrditi tudi statik objekta. Pri dimenzioniranju so bile upoštevane lastnosti elementov in materialov Knauf. Uporaba drugih materialov oz. delov drugih proizvajalcev lahko pomeni, da se lastnosti stropa spremenijo, kar je potrebno uskladiti z odgovornim vodjem projekta.</t>
  </si>
  <si>
    <t xml:space="preserve"> - sistemski temeljni premaz in finalna obdelava po sistemu tankoslojne kontaktne fasade (ETICS), v barvi RAL9016 oz. po dogovoru s projektantom - zajeto pri fasadi</t>
  </si>
  <si>
    <t xml:space="preserve"> - bandažirano in kitano s sistemskimi materiali po navodilu proizvajalca</t>
  </si>
  <si>
    <t xml:space="preserve"> - enoslojna obloga iz cementnih plošč deb. 12,5 mm, kot npr. Kauf Aquapanel Outdoor, deb. 1,25 cm</t>
  </si>
  <si>
    <t xml:space="preserve"> - Notranje območje stropa (notranje 4/5 razdalje širine terase): sistemska podkonstrukcija kot npr. iz profilov UD/CD kat. C3 po EN ISO 12944, vsi sestavni deli in montažni material v kategoriji C3; medosni razmak med primarnimi CD profili znaša 650 mm, medosni razmak med sekundarnimi znaša 312,5 mm, razmak med obešali primarnih profilov znaša največ 650 mm. Za obešanje se uporabijo obešala Nonius 500 mm, v nosilno konstrukcijo se sidrajo s sidrnimi klini KDM-LE A4. Primarni CD profili se privijačijo v Nonius obešala z vijaki LN 3,5 x 9 mm.</t>
  </si>
  <si>
    <t xml:space="preserve"> - Robno območje stropa (1/5 razdalje širine terase): sistemska podkonstrukcija kot npr. iz profilov UD/CD kat. C3 po EN ISO 12944, vsi sestavni deli in montažni material v kategoriji C3; medosni razmak med primarnimi CD profili znaša 450 mm, medosni razmak med sekundarnimi znaša 312,5 mm, razmak med obešali primarnih profilov znaša največ 600 mm. Za obešanje se uporabijo obešala Nonius 500 mm, v nosilno konstrukcijo se sidrajo s sidrnimi klini KDM-LE A4. Primarni CD profili se privijačijo v Nonius obešala z vijaki LN 3,5 x 9 mm.</t>
  </si>
  <si>
    <t>ST6 - Spuščeni strop – požarna zapora inštalacij</t>
  </si>
  <si>
    <t xml:space="preserve"> - sistem obešenega stropa kot npr. KNAUF D112 ali D113</t>
  </si>
  <si>
    <t xml:space="preserve"> - dvoslojna obloga iz mavčnih plošč GKF 25+18 mm, deb. 4,30 cm</t>
  </si>
  <si>
    <t xml:space="preserve"> - eno- ali dvo- nivojska kovinska podkonstrukcija, maks. deb. 6,00 cm</t>
  </si>
  <si>
    <t xml:space="preserve"> - mineralna volna 40+40 mm, deb. 8,00 cm</t>
  </si>
  <si>
    <t>Opombe: 
- celoten sistem mora izpolnjevati zahteve Študije požarne varnosti, klasifikacija EI90 obojestransko
- karakteristike vgrajenih materialov po navodilu proizvajalca sistema</t>
  </si>
  <si>
    <t>Spuščen strop v servis vozil - upoštevati tudi izvedbo kaskade / površina kaskade zajeta v podani površini stropa.</t>
  </si>
  <si>
    <t>ST8 - Spuščeni strop nad veznim hodnikom 1. kleti</t>
  </si>
  <si>
    <r>
      <t xml:space="preserve"> - toplotna izolacija, izolacijski filc iz mineralne volne, λ</t>
    </r>
    <r>
      <rPr>
        <sz val="10"/>
        <rFont val="Arial"/>
        <family val="2"/>
      </rPr>
      <t>D ≤ 0,035 W/mK, kot npr. Knauf Insulation Unifit 035, položeno na kovinsko podkonstrukcijo, deb. 10,00 cm</t>
    </r>
  </si>
  <si>
    <t>ST21 - Strop pritličja obstoječe stavbe ZDNGF1</t>
  </si>
  <si>
    <t>Opomba:
Spodnja ravnina stropa in osni razmak lamel obvezno poenoteno s stropom ST1 nad pritličjem hodnika nove stavbe!</t>
  </si>
  <si>
    <t xml:space="preserve"> - tipska kovinska podkonstrukcija viš. 4 cm, vijačena v a.b. ploščo, obešena višina ok. 5 cm</t>
  </si>
  <si>
    <t xml:space="preserve"> - akustične (mikroperforirane) kovinske lamele dim. š/v=30/150 mm, na 15 cm osno</t>
  </si>
  <si>
    <t xml:space="preserve"> - kompletno v barvi RAL9006 oz. po dogovoru s projektantom</t>
  </si>
  <si>
    <t>ST22 - Strop 1. nadstropja obstoječe stavbe ZDNGF1</t>
  </si>
  <si>
    <t xml:space="preserve"> - izdelava sistema obešenega stropa kot npr. KNAUF D113</t>
  </si>
  <si>
    <t xml:space="preserve"> - kovinska podkonstrukcija, deb. 2,70 cm</t>
  </si>
  <si>
    <t>ST23 - Strop kleti obstoječe stavbe ZDNGF1</t>
  </si>
  <si>
    <t xml:space="preserve"> - sistem obešenega stropa kot npr. Armstrong Bioguard Acoustic ali poenoteno z obstoječim sistemom obešenega stropa pritličja stavbe ZDNGF1</t>
  </si>
  <si>
    <t>Dobava in montaža sten in stenskih oblog, kompletno z vso potrebno podkonstrukcijo, ojačitvami, bandažiranjem stikov, delom in materialom.</t>
  </si>
  <si>
    <t>Opombe:
Doplačilo za ojačitve elementov sanitarij in pri vratih / prehodih in za montažo opreme je zajeto v ločeni postavki!</t>
  </si>
  <si>
    <t>Celoten sistem mora izpolnjevati zahteve Študije požarne varnosti.
Celoten sistem mora izpolnjevati zahteve elaborata Zaščita pred hrupom.
Vgradnja vlagoodpornih mavčnih plošč v sanitarnih prostorih.</t>
  </si>
  <si>
    <t>Z06 - Notranja predelna stena zdravstvenega objekta</t>
  </si>
  <si>
    <t xml:space="preserve"> - sistem nenosilne pregradne stene, kot npr. KNAUF W112</t>
  </si>
  <si>
    <t xml:space="preserve"> - dvoslojna obloga iz mavčnih plošč ali ognjevarnih mavčnih plošč ali vlagoodpornih mavčnih plošč, 2×1,25 cm, deb. 2,50 cm</t>
  </si>
  <si>
    <t xml:space="preserve"> - enojna kovinska podkonstrukcija z vmesno zvočno / ognjevarno izolacijo iz mineralne volne v celotnem volumnu podkonstrukcije, deb. 10,00 cm</t>
  </si>
  <si>
    <t xml:space="preserve"> - sistem nenosilne pregradne stene, kot npr. KNAUF AQUAPANEL W382</t>
  </si>
  <si>
    <t xml:space="preserve"> - dvoslojna obloga iz cementno mineralnih plošč 2×1,25 cm, deb. 2,50 cm</t>
  </si>
  <si>
    <t>vodoneprepustna, paropropustna folija, kot npr. Knauf insulation Homeseal 004 Fix Plus, vključno s tesnenjem na obodne konstrukcije</t>
  </si>
  <si>
    <t xml:space="preserve"> - tipska kovinska podkonstrukcija s protikorozijsko zaščito in z vmesno zvočno / ognjevarno izolacijo iz mineralne volne v celotnem volumnu podkonstrukcije, deb. 10,00 cm</t>
  </si>
  <si>
    <t xml:space="preserve"> - parna zapora, PE folija, kot npr. Knauf insulation Homeseal LDS 100, vključno s tesnenjem na obodne konstrukcije</t>
  </si>
  <si>
    <t>ZJ1 - Zapora jaška, pož. klasifikacija EI90</t>
  </si>
  <si>
    <t xml:space="preserve"> - sistem nenosilne pregradne stene, kot npr. KNAUF W629</t>
  </si>
  <si>
    <t xml:space="preserve"> - dvoslojna obloga iz mavčnih plošč 2×2,5 cm, deb. 5,00 cm</t>
  </si>
  <si>
    <t xml:space="preserve"> - tipska kovinska podkonstrukcija z vmesno zvočno / ognjevarno izolacijo iz mineralne volne v celotnem volumnu podkonstrukcije, deb. 10,00 cm</t>
  </si>
  <si>
    <t>ZJ2 - Zapora jaška, stenska obloga sanitarnih elementov</t>
  </si>
  <si>
    <t xml:space="preserve"> - sistem nenosilne pregradne stene, kot npr. KNAUF W626</t>
  </si>
  <si>
    <t xml:space="preserve"> - dvoslojna obloga iz vlagoodpornih mavčnih plošč 2×1,25 cm, deb. 2,50 cm</t>
  </si>
  <si>
    <t xml:space="preserve"> - tipska kovinska podkonstrukcija z vmesno zvočno izolacijo iz mineralne volne v celotnem volumnu podkonstrukcije, deb. 7,50 cm</t>
  </si>
  <si>
    <t>Opomba:
Pri doplačilu za požarne in vlagoodbojne površine upoštevana količina za število plošč po posamezni sestavi.</t>
  </si>
  <si>
    <r>
      <t xml:space="preserve">Doplačilo za dobavo mavčnokartonskih plošč, ki so </t>
    </r>
    <r>
      <rPr>
        <u/>
        <sz val="10"/>
        <color indexed="8"/>
        <rFont val="Arial"/>
        <family val="2"/>
        <charset val="238"/>
      </rPr>
      <t>vlagoodporne in požarne</t>
    </r>
    <r>
      <rPr>
        <sz val="10"/>
        <color indexed="8"/>
        <rFont val="Arial"/>
        <family val="2"/>
        <charset val="238"/>
      </rPr>
      <t>. Tu je zajeta samo razlika v nabavni ceni med navadno MK ploščo in vlagoodbojno in požarno.</t>
    </r>
  </si>
  <si>
    <r>
      <t xml:space="preserve">Doplačilo za dobavo mavčnokartonskih plošč, ki so </t>
    </r>
    <r>
      <rPr>
        <u/>
        <sz val="10"/>
        <color indexed="8"/>
        <rFont val="Arial"/>
        <family val="2"/>
        <charset val="238"/>
      </rPr>
      <t xml:space="preserve"> požarne</t>
    </r>
    <r>
      <rPr>
        <sz val="10"/>
        <color indexed="8"/>
        <rFont val="Arial"/>
        <family val="2"/>
        <charset val="238"/>
      </rPr>
      <t>. Tu je zajeta samo razlika v nabavni ceni med navadno MK ploščo in  požarno.</t>
    </r>
  </si>
  <si>
    <r>
      <t xml:space="preserve">Doplačilo za dobavo mavčnokartonskih plošč, ki so </t>
    </r>
    <r>
      <rPr>
        <u/>
        <sz val="10"/>
        <color indexed="8"/>
        <rFont val="Arial"/>
        <family val="2"/>
        <charset val="238"/>
      </rPr>
      <t>vlagoodporne</t>
    </r>
    <r>
      <rPr>
        <sz val="10"/>
        <color indexed="8"/>
        <rFont val="Arial"/>
        <family val="2"/>
        <charset val="238"/>
      </rPr>
      <t>. Tu je zajeta samo razlika v nabavni ceni med navadno MK ploščo in vlagoodbojno .</t>
    </r>
  </si>
  <si>
    <t>Dobava materiala in izdelava ojačitev za vrata v mavčnokartonski steni, kompletno z vsem delom in pritrdilnim materialom. Upoštevati tipske ojačitve!</t>
  </si>
  <si>
    <t>Dobava materiala in izdelava ojačitev za sanitarne elemente v mavčnokartonski steni, kompletno z vsem delom in pritrdilnim materialom. Upoštevati tipske ojačitve!</t>
  </si>
  <si>
    <t>Dobava materiala in izdelava linijskih ojačitev za omare, pritrjene na mavčnokartonski steni, kompletno z vsem delom in pritrdilnim materialom. Upoštevati tipske ojačitve!</t>
  </si>
  <si>
    <t>Doplačilo za izdelavo revizijskih odprtin v spuščenem stropu za potrebe elektro instalacij, kompletno z upoštevanjem vsega dela in pritrdilnega materiala. Revizijske odprtine morajo biti izvedene po zahtevah požarnega elaborata in po zahtevah PZI načrtov inštalacij!</t>
  </si>
  <si>
    <t>Dimenzija odprtine 40/40 cm. Ocena, prilagoditi zahtevam inštalacij!</t>
  </si>
  <si>
    <t>Doplačilo za izdelavo revizijskih odprtin v spuščenem stropu za potrebe strojnih  instalacij, kompletno z upoštevanjem vsega dela in pritrdilnega materiala. Revizijske odprtine morajo biti izvedene po zahtevah požarnega elaborata in po zahtevah PZI načrtov inštalacij!</t>
  </si>
  <si>
    <t>Dimenzija odprtine 60/60 cm. Ocena, prilagoditi zahtevam inštalacij!</t>
  </si>
  <si>
    <t>SUHOMONTAŽNA DELA SKUPAJ:</t>
  </si>
  <si>
    <t>VI.  Slikopleskarska dela</t>
  </si>
  <si>
    <t>Slikanje notranjih sten in stropov z v beli barvi kot RAL9016 po potrditvi vzorca s strani arhitekta, v postavki je zajeto:</t>
  </si>
  <si>
    <t xml:space="preserve"> - površina se očisti prahu, madežev in drugih nečistoč in impregnira </t>
  </si>
  <si>
    <t xml:space="preserve"> - dvakratno glajenje in brušenje sten z notranjim kitom</t>
  </si>
  <si>
    <t xml:space="preserve"> - dvakratno slikanje sten in stropov</t>
  </si>
  <si>
    <r>
      <t xml:space="preserve"> - slikanje sten v</t>
    </r>
    <r>
      <rPr>
        <b/>
        <sz val="10"/>
        <rFont val="Arial CE"/>
        <family val="2"/>
        <charset val="238"/>
      </rPr>
      <t xml:space="preserve"> prostorih izolacije </t>
    </r>
    <r>
      <rPr>
        <sz val="10"/>
        <rFont val="Arial CE"/>
        <family val="2"/>
        <charset val="238"/>
      </rPr>
      <t>(izolacija 1 in izolacija 2/ etaža pritličje) - površine omogočajo bakteriostaznost, površine morajo  biti gladke, odporne na redno, temeljno čiščenje z detergenti in razkužili.</t>
    </r>
  </si>
  <si>
    <t>ZP - zaglajene in brušene stene in stropovi (prostori - čakalnice, ordinacije, toaletni prostori, hodniki, ..)</t>
  </si>
  <si>
    <t xml:space="preserve"> - osnovni premaz (kot npr. Akril emulzija)</t>
  </si>
  <si>
    <t xml:space="preserve"> - dvoslojno finalno pleskano s paropropustno notranjo barvo, odporno na mokro drgnjenje, kot npr. Jupol Gold</t>
  </si>
  <si>
    <t xml:space="preserve"> * STENE</t>
  </si>
  <si>
    <t xml:space="preserve"> - pritličje, 1. in 2.nadstropje</t>
  </si>
  <si>
    <t xml:space="preserve"> - obstoječi objekt</t>
  </si>
  <si>
    <t xml:space="preserve"> - klet</t>
  </si>
  <si>
    <t xml:space="preserve"> - stopniščne vertikale nadzemni del</t>
  </si>
  <si>
    <t xml:space="preserve"> *STROP</t>
  </si>
  <si>
    <t xml:space="preserve"> - ST4 nadzemni del</t>
  </si>
  <si>
    <t xml:space="preserve"> - ST4 podzemni del</t>
  </si>
  <si>
    <t xml:space="preserve"> *OBSTOJEČA STAVBA</t>
  </si>
  <si>
    <t xml:space="preserve"> - slikanje stropov</t>
  </si>
  <si>
    <t xml:space="preserve"> - slikanje sten</t>
  </si>
  <si>
    <t>Doplačilo za izvedbo pralne barve na vseh lokacijah samostojnih umivalnikov (kjer ni predvidena keramična obloga), v dimenziji 100/200 cm (na 74 mestih).</t>
  </si>
  <si>
    <t>SLIKOPLESKARSKA DELA SKUPAJ:</t>
  </si>
  <si>
    <t>Keramičarska dela</t>
  </si>
  <si>
    <t>R11 = sanitarni prostori in servisno-tehnični prostori, vključno kuhinja s pripadajočimi prostori, zunanji prostori</t>
  </si>
  <si>
    <t>R10 = nastopne ploskve stopnišča</t>
  </si>
  <si>
    <t>R9 = vse ostalo</t>
  </si>
  <si>
    <t>Dobava in polaganje talne keramike, kot npr. Agrob Buchtal BASIS, dim. 30×30 cm in 20×20 cm, v barvi in strukturi po potrditvi projektanta arhitekture, kompletno s stičenjem stikov, tipskimi vogalniki, vsem delom in veznim materialom. Talne in stenske fuge se morajo ujemati, shemo polaganja določi projektant arhitekture po določitvi dobavljenega tipa keramike! Podana je količina m2 neto, vse morebitne rezerve je potrebno upoštevati v enotnih cenah!</t>
  </si>
  <si>
    <t xml:space="preserve"> - keramika</t>
  </si>
  <si>
    <t xml:space="preserve"> - doplačilo za izdelavo sistemsko poglobljenega tlaka prhe iz keramičnih ploščic dim. 10/10 cm </t>
  </si>
  <si>
    <t>T04 - Tlak komunikacij zdravstvenega objekta</t>
  </si>
  <si>
    <t xml:space="preserve"> - izvedba na a.b. plošči, po potrebi samoizravnalna masa do deb. 10 mm (kot npr. Mapei PLANITOP FAST 330 za stopnice in ULTRAPLAN ECO za podeste)</t>
  </si>
  <si>
    <t>T17 - tlak veznega hodnika na terenu</t>
  </si>
  <si>
    <t xml:space="preserve"> - izvedba na a.b. plošči, po potrebi izravnalna masa do deb. 10 mm (kot npr. Mapei PLANITOP FAST 330)</t>
  </si>
  <si>
    <t>T18 - Tlak prostorov za odpadke v garaži</t>
  </si>
  <si>
    <t xml:space="preserve"> - hidroizolacijska membrana na osnovi elastičnega armiranega cementnega premaza  (kot npr. Mapelastic + Mapenet 150 + Mapeband tesnilni trakovi), tesnjeno na prirobnice odtokov in na vertikalne konstrukcije</t>
  </si>
  <si>
    <t xml:space="preserve"> - izvedba na a.b. plošči, izravnalna masa do deb. 10 mm (kot npr. Mapei PLANITOP FAST 330) in izdelava min. naklona proti iztokom, deb. 1,00 cm</t>
  </si>
  <si>
    <t>Dobava materiala in izvedba obloge stopnišč, kompletno z upoštevanjem vsega dela in materiala, vključno stični profil za nastopne in čelne ploskve:</t>
  </si>
  <si>
    <t xml:space="preserve"> - nastopne ploskve se izvedejo s namenskimi tipskimi keramičnimi ploščami dim. 30×30 cm z nastopnimi utori, R10</t>
  </si>
  <si>
    <t xml:space="preserve"> - linije čelnih in nastopnih fuge ter fug podestov morajo biti usklajene </t>
  </si>
  <si>
    <t xml:space="preserve"> - izvedba na a.b. konstrukciji, po potrebi samoizravnalna masa do deb. 10 mm (kot npr. Mapei PLANITOP FAST 330)</t>
  </si>
  <si>
    <t xml:space="preserve"> * glavno stopnišče – podzemni del</t>
  </si>
  <si>
    <t xml:space="preserve"> - dimenzije 17,30/29/145 cm</t>
  </si>
  <si>
    <t xml:space="preserve"> - vmesni podest</t>
  </si>
  <si>
    <t xml:space="preserve"> * stopnice v veznem hodniku – podzemni del</t>
  </si>
  <si>
    <t xml:space="preserve"> - dimenzije 13,9/100 cm, širine 180 cm, 
stopnice se oblagajo tudi bočno s keramiko</t>
  </si>
  <si>
    <t xml:space="preserve"> * glavno stopnišče – nadzemni del</t>
  </si>
  <si>
    <t xml:space="preserve"> - stopnice dimenzije 16,7/29/145 cm</t>
  </si>
  <si>
    <t xml:space="preserve"> - stopnice dimenzije 17,5/29/145 cm</t>
  </si>
  <si>
    <t xml:space="preserve"> - stopnice dimenzije 22,1/23,7/145 cm</t>
  </si>
  <si>
    <t xml:space="preserve"> - vmesni podesti</t>
  </si>
  <si>
    <t>Obdelava tlaka obstoječega dela objekta ZDNGF1, v celotni sestavi:</t>
  </si>
  <si>
    <t>T21 - Tlaki obstoječe stavbe ZDNGF1</t>
  </si>
  <si>
    <t xml:space="preserve"> - odstranitev obstoječe talne obloge ter sanacija podlage – zajeto v ločeni postavki</t>
  </si>
  <si>
    <t xml:space="preserve"> - obrušenje estriha do zdrave podlage, odprašeno</t>
  </si>
  <si>
    <t xml:space="preserve"> - po potrebi samoizravnalna masa do deb. 10 mm (kot npr. Mapei PLANITOP FAST 330)</t>
  </si>
  <si>
    <t xml:space="preserve"> - Dobava in polaganje talne keramike, kot npr. Agrob Buchtal BASIS, dim. 30×30 cm, v barvi in strukturi po potrditvi projektanta arhitekture, kompletno s stičenjem stikov, tipskimi vogalniki, vsem delom in veznim materialom. Talne in stenske fuge se morajo ujemati, shemo polaganja določi projektant arhitekture po določitvi dobavljenega tipa keramike! Podana je količina m2 neto, vse morebitne rezerve je potrebno upoštevati v enotnih cenah!</t>
  </si>
  <si>
    <t xml:space="preserve"> - Dobava in polaganje zunanjih keramičnih plošč in podkonstrukcije v sklopu dvignjenega poda, v barvi in strukturi po potrditvi projektanta arhitekture, kompletno z izdelavo stikov, tipskimi vogalniki, vsem delom in veznim materialom. Shemo polaganja določi projektant arhitekture po določitvi dobavljenega tipa keramike! Podana je količina m2 neto, vse morebitne rezerve je potrebno upoštevati v enotnih cenah!</t>
  </si>
  <si>
    <t xml:space="preserve"> - finalna talna obloga iz keramičnih plošč dim. 60×60 cm, deb. 2,00 cm, kot npr. Ceramica Imola STONCRETE, proste fuge</t>
  </si>
  <si>
    <t xml:space="preserve"> - podkonstrukcija finalne talne obloge, višinsko nastavljivi podstavki iz umetne mase, kot npr. BUZON PB, prosto stoječi, viš. 3,00 - 7,00 cm (prilagojeno na mestu)</t>
  </si>
  <si>
    <t>KP – stenska keramika</t>
  </si>
  <si>
    <t xml:space="preserve"> - Dobava in polaganje stenske keramike, kot npr. Agrob Buchtal BASIS, dim. 30×30 cm in 20×20 cm,  po izboru projektanta arhitekture, kompletno s stičenjem stikov, tipskimi vogalniki, vsem delom in veznim materialom. Talne in stenske fuge se morajo ujemati, shemo polaganja določi projektant arhitekture po določitvi dobavljenega tipa keramike! V ceni je zajeta neto kvadratura, brez upoštevanja rezerve.</t>
  </si>
  <si>
    <t xml:space="preserve"> - vezni sloj, tip lepila in način nanosa lepila določiti glede na končni izbor keramike in kvaliteto podlage</t>
  </si>
  <si>
    <t xml:space="preserve"> - obloga s keramičnimi ploščami, lepljeno</t>
  </si>
  <si>
    <t>Dobava materiala in izvedba talne in stenske hidroizolacijske membrane v območju prh in kuhinje (pomivanje), kompletno z vso potrebno pripravo podlage, delom in materialom:</t>
  </si>
  <si>
    <t>KERAMIČARSKA DELA SKUPAJ:</t>
  </si>
  <si>
    <t>VIII. Podopolagalska dela</t>
  </si>
  <si>
    <t>Dobava in polaganje talne obloge v sestavi:</t>
  </si>
  <si>
    <t>T03 - Tlak zdravstvenega objekta v nadzemnem delu objekta in T02 - Tlak veznega hodnika v P</t>
  </si>
  <si>
    <t xml:space="preserve"> - Obrus podlage-estriha, nanos kot npr. schonox KH, ter izvedba izravnave podlage z izravnalno maso, kot npr. schenox ZM debeline do 2mm po navodilu proizvajalca</t>
  </si>
  <si>
    <r>
      <t xml:space="preserve"> - </t>
    </r>
    <r>
      <rPr>
        <sz val="10"/>
        <rFont val="Arial"/>
        <family val="2"/>
      </rPr>
      <t xml:space="preserve">finalna talna obloga </t>
    </r>
    <r>
      <rPr>
        <sz val="10"/>
        <rFont val="Arial"/>
        <family val="2"/>
        <charset val="238"/>
      </rPr>
      <t>- guma
Kompletna dobava in montaža homogene talne obloge iz kavčuka deb. 3,50 mm (kot npr. NORAMENT 926 GRANO). Talna obloga mora ustrezati požarni razred Bfl-S1 varen v požarno toksikološkem smislu, DIN 51130-R9 varnost zdrsa, trdnost po ISO 7619 92 shoreA, dimenzijska stabilnost EN ISO 23 999 = +/- 0,3%, odpornost proti obrabi po ISO 4649, postopek A 200 mm3, talna obloga mora imeti ekološki certifikat Modri angel in ustrezati standardu RAL UZ 120. Talna obloga se vzdržuje s poliranjem. Barva in struktura po izbiri arhitekta.
 - upoštevati tudi dobavo in montažo  obstenske zaokrožnice iz talne obloge, kot npr. NORAMENT GRANO višine 10cm vključno z podložnim profilom
 - upoštevati tudi šivanje delovnih stikov dilatacij, z epoksijem EP 30, na estrihu, in ojačitev estriha z gradbeno mrežico, pred izdelavo izravnalne mase.</t>
    </r>
  </si>
  <si>
    <t>T22, T23 - Tlaki obstoječe stavbe ZDNGF1</t>
  </si>
  <si>
    <t xml:space="preserve"> - odstranitev obstoječe dinalne obloge ter sanacija podlage zajeta posebej</t>
  </si>
  <si>
    <t>Obračun po m2 kompletno izvedene postavke, z vsemi potrebnimi deli in materialom.</t>
  </si>
  <si>
    <t>PODOPOLAGALSKA DELA:</t>
  </si>
  <si>
    <t xml:space="preserve">IX.  </t>
  </si>
  <si>
    <t>Obdelava betonskih površin</t>
  </si>
  <si>
    <t>Izvedba brušenja AB plošče za finalni / končni tlak. Betoni in opaži zajeti posebej. Izvedeno po opisu:</t>
  </si>
  <si>
    <t>T11b - Tlak stopniščnih jeder v K2 na terenu</t>
  </si>
  <si>
    <t xml:space="preserve"> - grobo brušeno, odprašeno in tretirano s trajno silansko impregnacijo v gelu po SIST EN 1504-2, globina prodiranja &gt;10 mm, razred II, deleže suhe snovi 80% (kot npr. Mapei Mapecrete Creme Protection)</t>
  </si>
  <si>
    <t xml:space="preserve"> - vsi vidni betonski robovi (npr. stopnišča) so brušeni ali predhodno opaženi v naklonu 45 z letvico maks. dim. 20/20 mm</t>
  </si>
  <si>
    <t xml:space="preserve"> - končni tlak mora zagotavljati protizdrsnost razreda R10 ali R11 po DIN 51130</t>
  </si>
  <si>
    <t xml:space="preserve"> - a.b. temeljna plošča po Načrtu gradbenih konstrukcij</t>
  </si>
  <si>
    <t>T12b - Tlak stopnišč v garaži</t>
  </si>
  <si>
    <t xml:space="preserve"> - a.b. plošča po Načrtu gradbenih konstrukcij</t>
  </si>
  <si>
    <t>Podana količina v m2! (os X12-X13/Y11-Y12)</t>
  </si>
  <si>
    <r>
      <t xml:space="preserve">Dobava materiala in izvedba obdelave stopnišč v kletnem delu po sestavi </t>
    </r>
    <r>
      <rPr>
        <b/>
        <sz val="10"/>
        <rFont val="Arial"/>
        <family val="2"/>
        <charset val="238"/>
      </rPr>
      <t>T12b</t>
    </r>
    <r>
      <rPr>
        <sz val="10"/>
        <rFont val="Arial"/>
        <family val="2"/>
      </rPr>
      <t>:</t>
    </r>
  </si>
  <si>
    <t>Podana dimenzija stopnic in količina stopnic – po tej postavki se obdela samo čela stopnic in podestov.</t>
  </si>
  <si>
    <t xml:space="preserve"> ** stopnice X01/Y14 - rez 23</t>
  </si>
  <si>
    <t xml:space="preserve"> - dimenzije 17,30/29/120 cm</t>
  </si>
  <si>
    <t xml:space="preserve"> ** stopnice X01/Y09 - rez 13</t>
  </si>
  <si>
    <t xml:space="preserve"> ** stopnice X12/Y12 - rez 12</t>
  </si>
  <si>
    <r>
      <t xml:space="preserve"> - </t>
    </r>
    <r>
      <rPr>
        <i/>
        <sz val="9"/>
        <rFont val="Arial"/>
        <family val="2"/>
        <charset val="238"/>
      </rPr>
      <t>a.b. plošča v naklonu 2%, obdelana kot končni tlak</t>
    </r>
  </si>
  <si>
    <t>Obdelava AB elementov po sestavi BB, kompletno z upoštevanjem vsega dela in materiala. Betoni in opaži zajeti posebej. Izvedeno po opisu:</t>
  </si>
  <si>
    <t>BB - brušeni betonski tlak oz. brušena betonska površina</t>
  </si>
  <si>
    <t xml:space="preserve"> - povozna površina – S11 (X06-X07)</t>
  </si>
  <si>
    <t xml:space="preserve"> - vhodni podest – S04 (X07-X07)</t>
  </si>
  <si>
    <t xml:space="preserve"> - povozna površina - S11 (X11-X13)</t>
  </si>
  <si>
    <t xml:space="preserve"> - parapetni zid na strehi 1.kleti</t>
  </si>
  <si>
    <t xml:space="preserve"> - a.b. stopnice 4×14.3/30.0 - med -066 in -009, dolžine od 156 - 217 cm (X01/Y07)</t>
  </si>
  <si>
    <t xml:space="preserve"> - stene korita nad pilotno gredo (X13/Y14) </t>
  </si>
  <si>
    <t xml:space="preserve"> - stene drevesnega korita (X05/Y10)</t>
  </si>
  <si>
    <t xml:space="preserve"> - stopnišči na terenu (os 4/B-C in X01/Y02)</t>
  </si>
  <si>
    <t xml:space="preserve"> - oporni zid v X01 med Y01-Y02 in oporni zid  vzdolž osi 4 ob obstoječi stavbi (delno na a.b. kineti, delno na lastnem temelju) </t>
  </si>
  <si>
    <t>Dobava materiala in izvedba obdelave vidnih betonov, kompletno z upoštevanjem dela in materiala:</t>
  </si>
  <si>
    <t xml:space="preserve">VB - vidni beton VB3 po SIST EN 13670  </t>
  </si>
  <si>
    <t xml:space="preserve"> - očiščeno ostankov cementnega mleka, odprašeno in tretirano s trajno silansko impregnacijo v gelu po SIST EN 1504-2, globina prodiranja &gt;10 mm, razred II, deleže suhe snovi 80% (kot npr. Mapei Mapecrete Creme Protection)</t>
  </si>
  <si>
    <t xml:space="preserve"> - eko otok</t>
  </si>
  <si>
    <t xml:space="preserve"> AB elementi pri izhodu iz stopnišč nad koto 1.kleti:</t>
  </si>
  <si>
    <t xml:space="preserve"> - parapetni zob</t>
  </si>
  <si>
    <t xml:space="preserve"> -  AB stene</t>
  </si>
  <si>
    <t xml:space="preserve"> -  plošča nad izhodom iz stopnišča - delno plošča v naklonu</t>
  </si>
  <si>
    <t>SKUPAJ OBDELAVA BETONSKIH POVRŠIN:</t>
  </si>
  <si>
    <t>Dobava in montaža osebnega dvigala, kompletno z upoštevanjem vseh potrebnih del in materiala:</t>
  </si>
  <si>
    <t xml:space="preserve">Kontrukcijo jaška dvigala obvezno prilagoditi zahtevam proizvajalca izbranega dvigala! Višanje glave dvigal ni dovoljeno! </t>
  </si>
  <si>
    <t>Pri izvedbi jaška dvigala in vgradnjo samega dvigala, je potrebno upoštevati zahteve iz požarnega elaborata!</t>
  </si>
  <si>
    <r>
      <t xml:space="preserve">Osebno dvigalo ''ZD''
</t>
    </r>
    <r>
      <rPr>
        <sz val="10"/>
        <rFont val="Arial"/>
        <family val="2"/>
        <charset val="238"/>
      </rPr>
      <t>kot npr. tip Schindler 5500</t>
    </r>
  </si>
  <si>
    <t>Standard: EN 81-20, EN 81-50, EN 81-73</t>
  </si>
  <si>
    <t>NOSILNOST: 1300 kg ali 17 oseb</t>
  </si>
  <si>
    <t>HITROST: 1,0 m/s - 180 vklopov/h</t>
  </si>
  <si>
    <t>SISTEM POGONA: električni, ACVF- frekvenčno reguliran, brez reduktorja</t>
  </si>
  <si>
    <t>VIŠINA DVIGA: 18,53 m</t>
  </si>
  <si>
    <t>ŠTEV. POSTAJ: - 6</t>
  </si>
  <si>
    <t xml:space="preserve">ŠTEV. VHODOV: 8 (prehodna kabina)       </t>
  </si>
  <si>
    <t>SISTEM UPRAVLJANJA:</t>
  </si>
  <si>
    <t xml:space="preserve">- mikroprocesor DUPLEX 1KS - zbirno krmiljenje v obe smeri </t>
  </si>
  <si>
    <t>- govorna povezava iz kabine (varnostni sistem omogoča avtomatični telefonski klic v sili iz kabine na 4 prej programirane tel. številke)</t>
  </si>
  <si>
    <t>- možnost priklopa na hišni agregat</t>
  </si>
  <si>
    <t>- blokada ustavljanja v P, N1 in N2 izven delovnega časa</t>
  </si>
  <si>
    <t>- mehanska tipkala, prilagojena številu postaj</t>
  </si>
  <si>
    <r>
      <t xml:space="preserve">- </t>
    </r>
    <r>
      <rPr>
        <sz val="10"/>
        <rFont val="Arial"/>
        <family val="2"/>
        <charset val="238"/>
      </rPr>
      <t>selektivno odpiranje vrat zaradi prehodnosti kabine v isti postaji</t>
    </r>
  </si>
  <si>
    <t>- signal za preobremenitev</t>
  </si>
  <si>
    <t>- vklop/izklop dvigala s ključem</t>
  </si>
  <si>
    <r>
      <t xml:space="preserve">-  </t>
    </r>
    <r>
      <rPr>
        <sz val="10"/>
        <rFont val="Arial"/>
        <family val="2"/>
        <charset val="238"/>
      </rPr>
      <t>tipka za odpiranje vrat</t>
    </r>
  </si>
  <si>
    <t>- tipka za alarm</t>
  </si>
  <si>
    <t xml:space="preserve">- reliefne tipke </t>
  </si>
  <si>
    <t>- Braillova pisava</t>
  </si>
  <si>
    <t>SIGNALIZACIJA:</t>
  </si>
  <si>
    <t>- v kabini: prikazovalnik položaja kabine in smeri nadaljnje vožnje, gong, zvočna najava etaže</t>
  </si>
  <si>
    <t>- v glavni postaji: prikazovalnik položaja kabine in smeri nadaljnje vožnje, gong</t>
  </si>
  <si>
    <t>- v drugih postajah: prikazovalnik položaja kabine in smeri nadaljnje vožnje, gong</t>
  </si>
  <si>
    <t>KABINA:</t>
  </si>
  <si>
    <r>
      <t xml:space="preserve">- </t>
    </r>
    <r>
      <rPr>
        <sz val="10"/>
        <rFont val="Arial"/>
        <family val="2"/>
        <charset val="238"/>
      </rPr>
      <t>stene kabine iz brušene nerjaveče pločevine</t>
    </r>
  </si>
  <si>
    <r>
      <t xml:space="preserve">- </t>
    </r>
    <r>
      <rPr>
        <sz val="10"/>
        <rFont val="Arial"/>
        <family val="2"/>
        <charset val="238"/>
      </rPr>
      <t>strop iz rahlo odsevne nerjaveče pločevine</t>
    </r>
  </si>
  <si>
    <r>
      <t xml:space="preserve">-  </t>
    </r>
    <r>
      <rPr>
        <sz val="10"/>
        <rFont val="Arial"/>
        <family val="2"/>
        <charset val="238"/>
      </rPr>
      <t>ročaj z zaobljenimi robovi na stranski steni</t>
    </r>
  </si>
  <si>
    <r>
      <t xml:space="preserve">- </t>
    </r>
    <r>
      <rPr>
        <sz val="10"/>
        <rFont val="Arial"/>
        <family val="2"/>
        <charset val="238"/>
      </rPr>
      <t>tla iz naravne nedrseče pegaste gume, barva po izboru iz kataloga ali usklajeno z gumenim tlakom etaže</t>
    </r>
  </si>
  <si>
    <r>
      <t xml:space="preserve">- </t>
    </r>
    <r>
      <rPr>
        <sz val="10"/>
        <rFont val="Arial"/>
        <family val="2"/>
        <charset val="238"/>
      </rPr>
      <t>avtomatski ventilator</t>
    </r>
  </si>
  <si>
    <t xml:space="preserve">- na levi in desni stranici PVC zaščitni odbojniki </t>
  </si>
  <si>
    <t>- LED razsvetljava v kabini, tip LINE</t>
  </si>
  <si>
    <t>- dimenzije: širina 1200 mm, dolžina 2300 mm, višina 2100 mm</t>
  </si>
  <si>
    <t>- število vhodov: 2, prehodna kabina</t>
  </si>
  <si>
    <t xml:space="preserve">- zaščita vhoda svetlobna zavesa </t>
  </si>
  <si>
    <t>VRATA:</t>
  </si>
  <si>
    <r>
      <t xml:space="preserve">- kabine: avtomatska, teleskopska enostranska T2, iz </t>
    </r>
    <r>
      <rPr>
        <i/>
        <sz val="10"/>
        <rFont val="Arial"/>
        <family val="2"/>
        <charset val="238"/>
      </rPr>
      <t>brušene nerjavne pločevine</t>
    </r>
    <r>
      <rPr>
        <sz val="10"/>
        <rFont val="Arial"/>
        <family val="2"/>
        <charset val="238"/>
      </rPr>
      <t>, frekvenčno reguliran pogon, širina 1100 mm, višina 2100 mm</t>
    </r>
  </si>
  <si>
    <r>
      <t>- jaška: avtomatska, teleskopska enostranska T2, iz</t>
    </r>
    <r>
      <rPr>
        <i/>
        <sz val="10"/>
        <rFont val="Arial"/>
        <family val="2"/>
        <charset val="238"/>
      </rPr>
      <t xml:space="preserve"> brušene nerjavne pločevine, </t>
    </r>
    <r>
      <rPr>
        <sz val="10"/>
        <rFont val="Arial"/>
        <family val="2"/>
        <charset val="238"/>
      </rPr>
      <t xml:space="preserve">širina 1100 mm, višina 2100 mm, </t>
    </r>
  </si>
  <si>
    <t>- povišana požarna odpornost vrat EI 60</t>
  </si>
  <si>
    <t>STROJNICA: brez strojnice - pogonski stroj zgoraj v jašku dvigala</t>
  </si>
  <si>
    <t>ELEKTRIČNA NAPETOST:  3 x 400V / 230V, 50 Hz</t>
  </si>
  <si>
    <r>
      <t xml:space="preserve">vključeno v ceno:
- razsvetljava jaška
</t>
    </r>
    <r>
      <rPr>
        <sz val="7"/>
        <color indexed="8"/>
        <rFont val="Times New Roman"/>
        <family val="1"/>
        <charset val="238"/>
      </rPr>
      <t xml:space="preserve">- </t>
    </r>
    <r>
      <rPr>
        <sz val="10"/>
        <color indexed="8"/>
        <rFont val="Arial"/>
        <family val="2"/>
        <charset val="238"/>
      </rPr>
      <t>lestev za dostop v jašek</t>
    </r>
  </si>
  <si>
    <t>JAŠEK DVIGALA – zajeto v ločenih postavkah:</t>
  </si>
  <si>
    <t xml:space="preserve">- dimenzije: širina 2100 mm, globina 2880 mm </t>
  </si>
  <si>
    <t>- glava jaška: maks. 3500 mm</t>
  </si>
  <si>
    <t>- poglobitev: 1125 mm</t>
  </si>
  <si>
    <t>Podati ceno za kompletno dobavo in montažo!</t>
  </si>
  <si>
    <r>
      <t xml:space="preserve">Osebno dvigalo ''GH''
</t>
    </r>
    <r>
      <rPr>
        <sz val="10"/>
        <rFont val="Arial"/>
        <family val="2"/>
        <charset val="238"/>
      </rPr>
      <t xml:space="preserve">kot npr. tip Schindler 3300 </t>
    </r>
  </si>
  <si>
    <t>NOSILNOST: 675 kg ali 9 oseb</t>
  </si>
  <si>
    <t>HITROST: 1,0 m/s – 180 vklopov/h</t>
  </si>
  <si>
    <t>VIŠINA DVIGA: 7,87 m</t>
  </si>
  <si>
    <t>ŠTEV. POSTAJ: 3</t>
  </si>
  <si>
    <t xml:space="preserve">ŠTEV. VHODOV: 3 (neprehodna kabina)      </t>
  </si>
  <si>
    <t xml:space="preserve">- mikroprocesor 1KS - zbirno krmiljenje v obe smeri </t>
  </si>
  <si>
    <r>
      <t>- </t>
    </r>
    <r>
      <rPr>
        <sz val="10"/>
        <rFont val="Arial"/>
        <family val="2"/>
        <charset val="238"/>
      </rPr>
      <t>avtomatska evakuacija ujetih oseb iz kabine dvigala v primeru izpada električne energije s pomočjo lastnih baterij</t>
    </r>
  </si>
  <si>
    <r>
      <t xml:space="preserve">- </t>
    </r>
    <r>
      <rPr>
        <sz val="10"/>
        <rFont val="Arial"/>
        <family val="2"/>
        <charset val="238"/>
      </rPr>
      <t>tipka za alarm</t>
    </r>
  </si>
  <si>
    <t xml:space="preserve">- Braillova pisava </t>
  </si>
  <si>
    <t xml:space="preserve">SIGNALIZACIJA: </t>
  </si>
  <si>
    <t>- stene kabine iz brušene nerjavne pločevine</t>
  </si>
  <si>
    <t xml:space="preserve">- strop iz svetlo sive pločevine </t>
  </si>
  <si>
    <r>
      <t xml:space="preserve">- </t>
    </r>
    <r>
      <rPr>
        <sz val="10"/>
        <rFont val="Arial"/>
        <family val="2"/>
        <charset val="238"/>
      </rPr>
      <t>ročaj na stranski steni</t>
    </r>
  </si>
  <si>
    <t>- ogledalo na zadnji steni po vsej višini širine 60 cm</t>
  </si>
  <si>
    <r>
      <t xml:space="preserve">- </t>
    </r>
    <r>
      <rPr>
        <sz val="10"/>
        <rFont val="Arial"/>
        <family val="2"/>
        <charset val="238"/>
      </rPr>
      <t>tla iz naravne nedrseče pegaste gume_barva po izboru iz kataloga</t>
    </r>
  </si>
  <si>
    <r>
      <t xml:space="preserve">- </t>
    </r>
    <r>
      <rPr>
        <sz val="10"/>
        <rFont val="Arial"/>
        <family val="2"/>
        <charset val="238"/>
      </rPr>
      <t>LED razsvetljava v kabini, tip LINE</t>
    </r>
  </si>
  <si>
    <t>- dimenzije: širina 1200 mm, dolžina 1400 mm, višina 2170 mm</t>
  </si>
  <si>
    <t>- število vhodov: 1, neprehodna kabina</t>
  </si>
  <si>
    <t>- kabine: avtomatska, teleskopska enostranska T2, iz brušene nerjavne pločevine, frekvenčno reguliran pogon, širina 900 mm, višina 2100 mm</t>
  </si>
  <si>
    <t>- jaška: avtomatska, teleskopska enostranska T2, iz brušene nerjavne pločevine, širina 900 mm, višina 2100 mm,</t>
  </si>
  <si>
    <t>ELEKTRIČNA NAPETOST: 3 x 400V / 230V, 50 Hz</t>
  </si>
  <si>
    <r>
      <t xml:space="preserve">vključeno v ceno:
- razsvetljava jaška
</t>
    </r>
    <r>
      <rPr>
        <sz val="10"/>
        <color indexed="8"/>
        <rFont val="Arial"/>
        <family val="2"/>
        <charset val="238"/>
      </rPr>
      <t xml:space="preserve">- lestev za dostop v jašek
</t>
    </r>
    <r>
      <rPr>
        <sz val="7"/>
        <color indexed="8"/>
        <rFont val="Times New Roman"/>
        <family val="1"/>
        <charset val="238"/>
      </rPr>
      <t xml:space="preserve">- </t>
    </r>
    <r>
      <rPr>
        <sz val="10"/>
        <color indexed="8"/>
        <rFont val="Arial"/>
        <family val="2"/>
        <charset val="238"/>
      </rPr>
      <t>montaža brez gradbenega odra v jašku</t>
    </r>
  </si>
  <si>
    <t>- dimenzije: širina 1600 mm, globina 1950 mm</t>
  </si>
  <si>
    <t>- glava jaška: maks. 2990 mm</t>
  </si>
  <si>
    <t>- poglobitev: 1060 mm</t>
  </si>
  <si>
    <t>Dobava in montaža pitnika, montiran na steno drevesnega korita (glej detajl), vse po izboru in načrtu projektanta arhitekture! Priključeno po PZI načrtu strojništva.</t>
  </si>
  <si>
    <t>Dobava in montaža vseh oznak/nalepk po požarnem elaboratu, ki oznacijejo smer izhoda, namestitav gasilnikov, … Potrebno je upoštevati kompletno dobava in pritrditev oznak. Tip grafike in mesto pritrditve uskladiti z odg. vodjem projekta.</t>
  </si>
  <si>
    <t>Po elaboratu požarne varnosti!</t>
  </si>
  <si>
    <t>SKUPAJ OPREMA:</t>
  </si>
  <si>
    <t>ZUNANJA UREDITEV</t>
  </si>
  <si>
    <t>3.2 Načrt zunanje in prometne ureditve</t>
  </si>
  <si>
    <t>Zap.št.</t>
  </si>
  <si>
    <t>EM</t>
  </si>
  <si>
    <t>Kol.</t>
  </si>
  <si>
    <t>Cena/EM</t>
  </si>
  <si>
    <t>Vrednost</t>
  </si>
  <si>
    <t>I</t>
  </si>
  <si>
    <t>PREDDELA</t>
  </si>
  <si>
    <t>Geodetska dela</t>
  </si>
  <si>
    <t>Zakoličba dostopnih cest, platojev, parkirišča, kanalizacije s postavitvijo prečnih gradbenih profilov</t>
  </si>
  <si>
    <t>pav</t>
  </si>
  <si>
    <t>Čiščenje terena</t>
  </si>
  <si>
    <t>Rezanje asfaltne plasti s talno diamantno žago, debele do 15 cm</t>
  </si>
  <si>
    <t>Porušitev in odstranitev asfaltne plasti v debelini nad 12 cm z odvozom na trajno deponijo</t>
  </si>
  <si>
    <t>Porušitev in odstranitev robnika iz cementnega betona z odvozom na trajno deponijo</t>
  </si>
  <si>
    <t>Porušitev in odstranitev nevezanega tlaka iz lomljenca, tlakovcev, plošč, debeline do 12 cm (travne plošče, prane plošče, tlakovci ZZZS) z odvozom na trajno deponijo</t>
  </si>
  <si>
    <t>Odstranitev in trajno deponiranje grmovja in dreves z debli premera do 10 cm ter vej na redko porasli površini - ročno</t>
  </si>
  <si>
    <t>Odstranitev in trajno deponiranje grmovja in dreves z debli premera do 10 cm ter vej na redko porasli površini - strojno</t>
  </si>
  <si>
    <t>Posek, odstranitev in trajno deponirnaje drevesa z deblom premera 11 do 30 cm ter odstranitev vej</t>
  </si>
  <si>
    <t>Posek, odstranitev in trajno deponirnaje drevesa z deblom premera 31 do 50 cm ter odstranitev vej</t>
  </si>
  <si>
    <t>Posek, odstranitev in trajno deponirnaje drevesa z deblom premera nad 50 cm ter odstranitev vej</t>
  </si>
  <si>
    <t>Odstranitev panja s premerom 11 do 30 cm z odvozom na trajno deponijo</t>
  </si>
  <si>
    <t>Odstranitev panja s premerom 31 do 50 cm z odvozom na trajno deponijo</t>
  </si>
  <si>
    <t>Odstranitev panja s premerom nad 50 cm z odvozom na trajno deponijo</t>
  </si>
  <si>
    <t>Porušitev in odstranitev cementnobetonske plasti v debelini do 15 cm (beton, prodniki v betonu) z odvozom na trajno deponijo</t>
  </si>
  <si>
    <t>Porušitev in odstranitev cementnega betona z odvozom na trajno deponijo (ekološki otok, AB zidovje)</t>
  </si>
  <si>
    <t>Demontaža in odstranitev parkovne opreme z odvozom na trajno deponijo (smetnjaki, rastlinska korita, drevesne zaščitne rešetke, wc)</t>
  </si>
  <si>
    <t>Demontaža in odstranitev avtomatskih cestnih zapornic z odvozom na trajno deponijo</t>
  </si>
  <si>
    <t>Odstranitev skladiščenga zabojnika z odvozom po dogovoru z investitorjem</t>
  </si>
  <si>
    <t xml:space="preserve">Odstranitev in trajno deponiranje prometnega znaka s stranico/premerom do 900 mm </t>
  </si>
  <si>
    <t xml:space="preserve">Odstranitev in začasno deponiranje prometnega znaka s stranico/premerom do 900 mm </t>
  </si>
  <si>
    <t xml:space="preserve">Odstranitev in trajno deponiranje stebrička prometnega znaka iz jeklene cevi </t>
  </si>
  <si>
    <t>Demontaža panelne ograje z odvozom na trajno deponijo</t>
  </si>
  <si>
    <t>m</t>
  </si>
  <si>
    <t>Demontaža jeklene ograje z začasnim deponiranjem (ZZZS)</t>
  </si>
  <si>
    <t>Demontaža jeklene ograje z odvozom na trajno deponijo (parkirišče, klančina)</t>
  </si>
  <si>
    <t>Demontaža in trajno deponiranje jeklenih vrat (klančina - vhod )</t>
  </si>
  <si>
    <t>Porušitev in odstranitev jaška z notranjo stranico/premerom do 100 cm z odvozom na trajno deponijo</t>
  </si>
  <si>
    <t>Porušitev in odstranitev jaška z notranjo stranico/premerom od 101 do 150 cm z odvozom na trajno deponijo</t>
  </si>
  <si>
    <t>Porušitev in odstranitev kanalizacije iz cevi s premerom do 50 cm z odvozom na trajno deponijo</t>
  </si>
  <si>
    <t>Porušitev in odstranitev kanalizacije iz cevi s premerom 51 do 150 cm</t>
  </si>
  <si>
    <t>Odstranitev smetarskih zabojnikov iz ekoloških otokov po dogovoru z upravljlacem</t>
  </si>
  <si>
    <t>D</t>
  </si>
  <si>
    <t>OPOMBA: Odvoz materiala na trajno deponijo vključuje nakladanje in vsa druga potrebna dela pri deponiranju ter plačilo vseh potrebnih taks.</t>
  </si>
  <si>
    <t>OPOMBA: Odvoz materiala na začasno deponijo vključuje nakladanje in vsa druga potrebna dela pri deponiranju</t>
  </si>
  <si>
    <t>II</t>
  </si>
  <si>
    <t>ZEMELJSKA DELA</t>
  </si>
  <si>
    <t>Izkopi</t>
  </si>
  <si>
    <t>OPOMBA: Kategorije izkopnega materiala so določene na podlagi: Pravilnik o spodnjem ustroju železniških prog (Uradni list RS, št. 93/13 in 30/18 – ZVZelP-1)</t>
  </si>
  <si>
    <t>Izkop vezljive zemljine/zrnate kamnine – 2. in 3. kategorije skupaj z nakladanjem</t>
  </si>
  <si>
    <t>Razpiranje gradbene jame s pomičnimi razpirali; povprečna globina 1,0 do 3,0m (vgradnja po potrebi)</t>
  </si>
  <si>
    <t>Nasipi, zasipi, klini, posteljica in glinasti naboj</t>
  </si>
  <si>
    <t>Zasip z izkponim materialom IV kategorije z dobavo iz začasne deponije ter strojno kompriminiranje v plasteh do 30 cm (obod objekta, streha kleti, zasip pod ustrojem cest in poti)</t>
  </si>
  <si>
    <t>Zasip kanalizacijskih cevi s peščenim materialom  granulacije 4/8mm (z dobavo materiala) ter ročno kompriminiranje v plasteh po 15cm do višine 30cm nad temenom cevi (zbitost 40MPa)</t>
  </si>
  <si>
    <t>Zasip drenažnih cevi s kamnitim materialom 8/16mm  ter ročno kompriminiranje v plasteh po 15cm  do višine 30cm nad temenom cevi (zbitost 40 MPa)</t>
  </si>
  <si>
    <t>Zasip ponikovalnega polja z materialom iz gruščnatega materiala 8/32mm v plasteh do 20cm do višine 30cm nad temenom ponikovalnega voda (zbitost 40 MPa)</t>
  </si>
  <si>
    <t>Dodaten zasip revizijskih jaškov z materialom od izkopa ter ročno kompriminiranje v plasteh po 30cm</t>
  </si>
  <si>
    <t>Zasip s prodnim materialom z dobavo iz separacije v debeline 30 cm, granulacije 16/32 (obod objekta)</t>
  </si>
  <si>
    <t>Planum temeljnih tal</t>
  </si>
  <si>
    <t>Planiranje dna izkopa iz materiala 2. in 3. ktg.</t>
  </si>
  <si>
    <t>Brežine in zelenice</t>
  </si>
  <si>
    <t>Humuziranje brez valjanja, v debelini do 25 cm - strojno vključno z nabavo</t>
  </si>
  <si>
    <t>Doplačilo za zatravitev s semenom</t>
  </si>
  <si>
    <t>Dobava in zasaditev grmovnih vrst - plazeči rožmarin (Rosmarinus officinalis "Repens"), 4 sadike na m2, minimalnega premera 50cm</t>
  </si>
  <si>
    <t>Dobava in zasaditev drevesnih vrst - črnika (quercus ilex), minimalna višina debla ob dobavi 400cm</t>
  </si>
  <si>
    <t>Deponije</t>
  </si>
  <si>
    <t>OPOMBA: Odvoz materiala na trajno deponijo vključuje vsa  potrebna dela pri deponiranju ter plačilo vseh potrebnih taks</t>
  </si>
  <si>
    <t>III</t>
  </si>
  <si>
    <t>VOZIŠČNE KONSTRUKCIJE</t>
  </si>
  <si>
    <t>Nosilne plasti</t>
  </si>
  <si>
    <t>Dobava in vgraditev geotekstilije za ločilno plast (po načrtu) 125g/m2. (povozne in pohodne)</t>
  </si>
  <si>
    <t>Izdelava nevezane nosilne plasti enakomerno zrnatega drobljenca 0/32mm iz kamnine v debelini 20 cm (povozne popvršine in intervencijsko-pohoden površine)</t>
  </si>
  <si>
    <t>Izdelava posteljice iz gruščnatega materiala 0/63mm - greda debeline 30-50 cm (povozne popvršine)</t>
  </si>
  <si>
    <t>Izdelava posteljice iz gruščnatega materiala 0/63mm - greda debeline 20 - 33 cm (intervencijsko-pohoden površine)</t>
  </si>
  <si>
    <t xml:space="preserve">Izdelava nosilne plasti bituminiziranega drobljenca AC16 base B50/70  A4 v debelini 5 cm </t>
  </si>
  <si>
    <t>Izdelava nosilne plasti bituminiziranega drobljenca AC8 surf B50/70  A4 v debelini 3 cm (vmesna plast na klančini)</t>
  </si>
  <si>
    <t>Izdelava zaščitne plasti hidroizolacije iz bituminiziranega drobljenca AC8 surf B50/70 A4 v debelini 3 cm</t>
  </si>
  <si>
    <t>Obrabne plasti</t>
  </si>
  <si>
    <t>Izdelava obrabno zaporne plasti bituminiziranega drobljenca AC11 surf B50/70 A4 v debelini 4 cm</t>
  </si>
  <si>
    <t>Izdelava nosilne plasti bituminiziranega drobljenca AC8 surf B50/70  A4 v debelini 3 cm (intervencijsko-pohoden površine)</t>
  </si>
  <si>
    <t>Robni elementi</t>
  </si>
  <si>
    <t>Dobava in vgraditev predfabriciranega pogreznjenega robnika iz cementnega betona  s prerezom 5/20 cm</t>
  </si>
  <si>
    <t>Dobava in vgraditev predfabriciranega dvignjenega gumijastega robnika s prerezom b/h = 9/10 cm</t>
  </si>
  <si>
    <t>Dobava in vgraditev predfabriciranega dvignjenega gumijastega parkirnega omejevalca</t>
  </si>
  <si>
    <t>Dobava in vgraditev predfabriciranega dvignjenega robnika iz cementnega betona  s prerezom 12/20 cm (na kamnito gredo ali tampon)</t>
  </si>
  <si>
    <t>Dobava in vgraditev predfabriciranega dvignjenega robnika iz cementnega betona  s prerezom 12/20 cm (na betonsko ploščo)</t>
  </si>
  <si>
    <t>Dobava in vgraditev predfabriciranega pogreznjenega robnika iz cementnega betona  s prerezom 12/20 cm</t>
  </si>
  <si>
    <t>Dobava in vgraditev predfabriciranega dvignjenega robnika iz cementnega betona  s prerezom 15/25 cm</t>
  </si>
  <si>
    <t>Dobava in vgraditev predfabriciranega pogreznjenega robnika iz cementnega betona  s prerezom 15/25 cm</t>
  </si>
  <si>
    <t>Dobava in vgraditev travne rešetke nosilnosti 800kN/m2, vključno z vsemi robnimi in pritrdilnimi elementi z upoštevanjem navodil proizvajalca</t>
  </si>
  <si>
    <t>IV</t>
  </si>
  <si>
    <t>OPREMA CEST</t>
  </si>
  <si>
    <t>Označbe na voziščih</t>
  </si>
  <si>
    <t>Izdelava tankoslojne označbe na vozišču z enokomponentno belo barvo, vključno 250 g/m2 posipa z drobci / kroglicami stekla, strojno, debelina plasti suhe snovi 250 µm, širina črte 10 cm (parkirna mesta)</t>
  </si>
  <si>
    <t>Izdelava tankoslojne vzdolžne označbe na vozišču z enokomponentno belo barvo, vključno 250 g/m2 posipa z drobci / kroglicami stekla, strojno, debelina plasti suhe snovi 250 µm, širina črte 12 cm</t>
  </si>
  <si>
    <t>Dobava in vgraditev brizgane vroče plastike z vmešanimi drobci/kroglicami stekla za debeloslojno zvočno vzdolžno označbo vozišča, širine 12 cm, vključno 200 g/m2 dodatnega posipa z drobci stekla</t>
  </si>
  <si>
    <t>Izdelava tankoslojne označbe na vozišču z enokomponentno belo barvo, vključno 250 g/m2 posipa z drobci / kroglicami stekla, strojno, debelina plasti suhe snovi 250 µm, širina črte 20 cm (zaporna površina)</t>
  </si>
  <si>
    <t>Izdelava tankoslojne označbe na vozišču z enokomponentno rumeno barvo, vključno 250 g/m2 posipa z drobci / kroglicami stekla, strojno, debelina plasti suhe snovi 250 µm, širina črte 20 cm (invalidi zaporna površina)</t>
  </si>
  <si>
    <t>Izdelava tankoslojne označbe na vozišču z enokomponentno rumeno barvo, vključno 250 g/m2 posipa z drobci / kroglicami stekla, strojno, debelina plasti suhe snovi 250 µm, širina črte 10 cm (invalidi, intervencijska površina)</t>
  </si>
  <si>
    <t>Izdelava tankoslojne označbe na vozišču z enokomponentno modro barvo, vključno 250 g/m2 posipa z drobci / kroglicami stekla, strojno, debelina plasti suhe snovi 250 µm, širina črte 10 cm (kratkotrajno parkiranje)</t>
  </si>
  <si>
    <t>Izdelava tankoslojne vzdolžne označbe na vozišču z enokomponentno belo barvo, vključno 250 g/m2 posipa z drobci / kroglicami stekla, strojno, debelina plasti suhe snovi 250 µm, širina črte 12 cm vključno z doplačilom za izdelavo ločilnih črt  (ločilna črta v rastru 1/1/1)</t>
  </si>
  <si>
    <t>Izdelava tankoslojne prečne označbe na vozišču z enokomponentno belo barvo, vključno 250 g/m2 posipa z drobci / kroglicami stekla, strojno, debelina plasti suhe snovi 250 µm, širina črte 30 cm (stop črta)</t>
  </si>
  <si>
    <t>Izdelava tankoslojne prečne označbe na vozišču z enokomponentno belo barvo, vključno 250 g/m2 posipa z drobci / kroglicami stekla, strojno, debelina plasti suhe snovi 250 µm, širina črte 30 cm (prekinjena stop črta)</t>
  </si>
  <si>
    <t>Izdelava tankoslojne vzdolžne označbe na vozišču z enokomponentno belo barvo, vključno 250 g/m2 posipa z drobci / kroglicami stekla, strojno, debelina plasti suhe snovi 250 µm, širina črte 50 cm (prehod za pešce)</t>
  </si>
  <si>
    <t>Doplačilo za ročno izdelavo ostalih označb na vozišču bele barve, posamezna površina označbe do 0,35 m2 (smerne puščice dolžina 1,60m, rezervirano PM h=0,70m)</t>
  </si>
  <si>
    <t>Doplačilo za ročno izdelavo ostalih označb na vozišču bele barve, posamezna površina označbe do 0,30 m2 (piktogram pešec l=1,0m)</t>
  </si>
  <si>
    <t>Doplačilo za ročno izdelavo ostalih označb na vozišču bele barve, posamezna površina označbe od 0,36 do 0,50 m2 (parkiranje za vozili z otroškimi vozički h=1,0m)</t>
  </si>
  <si>
    <t>Doplačilo za ročno izdelavo ostalih označb na vozišču rumene barve, posamezna površina označbe do 0,3 m2 (invalidi h=1,0m)</t>
  </si>
  <si>
    <t>Doplačilo za ročno izdelavo ostalih označb na vozišču rumene barve, posamezna površina označbe od 1,0 do 1,5 m2 (napisi h=0,50m)</t>
  </si>
  <si>
    <t>Doplačilo za ročno izdelavo ostalih označb na vozišču bele barve, posamezna površina označbe od 0,2 do 0,3 m2 (napisi h=0,30m)</t>
  </si>
  <si>
    <t>Doplačilo za ročno izdelavo označb na robniku rumene in črne barve, posamezna površina označbe do 0,25 m2/m (barvanje robnikov)</t>
  </si>
  <si>
    <t>Pokončna oprema cest</t>
  </si>
  <si>
    <t>Dobava in pritrditev okroglega prometnega znaka, podloga iz aluminijaste pločevine, razred retrofleksije RA2, velikostnega razreda 1</t>
  </si>
  <si>
    <t>Dobava in pritrditev okroglega prometnega znaka, podloga iz aluminijaste pločevine, razred retrofleksije RA2, velikostnega razreda 2</t>
  </si>
  <si>
    <t>Dobava in pritrditev okroglega prometnega znaka, podloga iz aluminijaste pločevine, razred retrofleksije RA2, h=20cm</t>
  </si>
  <si>
    <t>Dobava in pritrditev osemkotnega prometnega znaka, podloga iz aluminijaste pločevine, razred retrofleksije RA2, velikostnega razreda 1</t>
  </si>
  <si>
    <t>Dobava in pritrditev kvadratnega znaka, podloga iz aluminijaste pločevine, razred retrofleksije RA2, velikostnega razreda 1</t>
  </si>
  <si>
    <t>Dobava in pritrditev kvadratnega znaka, podloga iz aluminijaste pločevine, razred retrofleksije RA2, velikostnega razreda 2 (postavitvena površina, intervencijska pot)</t>
  </si>
  <si>
    <t>Dobava in pritrditev znaka, podloga iz aluminijaste pločevine, razred retrofleksije RA3, velikosti 300/600mm (prometni otok)</t>
  </si>
  <si>
    <t>Dobava in pritrditev pravokotnega znaka, podloga iz aluminijaste pločevine, razred retrofleksije RA2, velikostnega razreda 1, h=15cm (dopolnilne table)</t>
  </si>
  <si>
    <t>Dobava in pritrditev pravokotnega znaka, podloga iz aluminijaste pločevine, razred retrofleksije RA2, velikostnega razreda 2, h=25cm (dopolnilne table)</t>
  </si>
  <si>
    <t>Dobava in pritrditev pravokotne tablice, podloga iz aluminijaste z grafiko določeno po navodilu investitorja  (parirna mesta)</t>
  </si>
  <si>
    <t>Dobava in pritrditev pravokotnega znaka, podloga iz aluminijaste pločevine, razred retrofleksije RA2, velikostnega razreda 1, h=25cm (smerne table v klet 1)</t>
  </si>
  <si>
    <t>Dobava in pritrditev pravokotnega znaka, podloga iz aluminijaste pločevine, razred retrofleksije RA2, h=20cm (smerne table v klet2)</t>
  </si>
  <si>
    <t>Dobava in pritrditev prometne pravokotne table dimenzije 300/100cm, z natisnjenimi vsemi prometnimi znaki in LED prikazovalnikom po načrtu, razred retrofleksije RA2, velikostnega razreda 2, vključno s priključevanjem na električno napajanje.</t>
  </si>
  <si>
    <t>Dobava in pritrditev prometne pravokotne table dimenzije 230/55cm, z natisnjenimi vsemi prometnimi znaki,  razred retrofleksije RA2, velikostnega razreda 1</t>
  </si>
  <si>
    <t>Izdelava temelja iz cementnega betona C12/15, globine 80 cm, premera 30cm za prometni znak</t>
  </si>
  <si>
    <t xml:space="preserve">Dobava in vgraditev stebrička za prometni znak iz vroče cinkane jeklene cevi s premerom 64 mm, dolge 3500 mm </t>
  </si>
  <si>
    <t>Dobava in vgraditev stebrička za prometni znak iz vroče cinkane jeklene cevi s premerom 64 mm, dolge 3000 mm (intervencija pot, postavitvena)</t>
  </si>
  <si>
    <t>Dobava in vgraditev stebrička za prometni znak iz vroče cinkane jeklene cevi s premerom 64 mm, dolge 3500 mm (intervencija pot + postavitvena)</t>
  </si>
  <si>
    <t>Dobava in vgraditev stebrička za prometni znak iz vroče cinkane jeklene cevi s premerom 64 mm, dolžine do 50 cm, z montažo na strop, vključno z vsemi pritrdilnimi elementi.</t>
  </si>
  <si>
    <t>Dobava in vgraditev stebrička za prometni znak iz vroče cinkane jeklene cevi s premerom 64 mm, L oblike, dolžine do 100 cm, z montažo na steno  steber, vključno z vsemi pritrdilnimi elementi.</t>
  </si>
  <si>
    <t>Ponovna postavitev predhodno demontiraih prometnih znakov</t>
  </si>
  <si>
    <t>Doplačilo za ročno izdelavo vertikalnih označb na stebrih rumene in črne barve, posamezna površina označbe do 0,65 m2/m</t>
  </si>
  <si>
    <t>N</t>
  </si>
  <si>
    <t>OPOMBA: Vse postavke vključujejo stroške dobave in pritrjevanja.</t>
  </si>
  <si>
    <t>Druga prometna oprema cest</t>
  </si>
  <si>
    <t>Dobava in postavitev kolesarskih stojal za 6 koles (oblika po potrditiv arhitekta)</t>
  </si>
  <si>
    <t>Dobava in vgradnja prekucnega stebrička za preprečevanje nadaljnje vožne, z vsemi deli.</t>
  </si>
  <si>
    <t>V</t>
  </si>
  <si>
    <t>ODVODNJAVANJE</t>
  </si>
  <si>
    <t>Globinsko odvodnjavanje - kanalizacija in drenaže</t>
  </si>
  <si>
    <t>Dobava in vgradnja kanalizacijske cevi PVC DN50 SN8 na peščeno posteljico 0/4 debeline 12 cm, vključno z vsemi priklopi na obstoječe ter nove kanalizacijske elemente</t>
  </si>
  <si>
    <t>Dobava in vgradnja kanalizacijske cevi PVC DN90 SN8 na peščeno posteljico 0/4 debeline 12 cm, vključno z vsemi priklopi na obstoječe ter nove kanalizacijske elemente</t>
  </si>
  <si>
    <t xml:space="preserve">Dobava in vgradnja kanalizacijske cevi PVC DN125 SN8 na peščeno posteljico 0/4 debeline 12 cm, vključno z vsemi priklopi na obstoječe ter nove kanalizacijske elemente </t>
  </si>
  <si>
    <t>Dobava in vgradnja kanalizacijske cevi PVC DN160 SN8 na peščeno posteljico 0/4 debeline 12 cm, vključno z vsemi priklopi na obstoječe ter nove kanalizacijske elemente</t>
  </si>
  <si>
    <t>Dobava in vgradnja kanalizacijske cevi PVC DN200 SN8 na peščeno posteljico 0/4 debeline12 cm, vključno z vsemi priklopi na obstoječe ter nove kanalizacijske elemente</t>
  </si>
  <si>
    <t>Dobava in vgradnja kanalizacijske cevi PVC DN250 SN8 na peščeno posteljico 0/4 debeline 12 cm, vključno z vsemi priklopi na obstoječe ter nove kanalizacijske elemente</t>
  </si>
  <si>
    <t>Dobava in vgradnja kanalizacijske cevi PVC DN315 SN8 na peščeno posteljico 0/4 debeline 12 cm, vključno z vsemi priklopi na obstoječe ter nove kanalizacijske elemente</t>
  </si>
  <si>
    <t>Dobava in vgradnja drenažno-kanalizacijske cevi PE-HD DK DN350 SN8 s 360 stopinjsko perforacijo, vključno z vsemi priklopi na obstoječe ter nove kanalizacijske elemente</t>
  </si>
  <si>
    <t>Dobava in vgradnja PVC fazonskih kosov različnih premerov (DN50, DN90, DN110, DN125, DN160, DN200, DN250, DN300) in tipov (kolena, odcepi)</t>
  </si>
  <si>
    <t>Jaški</t>
  </si>
  <si>
    <t>Dobava in vgradnja revizijskega jaška PE, krožnega prereza s premerom DN500, s priključki za cevi, tesnili (fekalna kanalizacija).</t>
  </si>
  <si>
    <t>Dobava in vgradnja revizijskega jaška PE, krožnega prereza s premerom DN630, s priključki za cevi, tesnili (fekalna kanalizacija).</t>
  </si>
  <si>
    <t>Dobava in vgradnja revizijskega jaška PE, krožnega prereza s premerom DN800, s priključki za cevi, tesnili (fekalna kanalizacija).</t>
  </si>
  <si>
    <t>Dobava in vgradnja revizijskega jaška PE, krožnega prereza DN500, globokega do 1,25 m  s priključki za cevi, tesnili, muldo ter podlitjem (meteorna kanalizacija)</t>
  </si>
  <si>
    <t>Dobava in vgradnja revizijskega jaška PE, krožnega prereza DN630, globokega do 1,25 m  s priključki za cevi, tesnili, muldo ter podlitjem (meteorna kanalizacija)</t>
  </si>
  <si>
    <t>Dobava in vgradnja revizijskega jaška PE, krožnega prereza DN800, globokega do 2.0 m  s priključki za cevi, tesnili, muldo ter podlitjem (meteorna kanalizacija)</t>
  </si>
  <si>
    <t>Dobava in vgradnja peskolova PE, krožnega prereza DN500, globokega do 1,50 m s priključki za cevi, tesnili, muldo ter podlitjem.</t>
  </si>
  <si>
    <t>Dobava in vgradnja peskolova PE, krožnega prereza DN630, globokega do 1,50 m s priključki za cevi, tesnili, muldo ter podlitjem.</t>
  </si>
  <si>
    <t>Dobava in vgradnja ponikovalnega jaška iz BC, krožnega prereza DN1200, globokega 6.5 do 8,0 m s priključki za cevi, tesnili ter podlitjem</t>
  </si>
  <si>
    <t>Dobava in montaža LTŽ pokrovov nosilnosti 125kN, premera 600mm, vključno z AB vencem in razbremenilno ploščo.</t>
  </si>
  <si>
    <t>Dobava in montaža LTŽ pokrovov nosilnosti 400kN, premera 600mm, vključno z AB obročem in razbremenilno ploščo.</t>
  </si>
  <si>
    <t>Dobava in vgraditev kadunjaste rešetke iz duktilne litine z nosilnostjo 400 kN, s prerezom  400/400mm na peskolovih.</t>
  </si>
  <si>
    <t>Dobava in vgradnja tipske linijske rešetke za razred obremenitve D400 (npr. ACO DRAIN Multiline V200) vključno z obbetoniranjem in vsemi priključnimi elementi.</t>
  </si>
  <si>
    <t>Dobava in vgradnja tipske linijske rešetke za razred obremenitve D400 (npr. ACO DRAIN Multiline V300) vključno z obbetoniranjem in vsemi priključnimi elementi.</t>
  </si>
  <si>
    <t>VI</t>
  </si>
  <si>
    <t>GRADBENO OBRTNIŠKA DELA</t>
  </si>
  <si>
    <t>Dela s cementnim betonom</t>
  </si>
  <si>
    <t>Dobava in vgraditev podložnega cementnega betona C12/16 v prerez do 0,1 m3/m2. (AB zid)</t>
  </si>
  <si>
    <t>Izdelava robnega pasu s polaganjem prodnikom granulacije 32/64 v svež cementni betona C25/30 X0, Dmax16 v prerez 0,09 m3/m1 (robni pas), vključno z dobavo materiala.</t>
  </si>
  <si>
    <t>Obbetoniranje cevi s cementnim betonom  C 16/20  na mestih križanj cevi in na mestih globine temena cevi manj kot 80cm pod končno koto terena pod povoznimi površinami</t>
  </si>
  <si>
    <t>Dobava in vgraditev ojačenega cementnega betonaC30/37 XC4 XF2, Dmax16 v prerez (AB pločnik)</t>
  </si>
  <si>
    <t>Dobava in vgraditev ojačenega cementnega betonaC30/37 XC4 XF1 PV-II, Dmax16 v prerez (AB podporni zid stena)</t>
  </si>
  <si>
    <t>Dobava in vgraditev ojačenega cementnega betonaC30/37 XC3 PV-II, Dmax16 v prerez(AB podporni zid temelj)</t>
  </si>
  <si>
    <t>Dobava in vgraditev ojačenega cementnega betonaC30/37 XC3 XD1 PV-II, Dmax16 v prerez (prehodna plošča)</t>
  </si>
  <si>
    <t>Dela z jeklom za ojačitev</t>
  </si>
  <si>
    <t>Dobava in postavitev rebrastih žic iz visokovrednega naravno trdega jekla B500 B s premerom do 12 mm, za srednje zahtevno ojačitev (AB hodniki, zidovje, prehodne plošče)</t>
  </si>
  <si>
    <t>Izdelava dvostranskega opaža z vsemi pomožnimi deli</t>
  </si>
  <si>
    <t>Izdelava enostranskega opaža z vsemi pomožnimi deli (prehodna plošča, hodniki).</t>
  </si>
  <si>
    <t>Dobava in vgradnja trikotnih letvic 2x2cm na vidnih robovih.
(dobava in vgradnja materiala ab zidec)</t>
  </si>
  <si>
    <t>VII</t>
  </si>
  <si>
    <t>TUJE STORITVE</t>
  </si>
  <si>
    <t>Preskusi, nadzor in tehnična dokumentacija</t>
  </si>
  <si>
    <t>Izpiranje kanala in jaškov po končanih delih</t>
  </si>
  <si>
    <t>Pregled zgrajene kanalizacije s kamero</t>
  </si>
  <si>
    <t>Preizkus tesnosti cevovoda po cevnih odsekih od jaška do jaška vključno z vsemi priključki po SIST EN1610. Preskus tesnosti mora izvesti akreditiran (registriran, usposobljen in od izvajalca neodvisen) preskusni laboratorij. izvajalec preskusov mora poročilu priložiti veljavno akreditacijsko listino ter veljavno dokazilo o umerjenosti merilnih instrumentov (kalibracijski test).</t>
  </si>
  <si>
    <t>Preizkus tesnosti vseh jaškov vključno z vsemi priključki po SIST EN1610. Preskus tesnosti mora izvesti akreditiran (registriran, usposobljen in od izvajalca neodvisen) preskusni laboratorij. izvajalec preskusov mora poročilu priložiti veljavno akreditacijsko listino ter veljavno dokazilo o umerjenosti merilnih instrumentov (kalibracijski test).</t>
  </si>
  <si>
    <t>TUJE STORITVE - skupaj</t>
  </si>
  <si>
    <t>SKUPAJ BREZ DDV</t>
  </si>
  <si>
    <t>DDV 22%</t>
  </si>
  <si>
    <t>Zap. št</t>
  </si>
  <si>
    <t>kol.</t>
  </si>
  <si>
    <t>znesek EUR</t>
  </si>
  <si>
    <t>Zakoličenje pilotov in zavarovanje profilov</t>
  </si>
  <si>
    <t>Zakoličenje delovnih platojev, gradbene jame ter točk za široki izkop in zavarovanje profilov</t>
  </si>
  <si>
    <t>Zakoličenje gred in zavarovanje profilov</t>
  </si>
  <si>
    <t>Transporti</t>
  </si>
  <si>
    <t>PREDDELA SKUPAJ</t>
  </si>
  <si>
    <t>Kategorije izkopnega materiala so določene na podlagi: Pravilnik o spodnjem ustroju železniških prog (Uradni list RS, št. 93/13 in 30/18 – ZVZelP-1).</t>
  </si>
  <si>
    <t>Izkop vezljive zemljine - 2. kategorije skupaj z nakladanjem (gradbena jama, delovni platoji, dostopne ceste,.. )</t>
  </si>
  <si>
    <t>Izkop vezljive in zrnate zemljine - 3. kategorije skupaj z nakladanjem (gradbena jama, delovni platoji, dostopne ceste,.. ).</t>
  </si>
  <si>
    <t>Izkop mehke kamnine - 4. kategorije skupaj z nakladanjem (gradbena jama).</t>
  </si>
  <si>
    <t>Izkop trde kamnine - 5. kategorije skupaj z nakladanjem  (gradbena jama).</t>
  </si>
  <si>
    <t>Ureditev planuma temeljnih tal zrnate zemljine - 2. in 3. kategorije (grede).</t>
  </si>
  <si>
    <t>Ureditev planuma temeljnih tal mehke hribine - 4. in 5. kategorije (gradbena jama, kineta,...).</t>
  </si>
  <si>
    <t>Montaža berlinske stene iz jeklenih tirnic 49E1 dolžin 4-8m na medsebojnem razmaku 0,75 m, založene z deskami vključno z vso montažo spojnih elementov. V postavki je vključena tudi demontaža. 100% tirnic se zabije (dolžina zabijanja cca. 2-3m). Izvedba začasnih lokalnih stabilizacij brežin in varovanj. Vgradnja po potrebi.</t>
  </si>
  <si>
    <t>Montaža berlinske stene iz jeklenih tirnic 49E1 dolžin 4-8m na medsebojnem razmaku 0,75 m, založene z deskami vključno z vso montažo spojnih elementov. V postavki je vključena tudi demontaža. 100% tirnic se uvrta (dolžina vrtanja cca. 2-3m). Izvedba začasnih lokalnih stabilizacij brežin in varovanj. Vgradnja po potrebi.</t>
  </si>
  <si>
    <t>Delovni platoji</t>
  </si>
  <si>
    <t>Izdelava dostopnih poti in delovnih platojev iz drobljenega kamnitega materiala v debelini 40 cm (z dobavo iz kamnoloma)</t>
  </si>
  <si>
    <t>Nasipi, zasipi</t>
  </si>
  <si>
    <t>Začasni nasip z zrnato kamnino - 4. kategorije z dobavo iz začasne deponije, po plasteh 40cm (dostopne poti, delovni platoji za izdelavo pilotov,...)</t>
  </si>
  <si>
    <t>Zasip gred z zrnato kamnino (kamnita greda 0/64) - 4. kategorije (z dobavo iz kamnoloma, po plasteh 40cm (AB grede,...)</t>
  </si>
  <si>
    <t>Koli in vodnjaki</t>
  </si>
  <si>
    <t xml:space="preserve">Vrtanje s cevitvijo za izdelavo uvrtanih kolov iz ojačenega cementnega betona, sistema Benotto, premera 125 cm, izkop v zaglinjenih, čistih ali mestoma zleplejnih prodih in gruščih. Dolžina pilotov je 20m. Število pilotov je 19. </t>
  </si>
  <si>
    <t xml:space="preserve">Slepo vrtanje s cevitvijo za izdelavo uvrtanih kolov iz ojačenega cementnega betona, sistema Benotto, premera 125 cm, izkop v zaglinjenih gruščih. Dolžina pilotov je 20m. Število pilotov je 19. </t>
  </si>
  <si>
    <t xml:space="preserve">Vrtanje s cevitvijo za izdelavo uvrtanih kolov iz ojačenega cementnega betona, sistema Benotto, premera 60 cm, izkop v zaglinjenih, čistih ali mestoma zleplejnih prodih in gruščih. Dolžina pilotov je od 6 do 10m. Število pilotov je 117. </t>
  </si>
  <si>
    <t xml:space="preserve">Slepo vrtanje s cevitvijo za izdelavo uvrtanih kolov iz ojačenega cementnega betona, sistema Benotto, premera 60 cm, izkop v zaglinjenih gruščih. Dolžina pilotov je od 6 do 10m. Število pilotov je 117. </t>
  </si>
  <si>
    <t xml:space="preserve">Vrtanje s cevitvijo za izdelavo uvrtanih kolov iz ojačenega cementnega betona, sistema Benotto, premera 40 cm, izkop v zaglinjenih, čistih ali mestoma zleplejnih prodih in gruščih. Dolžina pilotov je od 5 do 7m. Število pilotov je 181. </t>
  </si>
  <si>
    <t xml:space="preserve">Slepo vrtanje s cevitvijo za izdelavo uvrtanih kolov iz ojačenega cementnega betona, sistema Benotto, premera 40 cm, izkop v zaglinjenih, čistih ali mestoma zleplejnih prodih in gruščih. Dolžina pilotov je od 5 do 7m. Število pilotov je 181. </t>
  </si>
  <si>
    <t>Odbijanje glav pilota premera 125cm z nakladanjem in odvozom porušenega betona na trajno deponijo.</t>
  </si>
  <si>
    <t>Odbijanje glav pilota premera 60cm z nakladanjem in odvozom porušenega betona natrajno deponijo.</t>
  </si>
  <si>
    <t>Odbijanje glav pilota premera 40cm z nakladanjem in odvozom porušenega betona natrajno deponijo.</t>
  </si>
  <si>
    <t>Ročni izkop okoli pilotov v zemljini 2. in 3 kategorije</t>
  </si>
  <si>
    <t>Prevozi, razprostiranje in ureditev deponij materiala</t>
  </si>
  <si>
    <t>Odvoz zemljin 2. in 3. ktg na trajno deponijo, vključno z deponiranjem. Postavka vključuje vse stroške, povezane z deponiranjem materiala (upoštevani vsi upravni postopki, raziskave materialov, ipd..)</t>
  </si>
  <si>
    <t>Odvoz mehkih hribin 4. in 5. ktg v predelavo (drobljenje) ali na trajno deponijo. Postavka vključuje vse stroške, povezane z deponiranjem ali drobljenjem materiala (upoštevani vsi upravni postopki, raziskave materialov, ipd..)</t>
  </si>
  <si>
    <t>Odvoz zrnatih zemljin in mehkih hribin 4. in 5. ktg na začasno deponijo na gradbišču (čisti in peščeni prodi, malo zaglinjeni prodi in grušči). Postavka vključuje vse stroške, povezane z deponiranjem materiala (material za izvedbo delovnih nasipov in delovni platojev, končni zasipi za AB gredami, AB kineto, končni zasip objekta,....)</t>
  </si>
  <si>
    <t>Sidranje</t>
  </si>
  <si>
    <t>Dobava, vrtanje, vgraditev, prednapenjanje in injektiranje pasivnega geotehničnega sidra IBO R51/800, dolžine 12 m, premer vrtalne krone 110mm, (v ceni postavke upoštevati vse stroške in material za izvedbo sidra, vključno z dobavo, vgradnjo, napenjanjem, ustreznim spojnim materialom, siderno glavo za kompenzacijo kota, zaščitno PE cevjo premera 63mm in dolžine 2m za izvedbo prostega dela, testi, poročila, certifikati...). Sidranje pilotov.</t>
  </si>
  <si>
    <t>Dobava, vrtanje, vgraditev, prednapenjanje in injektiranje pasivnega geotehničnega sidra IBO R51/800, dolžine 15 m, premer vrtalne krone 110mm, (v ceni postavke upoštevati vse stroške in material za izvedbo sidra, vključno z dobavo, vgradnjo, napenjanjem, ustreznim spojnim materialom, siderno glavo za kompenzacijo kota, zaščitno PE cevjo premera 63mm in dolžine 2m za izvedbo prostega dela, testi, poročila, certifikati...). Sidranje pilotov.</t>
  </si>
  <si>
    <t>Dobava, vrtanje, vgraditev, prednapenjanje in injektiranje pasivnega geotehničnega sidra IBO R51/800, dolžine 18 m, premer vrtalne krone 110mm, (v ceni postavke upoštevati vse stroške in material za izvedbo sidra vključno z dobavo, vgradnjo, napenjanjem, ustreznim spojnim materialom, siderno glavo za kompenzacijo kota, zaščitno PE cevjo premera 63mm in dolžine 2m za izvedbo prostega dela, testi, poročila, certifikati...). Sidranje AB grede.</t>
  </si>
  <si>
    <t>Dobava, vrtanje, vgraditev, prednapenjanje in injektiranje pasivnega geotehničnega sidra IBO R51/800, dolžine 20 m,  premer vrtalne krone 110mm,  (v ceni postavke upoštevati vse stroške in material za izvedbo sidra vključno z dobavo, vgradnjo, napenjanjem, ustreznim spojnim materialom, siderno glavo za kompenzacijo kota, zaščitno PE cevjo premera 63mm in dolžine 2m za izvedbo prostega dela, testi, poročila, certifikati...). Sidranje AB grede.</t>
  </si>
  <si>
    <t>Dobava, vrtanje, vgraditev, prednapenjanje, injektiranje in testiranje pasivnega geotehničnega sidra IBO R51/800, dolžine 15,0m - izvedba testnega sidra (v ceni postavke upoštevati vse stroške in material za izvedbo sidra vključno z dobavo, vgradnjo, napenjanjem, ustreznim spojnim materialom, siderno glavo za kompenzacijo kota, zaščitno PE cevjo premera 63mm in dolžine 2m za izvedbo prostega dela, testom, poročila, certifikati...).</t>
  </si>
  <si>
    <t>Kronsko vrtanje AB pilotov za izdelavo lukenj za vgradnjo pasivnih sider (premer kronske vrtine 120mm, dolžine 60cm, vrtanje pod kotom). V ceni postavki upoštevati vse stroške in material za izvedbo prevrtavanja pilotov.</t>
  </si>
  <si>
    <t>ZEMELJSKA DELA SKUPAJ</t>
  </si>
  <si>
    <t>GRADBENA IN OBRTNIŠKA DELA</t>
  </si>
  <si>
    <t>Dobava in vgraditev podložnega cementnega betona C12/15 v prerez do 0,15 m3/m2</t>
  </si>
  <si>
    <t>Dobava in vgraditev ojačenega cementnega betona C30/37 XC4; XD1; XF2; PV-II; Dmax16 v prerez nad 0,50 m3/m1 - AB grede</t>
  </si>
  <si>
    <t>Dobava in vgraditev cementnega betona C30/37 XC4; XF1; PV-II; Dmax16  v prerez nad 0,50 m3/m1 - piloti fi 125cm</t>
  </si>
  <si>
    <t>Dobava in vgraditev cementnega betona C30/37 XC4; XF1; PV-II; Dmax16  v prerez nad 0,50 m3/m1 - piloti fi 60cm</t>
  </si>
  <si>
    <t>Dobava in vgraditev cementnega betona C30/37 XC4; XF1; PV-II; Dmax16  v prerez nad 0,50 m3/m1 - piloti fi 40cm</t>
  </si>
  <si>
    <t>Dobava in vgraditev cementnega betona C25/30 XC2; PV-II; Dmax16  v prerez nad 0,50 m3/m1 - piloti fi 60cm</t>
  </si>
  <si>
    <t>Dobava in vgraditev cementnega betona C25/30 XC2; PV-II; Dmax16  v prerez nad 0,50 m3/m1 - piloti fi 40cm</t>
  </si>
  <si>
    <t>Zaščita ostenja gradbene jame med piloti z brizganim cementnim betonom C25/30, debeline 10cm, ojačanega z mrežo Q196 in pritrjene v pilote s sidri 2x RAΦ16/0,5m in dolžine 0,50m; (arm. mreže so vključene v ločeni postavki). Natančnost izvedbe  ± 8 cm na dolžini 4 m'.</t>
  </si>
  <si>
    <t>Zaščita ostenja gradbene jame z izravnalnim brizganim cementnim betonom C25/30, debeline 10-15cm, ojačanega z mrežo Q196 in pritrjene v pilote s sidri 2x RAΦ16/0,5m in dolžine 0,50m (arm. mreže so vključene v ločeni postavki). Natančnost izvedbe  ± 5 cm na dolžini 4 m'.</t>
  </si>
  <si>
    <t>Dobava in postavitev rebrastih palic iz visokovrednega naravno trdega jekla B500 B s premerom 14 mm in večjim, za srednje zahtevno ojačitev (AB piloti in AB grede).</t>
  </si>
  <si>
    <t>Dobava in postavitev rebrastih žic iz visokovrednega naravno trdega jekla B500 B s premerom do 12 mm, za srednje zahtevno ojačitev (AB piloti in AB grede).</t>
  </si>
  <si>
    <t>Dobava in vgradnja armaturnih mrež Q196 iz visokovrednega naravno trdega jekla B500 B, za srednje zahtevno ojačitev (zaščita stene z brizganim betonom).</t>
  </si>
  <si>
    <t>Dobava in vgradnja armaturnih mrež Q189 iz visokovrednega naravno trdega jekla B500 B, za srednje zahtevno ojačitev (zaščita pilotne stene z AB oblogo). Upoštevati še potrebne preklope v dolžini 30cm.</t>
  </si>
  <si>
    <t>Izdelava dvostranskega vezanega opaža AB gred.</t>
  </si>
  <si>
    <t>Izdelava enostranskega opaža AB obloge pilotov.</t>
  </si>
  <si>
    <t>Izdelava opaža za izvedbo sidrnih glav za velikosti nad 0,10 m2</t>
  </si>
  <si>
    <t>Dobava in vgradnja dilatacijskega stirodura XPS debeline 2cm. Zaščita hidroizolacije na AB gredah.</t>
  </si>
  <si>
    <t>Dobava in vgradnja trikotnih letvic 2x2cm na vidnih robovih AB gred.</t>
  </si>
  <si>
    <t>Dobava in vgradnja trikotnih letvic 3x3cm na vidnih robovih AB gred.</t>
  </si>
  <si>
    <t>Montažna dela</t>
  </si>
  <si>
    <t>Dobava in vgradnja vertikalne kanalizacijske cevi PVC DN160 SN8, pred izvedbo torkreta, vključno z vsemi pritrdilnimi elementi in priklopom na nov kanalizacijski vod.</t>
  </si>
  <si>
    <t>Najem, dovoz, montaža, demontaža in odvoz prefabricirane jeklene razpiralne grede dolžine 3,42m; razpiralna greda mora prevzeti osno silo Pd=324kN (npr. razpiralo iz jeklenih profilov IPBI160).</t>
  </si>
  <si>
    <t>Najem, dovoz, montaža, demontaža in odvoz prefabricirane jeklene razpiralne grede dolžine 2,95m; razpiralna greda mora prevzeti osno silo Pd=421kN (npr. razpiralo iz jeklenih profilov IPBI160).</t>
  </si>
  <si>
    <t>Najem, dovoz, montaža, demontaža in odvoz prefabricirane jeklene razpiralne grede dolžine 2,85m; razpiralna greda mora prevzeti osno silo Pd=421kN (npr. razpiralo iz jeklenih profilov IPBI160).</t>
  </si>
  <si>
    <t>Dobava in vgradnja podaljškov obstoječih škatlastih zračnikov iz pocinskane pločevine d=2mm, okvirnih dimenzij 40x50cm in dolžine 2m, pred izvedbo AB obloge, vključno s zaključno rešetko ter vsemi pritrdilnimi elementi in priklopom na obstoječe zračnike.</t>
  </si>
  <si>
    <t>Dobava in vgradnja podaljškov obstoječih škatlastih zračnikov iz pocinskane pločevine d=2mm, okvirnih dimenzij 30x30cm in dolžine 2m, pred izvedbo AB obloge, vključno s zaključno rešetko ter vsemi pritrdilnimi elementi in priklopom na obstoječe zračnike.</t>
  </si>
  <si>
    <t>Rušitve</t>
  </si>
  <si>
    <t>Kronsko rezanje AB gred za izvedbo lokalnih prilagoditev prebojev gred, prilagoditev končnih višin gred. V ceni postavki upoštevati vse stroške in material za izvedbo kronskega rezanja.</t>
  </si>
  <si>
    <t>Ročno rušenje AB gred  in pilotov z nakladanjem in odvozom porušenega betona na trajno deponijo (izvedba lokalnih prilagoditev prebojev gred, prilagoditev končnih višin gred, prilagoditev pilotov pred izvedbo AB obloge, porušitev začasne grede,…)</t>
  </si>
  <si>
    <t>Dobava in vgraditev začasne jeklene varnostne ograje H=1,0m, vključno z vsemi elementi (varovanje gradbene jame).</t>
  </si>
  <si>
    <t>Dobava in vgraditev začasne jeklene varnostne ograje iz polnih panelov H=2,0m, vključno z vsemi elementi za pritrditev na AB gredo (varovanje gradbene jame).</t>
  </si>
  <si>
    <t>GRADBENA IN OBRTNIŠKA DELA SKUPAJ</t>
  </si>
  <si>
    <t>Preizkus zveznosti pilota</t>
  </si>
  <si>
    <t>Dobava in vgraditev reperjev za monitoring objektov (po načrtu).</t>
  </si>
  <si>
    <t>Izvajanje geodetskega monitoringa objektov (meritve enkrat tedensko tekom gradnje gradbene jame in enkrat mesečeno tekom gradnje objekta).</t>
  </si>
  <si>
    <t>Vgradnja in dobava začasnih merilnih celic za merjenje sidrnih sil in izvedba meritev (10 meritev), skupaj s poročilom.</t>
  </si>
  <si>
    <t>Geomehanski nadzor</t>
  </si>
  <si>
    <t>TUJE STORITVE SKUPAJ</t>
  </si>
  <si>
    <t>PREDDELA SKUPAJ:</t>
  </si>
  <si>
    <t>SKUPAJ</t>
  </si>
  <si>
    <t>ELEKTROINSTALACIJSKA DELA</t>
  </si>
  <si>
    <t>STROJNE INSTALACIJE</t>
  </si>
  <si>
    <t xml:space="preserve"> - AB stene - kletni del </t>
  </si>
  <si>
    <t xml:space="preserve"> - plošča nad 1 in 2 kletjo – gornja površina plošče nad 1. kletjo tretirana kot industrijski tlak (zajeto v ločeni postavki)</t>
  </si>
  <si>
    <t xml:space="preserve"> - stebri - kletni del </t>
  </si>
  <si>
    <r>
      <t xml:space="preserve"> - </t>
    </r>
    <r>
      <rPr>
        <sz val="10"/>
        <rFont val="Arial"/>
        <family val="2"/>
      </rPr>
      <t>a.b. plošča v naklonu 2% (sestava S14) -  z dodatkom za vodotesnost</t>
    </r>
  </si>
  <si>
    <t xml:space="preserve"> - oporni zid  v X01 med Y01-Y02 in oporni zid (delno na a.b. kineti, delno na lastnem temelju) vzdolž osi 4 ob obstoječi stavbi – z dodatkom za vodotesnost</t>
  </si>
  <si>
    <t xml:space="preserve"> - AB stene prezračevalnih jaškov ob osi X01 -  z dodatkom za vodotesnost</t>
  </si>
  <si>
    <t xml:space="preserve"> - AB stene jaška nad ploščo 1.kleti (nad +0,32) -z dodatkom za vodotesnost</t>
  </si>
  <si>
    <t xml:space="preserve"> - AB notranje stopnice – kletni del - </t>
  </si>
  <si>
    <t xml:space="preserve"> - AB plošča nad 1.kletjo + preskok plošče - </t>
  </si>
  <si>
    <t xml:space="preserve"> - AB stene kletni del – </t>
  </si>
  <si>
    <t xml:space="preserve"> - AB nosilci - 1.klet </t>
  </si>
  <si>
    <t xml:space="preserve"> - stopnice os 4, stopnice os Y02  - y dodatkom za vodotesnost</t>
  </si>
  <si>
    <t xml:space="preserve"> - plošča med stopniščem in obstoječim objektom (rez 13) z dodatkom za vodotesnost</t>
  </si>
  <si>
    <r>
      <t>Dobava in vgrajevanje betona, vodotesna a.b. konstrukcija po sistemu ''bela kad'' (</t>
    </r>
    <r>
      <rPr>
        <sz val="10"/>
        <color indexed="8"/>
        <rFont val="Arial CE"/>
        <family val="2"/>
        <charset val="238"/>
      </rPr>
      <t>kot npr. po sistemu Xypex, vključno sistemska hidroizolacija vseh delovnih stikov)</t>
    </r>
  </si>
  <si>
    <t xml:space="preserve"> - AB  nosilci - 1.klet </t>
  </si>
  <si>
    <t>Schok Bole O 14/250-3/A570</t>
  </si>
  <si>
    <t>kom</t>
  </si>
  <si>
    <t>Schok Bole O 14/250-3/A380</t>
  </si>
  <si>
    <t xml:space="preserve">Zakoličenje obstoječih komunalnih vodov v območju gradbišča
GLEJ NAČRT ZUNANJE UREDITVE
</t>
  </si>
  <si>
    <t xml:space="preserve">Postavitev in zavarovanje profilov za zakoličbo objekta s površino nad 100 m2
</t>
  </si>
  <si>
    <t xml:space="preserve">Določitev in preverjanje položajev, višin in smeri pri gradnji objekta s površino nad 200 m2 do 500m2
</t>
  </si>
  <si>
    <t xml:space="preserve">Ureditev planuma temeljnih tal zrnate kamnine - 3. kategorije
</t>
  </si>
  <si>
    <t xml:space="preserve">Ureditev planuma temeljnih tal mehke kamnine - 4. kategorije
</t>
  </si>
  <si>
    <t xml:space="preserve">Ureditev planuma temeljnih tal trde kamnine - 5. kategorije
</t>
  </si>
  <si>
    <t xml:space="preserve">Zasip z vezljivo zemljino - 3. in 4. kategorije - strojno
* dobava iz začasne deponije
* utrjevanje po plasteh (max 40cm)
* Ev2 &gt; 40 MPa
* do vrha kinete
</t>
  </si>
  <si>
    <t xml:space="preserve">Vgraditev nasipa iz mehke kamnine - 4. kategorije
* utrjevanje po plasteh
* planum posteljice: Ev2 &gt; 60 Mpa (CBR ≥ 10%), zgoščenost &gt; 92% SPP
* dobava materiala iz kamnoloma
</t>
  </si>
  <si>
    <t xml:space="preserve">Izdelava podprtega opaža za ravne temelje
* temeljna plošča
* poglobitve za črpališča
</t>
  </si>
  <si>
    <t xml:space="preserve">Izdelava podprtega opaža za raven zid, visok do 2,0 m
* enostransko opaženje
* kontaktno betoniranje sten
</t>
  </si>
  <si>
    <t xml:space="preserve">Izdelava podprtega opaža za raven zid, visok 2,1 do 4,0 m
* enostransko opaženje
* kontaktno betoniranje sten
</t>
  </si>
  <si>
    <t xml:space="preserve">Izdelava dvostranskega vezanega opaža za raven zid, visok do 2 m
</t>
  </si>
  <si>
    <t xml:space="preserve">Izdelava dvostranskega vezanega opaža za raven zid, visok do 2 m
* vstopni jaški
</t>
  </si>
  <si>
    <t xml:space="preserve">Izdelava dvostranskega vezanega opaža za raven zid, visok  2,1 do 4,0 m
</t>
  </si>
  <si>
    <t xml:space="preserve">Izdelava škatlastega opaža za razne odprtine do 0,11 do 0,20 m2
* v stenah
</t>
  </si>
  <si>
    <t xml:space="preserve">Izdelava škatlastega opaža za razne odprtine nad 0,21 m2
* v stenah
</t>
  </si>
  <si>
    <t xml:space="preserve">Izdelava škatlastega opaža za razne odprtine nad 0,21 m2
* v ploščah
</t>
  </si>
  <si>
    <t xml:space="preserve">Izdelava podprtega opaža za raven nosilec s podporo, visoko do 2 m
* opaž AB plošče v okolici odprtin v plošči
</t>
  </si>
  <si>
    <t xml:space="preserve">Dobava in vgradnja trikotnih letvic na vidnih robovih, 2x2cm
</t>
  </si>
  <si>
    <t>Dobava in vgradnja trikotnih ali trapeznih letvic na na mestih iniciatorjev razpok, 2x2 cm</t>
  </si>
  <si>
    <t>Dobava in postavitev mreže iz vlečene jeklene žice B500 B, s premerom &gt; od 4 in &lt; od 12 mm, masa nad 6 kg/m2</t>
  </si>
  <si>
    <t xml:space="preserve">Dobava in postavitev rebrastih palic iz visokovrednega naravno trdega jekla B St 420 S s premerom 14 mm in večjim, za srednje zahtevno ojačitev
* kvaliteta B 500B
</t>
  </si>
  <si>
    <t xml:space="preserve">Dobava in postavitev rebrastih žic iz visokovrednega naravno trdega jekla B St 500 S s premerom do 12 mm, za srednje zahtevno ojačitev
* kvaliteta B 500B 
</t>
  </si>
  <si>
    <t xml:space="preserve">Dobava in vgradnja valovite, jeklene, pocinkane pločevine za izvedbo sovprežnih plošč
* npr ComFlor 60/1/S350 (višina vala 60mm, debelina pločevine 1mm, A=1.424mm2/m', I=106.15/97.95cm4/m', kvaliteta vsaj S350, rebričena zaradi zagotavljanja sovprega)
* skupaj z izdelavo zapor na straneh (preprečiti je treba izlivanje betona med vali)
</t>
  </si>
  <si>
    <t xml:space="preserve">Dobava in vgraditev podložnega cementnega betona
C 16/20 v prerez do 0,15 m3/m2
* razred izpostavljenosti X0
* podložni beton
* zaščita HI (izvedba v naklonu 5%)
</t>
  </si>
  <si>
    <t xml:space="preserve">Dobava in vgraditev podložnega cementnega betona
C 20/25 v prerez nad 0,50 m3/m2
* razred izpostavljenosti X0
* obbetoniranje meteornega kanala v kineti
* vgrajevanje po plasteh (cev mora biti med betoniranjem polna!)
</t>
  </si>
  <si>
    <t xml:space="preserve">Dobava in vgraditev ojačenega cementnega betona
C 25/30 v prerez 0,16 do 0,30 m3/m2,m1
* razred izpostavljenosti: XC4 PV-II Dmax16
* temeljna plošča
</t>
  </si>
  <si>
    <t xml:space="preserve">Dobava in vgraditev ojačenega cementnega betona
C 30/37 v prerez 0,16 do 0,30 m3/m2,m1
* razred izpostavljenosti: XC4 PV-II Dmax16
* stene, etažne in stropne plošče
</t>
  </si>
  <si>
    <t xml:space="preserve">Dobava in vgraditev ojačenega cementnega betona
C 30/37 v prerez 0,16 do 0,30 m3/m2,m1
* razred izpostavljenosti: XC4 XF1 PV-II Dmax16
* dostopni jaški
</t>
  </si>
  <si>
    <t xml:space="preserve">Dobava in vgraditev ojačenega cementnega betona
C 30/37 v prerez 0,16 do 0,30 m3/m2,m1
* razred izpostavljenosti: XC4 XF1 PV-II Dmax8 S4, SB (zamozgoščevalni beton)
* zalivanje prebojev
</t>
  </si>
  <si>
    <t xml:space="preserve">Dobava in vgraditev ojačenega cementnega betona
C 30/37 v prerez 0,16 do 0,30 m3/m2,m1
* razred izpostavljenosti: XC4 XF1 PV-II Dmax8 S4
* začetek betonaže stene v višini ca 5cm
</t>
  </si>
  <si>
    <t>Ključavničarska dela in dela v jeklu</t>
  </si>
  <si>
    <t xml:space="preserve">Dobava in vgradnja dostopnih lestev:
* vročecinkane jeklene lestve
* skladno s pravili varstva pri delu
* dostop v kineto h lestve = 3,70 m
</t>
  </si>
  <si>
    <t xml:space="preserve">Dobava in vgradnja dostopnih lestev:
* vročecinkane jeklene lestve
* skladno s pravili varstva pri delu
* dostop v kineto h lestve = 2,70 m
</t>
  </si>
  <si>
    <t xml:space="preserve">Dobava in vgradnja dostopnih lestev:
* vročecinkane jeklene lestve
* skladno s pravili varstva pri delu
* dostop v kineto h lestve = 3,20 m
</t>
  </si>
  <si>
    <t xml:space="preserve">Dobava in vgradnja odušnika DN304/2 iz nerjavečega jekla (1.4306)
* vgradnja tesnilnega elementa s prirobnico v AB steno med betoniranjem
* namestitev odušnika s kapo
* dolžina cevi vsaj 5,0 m 
* višina odušnika nad terenom min 1,0 m
* potek odušnika ob steni kinete
(odzračevanje spodnje etaže - meteorni odvodnik)
</t>
  </si>
  <si>
    <t xml:space="preserve">Dobava in vgradnja odušnika DN304/2 iz nerjavečega jekla (1.4306)
* vgradnja tesnilnega elementa s prirobnico v AB ploščo (zgornja in medetažna plošča) med betoniranjem
* namestitev odušnika s kapo
* dolžina cevi vsaj 5,0 m 
* višina odušnika nad terenom min 1,0 m
* potek odušnika skozi kineto
(odzračevanje spodnje etaže - meteorni odvodnik)
</t>
  </si>
  <si>
    <t xml:space="preserve">Dobava in vgradnja nastavka za odušnik DN290 iz nerjavečega jekla
* vgradnja tesnilnega elementa s prirobnico v AB steno med betoniranjem
* glaj načrt strojnih inštalacij za dejanske mere
(odzračevanje zgornje etaže kinete)
</t>
  </si>
  <si>
    <t xml:space="preserve">Dobava in vgradnja pokrova iz nerjavečega jekla v medetažno ploščo nad meteornim kanalom
* svetle dimenzije 800 x 800 mm
* skupaj z vgradnjo kotnikov in nastavkov v ploščo
* zrakotesna izvedba
* 1.4306
</t>
  </si>
  <si>
    <t xml:space="preserve">Dobava in vgradnja elementov za tesnjenje prebojev vodovodnih cevi DN110
(npr manšeta UGA FU-VA150/250 + tesnilo GPD 150/G/1/1x 110)
</t>
  </si>
  <si>
    <t xml:space="preserve">Dobava in vgradnja LTŽ kvadratnih pokrovov 800 x 800 mm, razred nosilnosti B125
</t>
  </si>
  <si>
    <t xml:space="preserve">Dobava in vgradnja jeklenih sedlastih podpor za meteroni odvodnik
* varjena jeklena konstrukcija
* protikorozijska zaščita A7.11 (ISO12944-5)
* masa 1 elementa ca 120 kg
* pločevine t=10mm, S275 JR
</t>
  </si>
  <si>
    <t>Zaščitna dela - hidroizolacije</t>
  </si>
  <si>
    <t>Priprava podlage – površine cementnega betona z vodnim curkom</t>
  </si>
  <si>
    <t xml:space="preserve">Dobava in nanos HI (elastična cementna malta) v 2x nanosu, skupne debeline 3 mm
(npr Sikalastic-152)
</t>
  </si>
  <si>
    <t xml:space="preserve">Dobava in montaža kovinske folije za notranje delovne stike, s premazom iz polimernega bitumna, skupaj z vsemi deli in dodatki za pravilno namestitev
(npr Sila Waterbar Type ST-15)
</t>
  </si>
  <si>
    <t xml:space="preserve">Dobava in montaža PVC tesnilnih trakov za zunanje tesnjenje delovnih stikov
(npr SikaWaterbar AV-24 ali Mapei Idrostop PVC RGC20)
</t>
  </si>
  <si>
    <t xml:space="preserve">Dobava in montaža iniciatorjev razpok v stene na medsebojni razdalji max 4,0 m, za stene debelin od 250-300mm
* vgradnja skladna za navodili proizvajalca
(npr Besaflex S1)
</t>
  </si>
  <si>
    <t xml:space="preserve">Dobava in montaža hidrofilnih nabrekajočih tesnilnih trakov za tesnenje prebojev
(npr Sika Swell-S2)
</t>
  </si>
  <si>
    <t xml:space="preserve">Dobava in vgradnja protikoreninske zaščite na južni steni kinete
* </t>
  </si>
  <si>
    <t>SKUPAJ brez DDV</t>
  </si>
  <si>
    <t>Meteorni odvodnik</t>
  </si>
  <si>
    <t>Zakoličenje trase kanalizacije z niveliranjem</t>
  </si>
  <si>
    <t>Zakoličenje jaškov</t>
  </si>
  <si>
    <t>Naprava in postavitev gradbenih profilov za izvedbo kanalizacije</t>
  </si>
  <si>
    <t>Pri odvozu iz gradbišča upoštevati tudi plačilo vseh komunalnih taks in drugih stroškov z deponiranjem.</t>
  </si>
  <si>
    <t>Rušitev nevarnih gradbenih odpadkov je potrebno izvajati z ustreznimi zaščitnimi sredstvi. V skladu z navodili koordinatorja za varstvo pri delu.</t>
  </si>
  <si>
    <t>Ročni izkop zemljine II. in III.ktg. globine do 3.0m na križanjih z ostalimi komunalnimi vodi, z odmetom izkopanega materiala 1m od roba izkopa</t>
  </si>
  <si>
    <t>Ročni izkop zemljine IV.ktg. globine do 3.0m na križanjih z ostalimi komunalnimi vodi, z odmetom izkopanega materiala 1m od roba izkopa</t>
  </si>
  <si>
    <t>Zasipi</t>
  </si>
  <si>
    <t>Dodaten zasip z gruščnatim materialom 0/64 iz separacije (greda) ter strojno kompriminiranje v plasteh do 30cm do globine 80cm pod koto nivelete ceste (zbitost 40 MPa) (med vrhom peščenega zasipa in dnom posteljice)</t>
  </si>
  <si>
    <t>Zasip kanalizacijskih cevi z materialom od izkopa z dobavo iz začasne deponije ter ročno kompriminiranje v plasteh po 30cm do višine 100cm pod koto nivelete ceste (zbitost 40MPa)</t>
  </si>
  <si>
    <t>Zasip revizijskih jaškov s tamponskim drobljencem 0/32
(z dobavo materiala) ter ročno kompriminiranje v plasteh po 30cm</t>
  </si>
  <si>
    <t>Nakladanje in odvoz viška izkopanega materiala na trajno deponijo (skupaj z vsemi potrebnimi pristojbinami in dokazili)</t>
  </si>
  <si>
    <t>Najem, dovoz, montaža, demontaža in odvoz razpiralnega opaža za varovanje gradbene jame, višina opaža do 4m; (predvideva se uporaba sistema SBH z enojnimi vodili in drsnimi distančniki)</t>
  </si>
  <si>
    <t xml:space="preserve">Izdelava temelja kinete in obbetoniranje cevi s cementnim betonom  C 16/20 </t>
  </si>
  <si>
    <t>Dobava in vgradnja armaturnih mrež Q131 (armatura v polnem obbetoniranju cevi)</t>
  </si>
  <si>
    <t>MONTAŽNA DELA</t>
  </si>
  <si>
    <t xml:space="preserve">V ceni vseh postavk zajeti vsa pomožna dela in material, vse prenose, napravo in vgradnjo betona. </t>
  </si>
  <si>
    <t>Pri izvajanju betonskih del je potrebno nujno upoštevati vsa navodila projektanta načrta gradbenih konstrukcij, ki so podana v njegovem tehničnem poročilu. Vse po detajlih projekta PZI.</t>
  </si>
  <si>
    <t>V ceni vseh postavk je potrebno zajeti vso potrebno delovno opremo.</t>
  </si>
  <si>
    <t>Cevni material za izdelavo priključka na terenu in vsakokratni prevoz monterja nista vključena v ceno</t>
  </si>
  <si>
    <t xml:space="preserve">Dobava in vgradnja GRP kanalizacijskih cevi DN1500mm SN 10000 na betonsko posteljico debeline 30cm vključno s spojko in priklopi na kanalizacijske elemente </t>
  </si>
  <si>
    <t xml:space="preserve">Dobava in polaganje GRP kanalizacijskih cevi DN800mm SN 10000 na betonsko posteljico debeline 20cm vključno s spojko in priklopi na kanalizacijske elemente </t>
  </si>
  <si>
    <t>Dobava in polaganje GRP kanalizacijskih cevi DN1500mm SN 10000 znotraj AB kinete - vključno s spojko in priklopi na kanalizacijske elemente</t>
  </si>
  <si>
    <t>Dobava in vgradnja tangencialnega GRP jaška DN1500 na cevi DN1500, raven (180 stopinj), z dodatnimi vtoki za cevi in z inox lestvijo
- betonski temelj C 16/20
- globina 4500 - 5000mm
(jašek MJ.1.1)</t>
  </si>
  <si>
    <t>Dobava in vgradnja tangencialnega GRP jaška DN1200 na cevi DN1500, raven (180 stopinj),  z dodatnimi vtoki za cevi in z inox lestvijo
- betonski temelj C 16/20
- globina 4500 - 5000mm
(jašek MJ.1.2, MJ.1.3, MJ.1.4)</t>
  </si>
  <si>
    <t>Dobava in vgradnja tangencialnega GRP jaška DN1200 na cevi DN1500, Lom (135 stopinj), z dodatnimi priključki za cevi in z inox lestvijo
- betonski temelj C 16/20
- globina 4500 - 5000mm
(jašek MJ.1.5)</t>
  </si>
  <si>
    <t>Dobava in vgradnja tangencialnega GRP jaška DN1200 na cevi DN1500, Lom (90 stopinj), z dodatnimi priključki za cevi in z inox lestvijo
- betonski temelj C 16/20
- globina 4000 - 4500mm
(jašek MJ.1.6)</t>
  </si>
  <si>
    <t>Dobava in vgradnja tangencialnega GRP jaška DN1200 na cevi DN800, Lom (90 stopinj) in z inox lestvijo
- betonski temelj C 16/20
- globina 3000 - 3500mm
(jašek MJ.2.2)</t>
  </si>
  <si>
    <t>Dobava in vgradnja revizijskega GRP jaška DN1200 na cevi DN800, Lom (90 stopinj) in z inox lestvijo
- betonski temelj C 16/20
- globina 4500 - 5000mm
(jašek MJ.2.1)</t>
  </si>
  <si>
    <t>Dobava in vgradnja GRP kolena DN 800, 170 stopinj</t>
  </si>
  <si>
    <t>Dobava in vgradnja GRP kolena DN 1500, 90 stopinj</t>
  </si>
  <si>
    <t>Dobava in vgradnja GRP kolena DN 1500, 135 stopinj</t>
  </si>
  <si>
    <t>Poliestrska spojka DN800</t>
  </si>
  <si>
    <t>Poliestrska spojka DN1200</t>
  </si>
  <si>
    <t>Poliestrska spojka DN1500</t>
  </si>
  <si>
    <t>Dobava in montaža LTŽ pokrovov nosilnosti 125kN, premera 600mm, vključno z AB obročem in razbremenilno ploščo - v zelenici</t>
  </si>
  <si>
    <t>Dobava in montaža LTŽ pokrovov nosilnosti 400kN, premera 600mm, vključno z AB obročem in razbremenilno ploščo - pod voznimi površinami</t>
  </si>
  <si>
    <t>ZAKLJUČNA DELA</t>
  </si>
  <si>
    <t>Pregled in čiščenje kanalov</t>
  </si>
  <si>
    <t>ZUNANJA UREDITEV, KINETA, METEORNI ODVODNIK</t>
  </si>
  <si>
    <t>Dobava, montaža in demontaža dvostranskega opaža opornega zidu v X01 med Y01-Y02 in opornega zidu (delno na a.b. kineti, delno na lastnem temelju) vzdolž osi 4 ob obstoječi stavbi - podana količina za zid s temeljem</t>
  </si>
  <si>
    <t>Dobava, montaža in demontaža dvostranskega opaža AB parapetne stene dvigalnega jaška nad ploščo 1.kleti (nad koto +0,32).  višine opiranja do 3,0 m.</t>
  </si>
  <si>
    <t>Dobava, montaža in demontaža enostranskega opaža AB sten, z višino podpiranja 3-6m. 
Kletni del:</t>
  </si>
  <si>
    <t>Dobava, montaža in demontaža enostranskega opaža AB sten, z višino podpiranja do 3,0 m. 
Kletni del:</t>
  </si>
  <si>
    <t>Dobava, montaža in demontaža dvostranskega opaža AB sten - višine opiranja 3-6m. 
Kletni del:</t>
  </si>
  <si>
    <t>Dobava, montaža in demontaža dvostranskega LOČNEGA opaža AB sten, višine opiranja 3-6m. 
Kletni del:</t>
  </si>
  <si>
    <t>Dobava, montaža in demontaža dvostranskega LOČNEGA opaža AB sten, višine opiranja do 3,0m. 
Kletni del:</t>
  </si>
  <si>
    <t>Dobava, montaža in demontaža enostranskega LOČNEGA opaža AB sten, višine opiranja do 3,0m. 
Kletni del:</t>
  </si>
  <si>
    <t>Dobava, montaža in demontaža dvostranskega opaža AB sten -  višine opiranja do 3,0 m. 
Kletni del:</t>
  </si>
  <si>
    <r>
      <t>Dobava, montaža in demontaža dvostranskega opaža AB sten -  višine opiranja do 3,0 m.</t>
    </r>
    <r>
      <rPr>
        <sz val="10"/>
        <rFont val="Arial CE"/>
        <family val="2"/>
        <charset val="238"/>
      </rPr>
      <t xml:space="preserve">
Kletni del:</t>
    </r>
  </si>
  <si>
    <t>Dobava, montaža in demontaža dvostranskega opaža AB parapetnega zoba pri plošči nad 1. kletjo (X12-X13).</t>
  </si>
  <si>
    <t xml:space="preserve">Dobava, montaža in demontaža dvostranskega opaža AB parapetnih sten prezračevalnih jaškov (os X01), višine opiranja od 4.4m do 7,85m. </t>
  </si>
  <si>
    <t xml:space="preserve">Dobava, montaža in demontaža enostranskega opaža AB sten prezračevalnih jaškov (os X01) in sten 2.kleti (os Y02) (do kote -0,74)  višine opiranja 3-6m. </t>
  </si>
  <si>
    <r>
      <t>Dobava, montaža in demontaža opaža AB opornih zidov s temeljem (L oblike) na strehi nad 1. kletjo. Zgornja ravnina v naklonu med -0,09 in -0,34</t>
    </r>
    <r>
      <rPr>
        <i/>
        <sz val="10"/>
        <rFont val="Arial CE"/>
        <family val="2"/>
        <charset val="238"/>
      </rPr>
      <t>.</t>
    </r>
    <r>
      <rPr>
        <sz val="10"/>
        <rFont val="Arial CE"/>
        <family val="2"/>
        <charset val="238"/>
      </rPr>
      <t xml:space="preserve"> </t>
    </r>
  </si>
  <si>
    <t>Dobava, montaža in demontaža opaža AB stebrov,  z višino opiranja 3-6 m1. stebri tlorisno ovalni.
Kletni del:</t>
  </si>
  <si>
    <t>Dobava, montaža in demontaža opaža AB stebrov,  z višino  opiranja do 3m1.stebri tlorisno ovalni.
Kletni del:</t>
  </si>
  <si>
    <t xml:space="preserve"> - plošča nad 1 kletjo – plošča delno izvedena v različnih naklonih </t>
  </si>
  <si>
    <t xml:space="preserve"> - plošča klančine</t>
  </si>
  <si>
    <t xml:space="preserve"> - nad 2. kletjo </t>
  </si>
  <si>
    <t>Dobava, montaža in demontaža opaža preskoka v AB plošči nad 1.garažo (os X12-X13 - rez 23)</t>
  </si>
  <si>
    <t xml:space="preserve"> - kletni del - 1.klet </t>
  </si>
  <si>
    <t xml:space="preserve">Dobava, montaža in demontaža opaža AB elementov pri izhodu iz stopnišč (nad koto 1.kleti). </t>
  </si>
  <si>
    <t xml:space="preserve"> - stopnice vertikalnega jedra - kletni del - pomožne/stranske stopnice (spodnja in notranja stran stopniščnih ram, obdelava čela in gornje površine zajeta posebej)</t>
  </si>
  <si>
    <t>Opomba:
Izvajalec je izvedbo jaškov in vseh pripadajočih karakteristik dolžan prilagoditi izbranemu proizvajalcu dvigal, pri čemer projektiranih glav dvigal ni dopustno višati. Na delavniške načrte dvigal obvezno pridobiti soglasje vodje projekta.</t>
  </si>
  <si>
    <t xml:space="preserve">Armatura na podlagi izvlečkov iz PZI armaturnega načrta!
</t>
  </si>
  <si>
    <t>V cenah posameznih postavk je potrebno upoštevati:</t>
  </si>
  <si>
    <t xml:space="preserve">Zidarska pomoč obrtnikom, strojnim instalaterjem in elektro instalaterjem, z delovno silo in gradbenim materialom, </t>
  </si>
  <si>
    <t xml:space="preserve">
 -V ceni obloge vertikalnih konstrukcij je potrebno upoštevati tudi vse potrebne odre, varovalne ograje ipd., v skladu s predpisi varstva pri delu.</t>
  </si>
  <si>
    <t>sprotno čiščenje objekta in finalno čiščenje objekta</t>
  </si>
  <si>
    <t>izdelava utorov in prebojev, s kasnejšo zidarsko obdelavo</t>
  </si>
  <si>
    <t>transport elementov obrtniških in inštalacijskih del do mesta vgradnje ali montaže</t>
  </si>
  <si>
    <t>vzidave elementov, katerih dobava je zajeta v postavkah obrtniških in instalacijskih del</t>
  </si>
  <si>
    <t>ostala drobna dela kot pomoč obrtnikom in inštalaterjem</t>
  </si>
  <si>
    <t xml:space="preserve"> - vsi vidni robovi betonskih elementov opaženi s trikotno letvijo 20/20 mm. Upoštevati v cenah tesarskih del</t>
  </si>
  <si>
    <t xml:space="preserve"> - plošča nad 1 kletjo - višina opiranja 3-6m - povezovalni hodnik in nad posameznimi prostori 1. kleti. </t>
  </si>
  <si>
    <t>Opomba:
Vse stene in jaški, ki delijo požarne sektorje so EI 90! Glej elaborat požarne varnosti, kar je potrebno upoštevati v enotah cene</t>
  </si>
  <si>
    <t>Upoštevati protizdrsnost talne keramike v cenah:</t>
  </si>
  <si>
    <r>
      <t>Odvoz zemljin</t>
    </r>
    <r>
      <rPr>
        <sz val="10"/>
        <color indexed="10"/>
        <rFont val="Arial"/>
        <family val="2"/>
      </rPr>
      <t xml:space="preserve"> </t>
    </r>
    <r>
      <rPr>
        <sz val="10"/>
        <rFont val="Arial"/>
        <family val="2"/>
      </rPr>
      <t>in hribin 2. in 3. ktg na trajno deponijo (skupaj s plačili vseh potrebnih taks in vsemi potrebni deli)</t>
    </r>
  </si>
  <si>
    <t>Izdelava tankoslojne označbe na vozišču z enokomponentno modro barvo, vključno 250 g/m2 posipa z drobci / kroglicami stekla, strojno, debelina plasti suhe snovi 250 mm (Pohodne površine)</t>
  </si>
  <si>
    <r>
      <t xml:space="preserve">Dobava in vgradnja drenažno-kanalizacijske cevi PE-HD DK </t>
    </r>
    <r>
      <rPr>
        <sz val="10"/>
        <color indexed="8"/>
        <rFont val="Arial"/>
        <family val="2"/>
      </rPr>
      <t>DN110 SN8 z 220 stopinjsko perforacijo na betonsko posteljico debeline 12 cm, vključno z vsemi priklopi na obstoječe ter nove kanalizacijske elemente</t>
    </r>
  </si>
  <si>
    <r>
      <t xml:space="preserve">Dobava in vgradnja kanalizacijske cevi PE-HD </t>
    </r>
    <r>
      <rPr>
        <sz val="10"/>
        <color indexed="8"/>
        <rFont val="Arial"/>
        <family val="2"/>
      </rPr>
      <t>DN63 na betonsko posteljico debeline 12 cm, vključno z vsemi priklopi na obstoječe ter nove kanalizacijske elemente (tlačni vod fekalne kanalizacije)</t>
    </r>
  </si>
  <si>
    <t>Zaščita ostenja pilotne stene z AB oblogo z betonom C30/37 XC4; XD1; XF2; PV-II; Dmax16; debeline 20cm, ojačane z dvojno mrežo Q189 in pritrjene v pilote s sidri 4x RAΦ16/0,5m in dolžine 0,50m (armaturne mreže in opaž so vključene v ločeni postavki).</t>
  </si>
  <si>
    <r>
      <t xml:space="preserve">Porušitev in odstranitev obstoječih voziščnih in ostalih konstrukcij
</t>
    </r>
    <r>
      <rPr>
        <sz val="10"/>
        <rFont val="Arial"/>
        <family val="2"/>
      </rPr>
      <t>GLEJ NAČRT ZUNANJE UREDITVE</t>
    </r>
    <r>
      <rPr>
        <b/>
        <sz val="10"/>
        <rFont val="Arial"/>
        <family val="2"/>
      </rPr>
      <t xml:space="preserve">
</t>
    </r>
  </si>
  <si>
    <r>
      <t xml:space="preserve">Izkopi
</t>
    </r>
    <r>
      <rPr>
        <sz val="10"/>
        <rFont val="Arial"/>
        <family val="2"/>
      </rPr>
      <t>GLEJ NAČRT VAROVANJA GRADBENE JAME</t>
    </r>
    <r>
      <rPr>
        <b/>
        <sz val="10"/>
        <rFont val="Arial"/>
        <family val="2"/>
      </rPr>
      <t xml:space="preserve">
</t>
    </r>
  </si>
  <si>
    <t>Strojni izkop jarkov za kanalizacijo v terenu 60% II.ktg. in 40% III. ktg. Širine dna jarka 1.40m, globine do 1.0m,
naklon brežin 75˚.
Zemljina se odlaga 1.0m od roba gradbene jame</t>
  </si>
  <si>
    <t>Strojni izkop jarkov za kanalizacijo v terenu IV ktg. Širine dna jarka 1.40m, globine do 1.0m,
naklon brežin 75˚.
Zemljina se odlaga 1.0m od roba gradbene jame</t>
  </si>
  <si>
    <t>Fino planiranje dna gredbenega jarka po globinski zakoličbi s točnostjo ±3.0cm</t>
  </si>
  <si>
    <t>2 Načrt zunanje ureditve</t>
  </si>
  <si>
    <t>Zakoličba dostopnih poti, javnih površin, jarka, kanalizacije s postavitvijo prečnih gradbenih profilov</t>
  </si>
  <si>
    <t>Porušitev in odstranitev nevezanega tlaka iz lomljenca, tlakovcev, plošč, debeline do 12 cm (travne plošče, prane plošče, tlakovci) z odvozom na trajno deponijo</t>
  </si>
  <si>
    <t>Čiščenje površine cementnega betona (odstranitev obstoječe hidroizolacije)</t>
  </si>
  <si>
    <t>Zasip vodovodnih cevi s peščenim materialom  granulacije 0/4mm (z dobavo materiala) ter ročno kompriminiranje v plasteh po 15cm do višine 30cm nad temenom cevi (zbitost 40MPa)</t>
  </si>
  <si>
    <t>Zasip ponikovalnega vodnjaka s filtrnim materialom iz pranega prodca granulacije 8/16mm (z dobavo iz kamnoloma)</t>
  </si>
  <si>
    <t>Zasip jarka iz gruščnatega materiala 0/63mm (z dobavo iz kamnoloma)</t>
  </si>
  <si>
    <t>Vodnjaki</t>
  </si>
  <si>
    <t xml:space="preserve">Vrtanje s cevitvijo za izdelavo ponikovalnega vodnjaka, premera 100 cm, izkop v zaglinjenih, čistih ali mestoma zleplejnih prodih in gruščih. Dolžina vodnjaka je 20m. Število vodnjakov je 1. </t>
  </si>
  <si>
    <t xml:space="preserve">Slepo vrtanje s cevitvijo za izdelavo ponikovalnega vodnjaka, premera 100 cm, izkop v zaglinjenih, čistih ali mestoma zleplejnih prodih in gruščih. Dolžina vodnjaka je 20m. Število vodnjakov je 1. </t>
  </si>
  <si>
    <t>Ročni izkop okoli vodnjaka v zemljini 2. in 3 kategorije</t>
  </si>
  <si>
    <t>Dobava in zasaditev grmovnih vrst</t>
  </si>
  <si>
    <t>Dobava in zasaditev drevesnih vrst, premer krošnje 4m - minimalna višina debla ob dobavi 400cm</t>
  </si>
  <si>
    <t>Dobava in zasaditev drevesnih vrst,  premer krošnje 5 m - minimalna višina debla ob dobavi 400cm</t>
  </si>
  <si>
    <t>Odvoz mehkih hribin 4. in 5. ktg na trajno deponijo. Postavka vključuje vse stroške, povezane z deponiranjem ali drobljenjem materiala (upoštevani vsi upravni postopki, raziskave materialov, ipd..)</t>
  </si>
  <si>
    <t>Dobava in vgraditev predfabriciranega dvignjenega robnika iz cementnega betona  s prerezom 12/20 cm (stopnice)</t>
  </si>
  <si>
    <t>Dobava in vgradnja fazonskih elementov PVC DN315 SN4 z montažo na steno jaška, vključno z vsemi elementi za montažo na jašek iz cementnega betona</t>
  </si>
  <si>
    <t>Dobava in vgradnja tipskega prefabriciranega jaška iz cementnega betona, izmere prereza 100/100 cm, globokega 1,5 m</t>
  </si>
  <si>
    <t>Dobava in vgraditev predizdelane zaključne plošče iz ojačenega cementnega betona, kvadratnega prereza 100/100 cm, nosilnosti B125</t>
  </si>
  <si>
    <t>Dobava in vgraditev pokrova iz duktilne litine z nosilnostjo 125 kN, s prerezom 600/600 mm</t>
  </si>
  <si>
    <t>Ponikovalnica</t>
  </si>
  <si>
    <t>Dobava in vgradnja vertikalne polne jeklene ponikovalne cevi premera 609mm z debelino stene 6,3mm, vključno z osnovno protikorozijskjo zaščito, vsemi pritrdilnimi elementi in varjenjem na mestu.</t>
  </si>
  <si>
    <t>Dobava in vgradnja vertikalne perforirane jeklene ponikovalne cevi premera 609mm z debelino stene 6,3mm in velikosti rež 3mm in perforacijo po celotnem obodu, vključno z osnovno protikorozijsko zaščito, vsemi pritrdilnimi elementi in varjenjem na mestu.</t>
  </si>
  <si>
    <t>Dobava in montaža dna jeklene ponikovalne cevi, vključno z osnovno protikorozijsko zaščito, vsemi pritrdilnimi elementi in varjenjem na mestu.</t>
  </si>
  <si>
    <t>Dobava in vgraditev ojačenega cementnega betonaC30/37 XC4 XF1 PV-II, Dmax16 v prerez (AB zid stena - klančina)</t>
  </si>
  <si>
    <t>Dobava in vgraditev ojačenega cementnega betonaC30/37 XC3 PV-II, Dmax16 v prerez(AB  zid temelj -klančina)</t>
  </si>
  <si>
    <t>Dobava in vgradnja rešetke na vtoku v jašek z osnovno protikorozijsko zaščito, dimenzij 50x50cm, vključno s zaključno rešetko ter vsemi pritrdilnimi elementi in vgradnjo na vtočni jašek.</t>
  </si>
  <si>
    <t xml:space="preserve">Dobava in montaža predizdelane brušene bet. plošče šir. 30 cm,  dol. 120 cm, obdelava kot BB oz. po potrditvi arhitekta, položene na tampon z 10 cm razmikom, kompletno z vsem delom in materialom. </t>
  </si>
  <si>
    <t>Hidroizolacije</t>
  </si>
  <si>
    <t>Dobava in izvedba hidroizolacije objekta</t>
  </si>
  <si>
    <t>Dobava in montaža vodovoda z NL cevmi, s premerom DN 100-125 mm standardnimi tesnili un ostalim priključnim materialom.</t>
  </si>
  <si>
    <t>2 Načrt zunanje ureditve - ureditve na parceli 499/7 k.o. 2304 Nova Gorica</t>
  </si>
  <si>
    <t>Dobava in vgraditev robne rešetke iz duktilne litine z nosilnostjo 400 kN, s prerezom  400/400mm na peskolovih.</t>
  </si>
  <si>
    <r>
      <t>Odvoz zemljin</t>
    </r>
    <r>
      <rPr>
        <sz val="10"/>
        <color indexed="10"/>
        <rFont val="Arial"/>
        <family val="2"/>
      </rPr>
      <t xml:space="preserve"> </t>
    </r>
    <r>
      <rPr>
        <sz val="10"/>
        <rFont val="Arial"/>
        <family val="2"/>
      </rPr>
      <t>in hribin 2. in 3. ktg na trajno deponijo (skupaj s plačili vseh potrebnih taks in vsemi potrebni deli)</t>
    </r>
  </si>
  <si>
    <r>
      <t xml:space="preserve">Dobava in vgradnja drenažno-kanalizacijske cevi PE-HD DK </t>
    </r>
    <r>
      <rPr>
        <sz val="10"/>
        <color indexed="8"/>
        <rFont val="Arial"/>
        <family val="2"/>
      </rPr>
      <t>DN250 SN8 z 220 stopinjsko perforacijo na betonsko posteljico debeline 12 cm, vključno z vsemi priklopi na obstoječe ter nove kanalizacijske elemente</t>
    </r>
  </si>
  <si>
    <t>SKUPAJ Z DDV</t>
  </si>
  <si>
    <t>REKAPITULACIJA GRADBENO OBRTNIŠKIH DEL</t>
  </si>
  <si>
    <t>REKAPITULACIJA ZUNANJA UREDITEV</t>
  </si>
  <si>
    <t>Zunanja ureditev okolica</t>
  </si>
  <si>
    <t>Zunanja ureditev Cankarjeva</t>
  </si>
  <si>
    <t>SKUPAJ ZUNANJA UREDITEV</t>
  </si>
  <si>
    <t>Transport geomehanske mehanizacije (vrtalna garnitura za izdelavo pilotov in sider,...) na gradbišče ter odvoz z gradbišča. V postavki so vključeni vsi prevozi različnih vrtalnih garnitur za vse uporabljene premere pilotov ter premiki vrtalnih garnitur po gradbišču.</t>
  </si>
  <si>
    <t>Karakteristike betonov po podatku projektanta gradbenih konstrukcij obvezna kontrola v PZI Načrtu gradbenih konstrukcij!</t>
  </si>
  <si>
    <t xml:space="preserve"> - nosilci - 1.klet</t>
  </si>
  <si>
    <t>NEPREDVIDENA DELA (5%)</t>
  </si>
  <si>
    <t xml:space="preserve">       SKUPNA REKAPITULACIJA ELEKTROINSTALACIJ OBJEKTA</t>
  </si>
  <si>
    <t>št.</t>
  </si>
  <si>
    <t>OPIS</t>
  </si>
  <si>
    <t>CENA</t>
  </si>
  <si>
    <t>SVETILKE SPLOŠNE IN SVETILKE ZASILNE RAZSVETLJAVE OBJEKTA</t>
  </si>
  <si>
    <t>VODOVNI IN CEVNI MATERIAL</t>
  </si>
  <si>
    <t>INSTALACIJSKA OPREMA</t>
  </si>
  <si>
    <t>ELEKTRIČNE RAZDELILNE OMARE OBJEKTA</t>
  </si>
  <si>
    <t xml:space="preserve">ŠIBKOTOČNE INSTALACIJE </t>
  </si>
  <si>
    <t>SISTEM POŽARNEGA JAVLJANJA</t>
  </si>
  <si>
    <t>OZVOČENJE OBJEKTA</t>
  </si>
  <si>
    <t>SISTEM KRMILJENJA AMBULANT IN PISARN</t>
  </si>
  <si>
    <t>VIDEO NADZOR</t>
  </si>
  <si>
    <t>ELEKTROINSTALACIJA ZA TOPLOTNO POSTAJO</t>
  </si>
  <si>
    <t>AGREGAT</t>
  </si>
  <si>
    <t>STRELOVOD IN OZEMLJITVE</t>
  </si>
  <si>
    <t>ODVOD DIMA IN TOPLOTE GARAŽA</t>
  </si>
  <si>
    <t>PARKIRNI SISTEM</t>
  </si>
  <si>
    <t>KUHINJSKE NAPE</t>
  </si>
  <si>
    <t>KOMUNALNA INFRASTRUKTURA ELEKTRO</t>
  </si>
  <si>
    <t>Izdelava predpisanih poročil o pregledu, preizkusu in meritvah električnih inštalacij in opreme (impedance okvarnih zank, prehodne upornosti ozemljitev, neprekinjenosti zaščitnih vodnikov, izolacijske upornosti) 
(ocenjeno)</t>
  </si>
  <si>
    <t xml:space="preserve">VREDNOST SKUPAJ BREZ DDV: </t>
  </si>
  <si>
    <t>1. RAZSVETLJAVA, ZASILNA RAZSVETLJAVA (dobava in montaža)</t>
  </si>
  <si>
    <t>1. RAZSVETLJAVA, ZASILNA RAZSVETLJAVA SKUPAJ:</t>
  </si>
  <si>
    <t>OPOMBA:
Vse svetilke morajo biti opremljene z ustrezno dozo, ožičene, opremljene s svetlobnim virom (FC sijalka, varčna sijalka oz. LED diode - vgradnja halogenih sijalk ni dovoljena), pritrjene in priklopljene. 
Vse vgradne stropne in stenske svetilke morajo biti opremljene z ustrezno dozo za montažo v strop oz. steno. Dobava in montaža materiala, preizkušanje in spuščanje v pogon komplet z vsem potrebnim materialom.
Za vse postavke velja, da je v ceni upoštevana dobava, usklajevanje z naročnikom in ostalimi izvajalci, montaža in montažni material.</t>
  </si>
  <si>
    <t xml:space="preserve">V enotnih cenah postavk mora biti upoštevano: </t>
  </si>
  <si>
    <t>-</t>
  </si>
  <si>
    <t xml:space="preserve">Zarisovanje, pregled, priklopi, instalacijske meritve, spuščanje v pogon in gradbena pomoč,
</t>
  </si>
  <si>
    <t xml:space="preserve">Drobni montažni in ostali material ter nepredvidena dela izven popisa, po predhodni specifikaciji del in odobritvi s strani investitorja
</t>
  </si>
  <si>
    <t>z.št.</t>
  </si>
  <si>
    <t>opis postavke:</t>
  </si>
  <si>
    <t>enota</t>
  </si>
  <si>
    <t>znesek</t>
  </si>
  <si>
    <t xml:space="preserve">SVETILKE SPLOŠNE RAZSVETLJAVE:
</t>
  </si>
  <si>
    <t>SV1</t>
  </si>
  <si>
    <t>SV2</t>
  </si>
  <si>
    <t>SV3.1</t>
  </si>
  <si>
    <t>SV3.2</t>
  </si>
  <si>
    <t>SV4</t>
  </si>
  <si>
    <t>Osram DALIeco controller for touch-dim control</t>
  </si>
  <si>
    <t>SV5</t>
  </si>
  <si>
    <t>SV6</t>
  </si>
  <si>
    <t>SV7</t>
  </si>
  <si>
    <t>Svetilka kot naprimer :  
Kalis 65 RV SOP 2000 lm 20 W 840 L1135 mm FO IP44 white</t>
  </si>
  <si>
    <t>SV10</t>
  </si>
  <si>
    <t>SV11</t>
  </si>
  <si>
    <t>SV12</t>
  </si>
  <si>
    <t>SV13</t>
  </si>
  <si>
    <t>SV14</t>
  </si>
  <si>
    <t>Z1</t>
  </si>
  <si>
    <t>Z2</t>
  </si>
  <si>
    <t>Z3</t>
  </si>
  <si>
    <t>SVETILKE ZASILNE RAZSVETLJAVE :</t>
  </si>
  <si>
    <t xml:space="preserve">Modul za vgradnjo svetilke zasilne razsvetljave, z enourno avtonomijo, (komplet z montažni, spojnim in pritrdilnim priborom, sijalkami, komplet spuščanje v pogon)
</t>
  </si>
  <si>
    <t>Luminiscenčni samolepljivi piktogram, za oznako smeri izhoda, oznaka smeri bežanja po požarni študiji - 
oznaka LEVO, DESNO, STOPNICE NAVZGOR, STOPNICE NAVZFOL.</t>
  </si>
  <si>
    <t>2. VODOVNI  IN CEVNI MATERIAL (dobava in montaža)</t>
  </si>
  <si>
    <t>2. VODOVNI  IN CEVNI MATERIAL SKUPAJ :</t>
  </si>
  <si>
    <t xml:space="preserve">OPOMBA:
Dobava in montaža materiala, preizkušanje in spuščanje v pogon komplet z vsem potrebnim materialom. Za vse postavke velja, da je v ceni upoštevana dobava, usklajevanje z naročnikom in ostalimi izvajalci, montaža in montažni material. 
</t>
  </si>
  <si>
    <t>Dobava in polaganje kabla, položenega delno v beton, delno pod ometom, delno nad ometom v PN cevi, delno po kabelski polici, delno v kabelskem jašku, delno v parapetnem kanalu in delno v instalacijskem kanalu, komplet s kabelskimi čevlji</t>
  </si>
  <si>
    <t>N2XH -J 2x1,5 mm2</t>
  </si>
  <si>
    <t>N2XH-J 3x1,5 mm2</t>
  </si>
  <si>
    <t>N2XH-J 3x2,5 mm2</t>
  </si>
  <si>
    <t>N2XH-J 5x1,5 mm2</t>
  </si>
  <si>
    <t>N2XH-J 7x1,5 mm3</t>
  </si>
  <si>
    <t>N2XH-J 5x2,5 mm2</t>
  </si>
  <si>
    <t>N2XH- 5x4 mm2</t>
  </si>
  <si>
    <t>N2XH-J 5x6 mm2</t>
  </si>
  <si>
    <t>N2XH-J 5x10 mm2</t>
  </si>
  <si>
    <t>N2XH-J 5x16 mm2</t>
  </si>
  <si>
    <t>N2XH-J 4x25 mm2</t>
  </si>
  <si>
    <t>N2XH-J 4x35 mm2</t>
  </si>
  <si>
    <t>N2XH 4x50 mm2</t>
  </si>
  <si>
    <t>Dobava in polaganje kabla, požarno odpornega položenega delno v beton, delno pod ometom, delno nad ometom po kabelski polici, delno v kabelskem jašku, delno v parapetnem kanalu in delno v instalacijskem kanalu, komplet s kabelskimi čevlji 
NHXH FE180/E90 0,6/1 KV FIRE RESISTANT AND HALOGEN FREE CABLES</t>
  </si>
  <si>
    <t>NHXH FE180/E90 3x1,5 mm2</t>
  </si>
  <si>
    <t>NHXH FE180/E90 5x1,5 mm2</t>
  </si>
  <si>
    <t>NHXH FE180/E90 5x2,5 mm2</t>
  </si>
  <si>
    <t>NHXH FE180/E90 5x4 mm2</t>
  </si>
  <si>
    <t>OLFLEX /E90 5x10 mm2</t>
  </si>
  <si>
    <t>NHXH FE180/E90 5x120 mm2</t>
  </si>
  <si>
    <t>Dobava in polaganje instalacijskih rebrastih samougasne gibljive (RFS) cevi cevi, polaganje direktno v ploščo oziroma opaže pred betoniranjem, podometno v stene ter strop, komplet s pritrdilnim materialom, uvodnicami ter podometnimi razvodnicami raznih dimenzij:</t>
  </si>
  <si>
    <t>prazna I.C. cev 16mm</t>
  </si>
  <si>
    <t>prazna I.C. cev 23mm</t>
  </si>
  <si>
    <t>prazna I.C. cev 29mm</t>
  </si>
  <si>
    <t>prazna I.C. cev 110mm</t>
  </si>
  <si>
    <t>PN cev 16mm na pripone s plastičnimi vložki</t>
  </si>
  <si>
    <t>PN cev 23mm na pripone s plastičnimi vložki</t>
  </si>
  <si>
    <t>PN cev 29mm na pripone s plastičnimi vložki</t>
  </si>
  <si>
    <t>PN cev 36mm na pripone s plastičnimi vložki</t>
  </si>
  <si>
    <t>Nadometna/podometna plastična razvodna doza, komplet z uvodnicami in pritrdilnim priborom raznih dimenzij:</t>
  </si>
  <si>
    <t xml:space="preserve">Razvodne doze N/O </t>
  </si>
  <si>
    <t>Dobava  in  montaža PK polic iz perforirane pocinkane pločevine s pokrovom  komplet z obešalnim priborom, komplet  s  stropnimi nosilci  in  spojnimi  komadi - energetika</t>
  </si>
  <si>
    <t xml:space="preserve">PK50x50x2mm s pokrovom </t>
  </si>
  <si>
    <t>PK100x50x2mm s pokrovom</t>
  </si>
  <si>
    <t>PK200x50x2mm s pokrovom</t>
  </si>
  <si>
    <t>Požarno odporna kabelska polica E90, KR 100/60mm, komplet z  nosilci in vezno-spojnim materialom (pritrjevanje po navodilu proizvajalca, upoštevati večje število nosilcev ter nosilce tudi na zunanji strani):</t>
  </si>
  <si>
    <t>KR 100/60mm</t>
  </si>
  <si>
    <t>Požarno odporne objemke E90 npr. BETAfixx  F14-F25, komplet z vijaki</t>
  </si>
  <si>
    <t>Požarno odporne PVC cevi npr. KUPA 16-25 halogenfree, komplet z objemkami</t>
  </si>
  <si>
    <t>Požarno odporne doze VT + sponke KMM + tesnila GDD, E90</t>
  </si>
  <si>
    <t>Izdelava prebojev v AB zidu oz. plošči ter požarna zatesnitev vseh prebojev -  komplet:</t>
  </si>
  <si>
    <t xml:space="preserve">Gradbena pomoč izdelava raznih manjših gradbenih del:
izdelava-dolbljenje utorov v zidove dimenzij 50x40 mm, izdelava-dolbljenje utorov v betonske zidove dimenzij 30x40 mm, vrtanje lukenj v betonske plošče in opečnate zidove (debeline cca 20 cm) do premera 32 mm
</t>
  </si>
  <si>
    <t xml:space="preserve">Konstrukcijsko jeklo, raznih profilov, opleskano z osnovno in končno barvo
</t>
  </si>
  <si>
    <t>3. INSTALACIJSKI MATERIAL  (dobava in montaža)</t>
  </si>
  <si>
    <t>3. INSTALACIJSKI MATERIAL SKUPAJ:</t>
  </si>
  <si>
    <t xml:space="preserve">OPOMBA:
Dobava in montaža materiala, preizkušanje in spuščanje v pogon komplet z vsem potrebnim materialom.
Sestavni instalacijski material in elementi, morajo biti ustreznega proizvajalca – Schneider, ABB, VIMAR,...
</t>
  </si>
  <si>
    <t>Instalacijska dekorativna vgradna stikala, 250V, 10A, komplet z vgradnimi dozami in pripadajočimi okvirji:</t>
  </si>
  <si>
    <t xml:space="preserve"> - stikalo navadno</t>
  </si>
  <si>
    <t xml:space="preserve"> - stikalo izmenično</t>
  </si>
  <si>
    <t xml:space="preserve"> - stikalo križno</t>
  </si>
  <si>
    <t xml:space="preserve"> - tipkalo</t>
  </si>
  <si>
    <t>Instalacijsko nadgradno stikalo  iz PVC materiala, 230V, 10A, stopnja zaščite IP44, komplet:</t>
  </si>
  <si>
    <t xml:space="preserve"> -tipkalo</t>
  </si>
  <si>
    <t>Pasivni IR senzor gibanja in fotocelica 230 V, 10 A za vklop razsvetljave zunanje razsvetljave glede na prisotnost in glede na zunanjo svetlost:</t>
  </si>
  <si>
    <t xml:space="preserve"> - stenski nadgradni PIR senzor gibanja 180 x 360°</t>
  </si>
  <si>
    <t>Pasivni IR senzor gibanja in fotocelica 230 V, 10 A za vklop razsvetljave glede na prisotnost  (notranji):</t>
  </si>
  <si>
    <r>
      <rPr>
        <sz val="8"/>
        <color indexed="8"/>
        <rFont val="Tahoma"/>
        <family val="2"/>
        <charset val="238"/>
      </rPr>
      <t xml:space="preserve"> - stenski nadgradni PIR senzor gibanja 180 x 360</t>
    </r>
    <r>
      <rPr>
        <vertAlign val="superscript"/>
        <sz val="8"/>
        <color indexed="8"/>
        <rFont val="Tahoma"/>
        <family val="2"/>
        <charset val="238"/>
      </rPr>
      <t>o</t>
    </r>
  </si>
  <si>
    <t>Podometna enojna enofazna vtičnica, 230V, 16A, L1+N+PE, komplet z vgradnimi dozami in pripadajočimi okvirji</t>
  </si>
  <si>
    <t>Podometna dvojna enofazna vtičnica, 230V, 16A, L1+N+PE, komplet z vgradnimi dozami in pripadajočimi okvirji</t>
  </si>
  <si>
    <t xml:space="preserve">Podometna enofazna vtičnica z zaščitnim pokrovom IP 44, 230V, 16A, L1+N+PE, komplet z vgradnimi dozami in pripadajočimi okvirji
</t>
  </si>
  <si>
    <t xml:space="preserve">Nadgradna enofazna vtičnica (16A), 230V, 16A,L1+N+PE, izvedena v stopnji zaščite IP44
</t>
  </si>
  <si>
    <t xml:space="preserve">Nadgradna trifazna vtičnica (16A), 230V, 16A,L1+N+PE, izvedena v stopnji zaščite IP44
</t>
  </si>
  <si>
    <t>Nadgradno stikalo v kuhinji (40A), 230V, 16A,L1+N, izvedena v stopnji zaščite IP45</t>
  </si>
  <si>
    <t>Nadgradno stikalo v kuhinji (40A), 400V, 40A L1,l2,l3+N, izvedena v stopnji zaščite IP45</t>
  </si>
  <si>
    <t>Nadgradno stikalo v kuhinji (16A), 230V, 16A,L1+N+PE, izvedena v stopnji zaščite IP47</t>
  </si>
  <si>
    <t xml:space="preserve">Nadometno tipkalo - IZKLOP OBJEKTA V SILI v plastičnem ohišju z zaščitnim pokrovom IP 55, komplet s pritrdilnim materialom ter uvodnicami
</t>
  </si>
  <si>
    <t>Notranja vgradna alu talna doza, komplet z vsem potrebnim vgradnim in spojnim materialom in z vgrajenimi vtičnicami -  2x dvojna 250V, 16A, 1P+N+PE 
2x RJ45 cat6
1x 400V, 16 A
Proizv.: Lagrange ali ustrezno</t>
  </si>
  <si>
    <r>
      <rPr>
        <sz val="8"/>
        <color indexed="8"/>
        <rFont val="Tahoma"/>
        <family val="2"/>
        <charset val="238"/>
      </rPr>
      <t>Stalni podometni priključek 230V,16A, komplet z izdelavo pripadajočega izvoda s fleksi kablom preseka do 3x2,5mm</t>
    </r>
    <r>
      <rPr>
        <vertAlign val="superscript"/>
        <sz val="8"/>
        <color indexed="8"/>
        <rFont val="Tahoma"/>
        <family val="2"/>
        <charset val="238"/>
      </rPr>
      <t xml:space="preserve">2 </t>
    </r>
    <r>
      <rPr>
        <sz val="8"/>
        <color indexed="8"/>
        <rFont val="Tahoma"/>
        <family val="2"/>
        <charset val="238"/>
      </rPr>
      <t xml:space="preserve"> povprečne dolžine 2 m
</t>
    </r>
  </si>
  <si>
    <r>
      <rPr>
        <sz val="8"/>
        <color indexed="8"/>
        <rFont val="Tahoma"/>
        <family val="2"/>
        <charset val="238"/>
      </rPr>
      <t>Stalni podometni priključek 3x230/400V, 20A, komplet z izdelavo pripadajočega izvoda s fleksi kablom preseka do 5x6mm2</t>
    </r>
    <r>
      <rPr>
        <vertAlign val="superscript"/>
        <sz val="8"/>
        <color indexed="8"/>
        <rFont val="Tahoma"/>
        <family val="2"/>
        <charset val="238"/>
      </rPr>
      <t xml:space="preserve"> </t>
    </r>
    <r>
      <rPr>
        <sz val="8"/>
        <color indexed="8"/>
        <rFont val="Tahoma"/>
        <family val="2"/>
        <charset val="238"/>
      </rPr>
      <t xml:space="preserve"> povprečne dolžine 2 m
</t>
    </r>
  </si>
  <si>
    <t xml:space="preserve">Priklop različnih porabnikov
</t>
  </si>
  <si>
    <t>Troprekatni aluminijast parapetni kanal komplet s pregradami, spojkami,pokrovi, pritrdilnim materialom, krivinami, končniki in vrvicami za izen. poten ter ozemljitvenimi sponkami dolžine 2,5 m PARAPET JE POTREBNO PRILAGODITI DOBAVLJENI OPREMI
Proizv.: THORSMAN ali ustrezno</t>
  </si>
  <si>
    <t>Vtičnica za montažo v parapetni kanal komplet z ustrezno dozo, okvirjem in pritrdilnim materialom                                   
Proiz.: TORSMAN ali podobno</t>
  </si>
  <si>
    <t xml:space="preserve">dvojna 250V, 16A, 1P+N+PE </t>
  </si>
  <si>
    <t>RJ 45 Dvojna</t>
  </si>
  <si>
    <t xml:space="preserve">Fiksni priključek </t>
  </si>
  <si>
    <t>Napajalnik za napajanje senzorskih pisoarjev in vodovodnih pip v sanitarijah, z varnostnim ločilnim transformatorjem 230/24 V, 200 VA, usmernikom s stabiliziranim, glajenim izhodom 5 A, ohišjem za montažo nad sekundarni strop in pritrdilnim priborom.</t>
  </si>
  <si>
    <r>
      <t xml:space="preserve">Dobava in priključitev varnostnega sistema klica v sili - potezna tipka v sanitarijah za invalide, po navodilih dobavitelja opreme vključno z izdelavo delavniških risb.
Sistem kompletno isestavljen iz - 
-potezna tipka
javljalna sirena z bliskovko
odstavna tipka
</t>
    </r>
    <r>
      <rPr>
        <sz val="8"/>
        <color indexed="8"/>
        <rFont val="Tahoma Bold"/>
      </rPr>
      <t xml:space="preserve">PROIZVAJALEC : URMET, ali ustrezno
</t>
    </r>
  </si>
  <si>
    <t xml:space="preserve">Povezava  in priključitev varnostnega zaščitnega sklopa za plinski sistem.
</t>
  </si>
  <si>
    <t xml:space="preserve">Atestirana ognjeodporna masa za zatesnitev prebojev velikosti cca fi 100 med požarnimi sektorji in podsektorji, kot npr. Promat z odpornostjo EI 90, vključno s ploščicami za označitev preboja in  z izjavo oz. dokazilom o zanesljivosti s strani usposobljenega izvajalca. </t>
  </si>
  <si>
    <t>Dobava in montaža grelnega kabla npr. GD18, moči 18W/m, za taljenje snega in ledu, položen v žlote in odtočne žlebove, komplet z spojnim in pritrdilnim materialom.</t>
  </si>
  <si>
    <t>Priključni vodotesni raychem spoj.</t>
  </si>
  <si>
    <t>Priključitev ogrevanih vtočnikov na strehi</t>
  </si>
  <si>
    <t xml:space="preserve">Povezava kovinskih mas z vodnikom za izenačevanje potencialov, komplet z ustreznimi objemkami in pritrdilnim materialom
</t>
  </si>
  <si>
    <t xml:space="preserve">Priključitev naprav strojnih inštalacij (toplotne črpalke, kompresorja, sušilnika, rekuperatorja...), po navodilih dobavitelja opreme
</t>
  </si>
  <si>
    <t xml:space="preserve">Priključitev kuhinjske nape, po navodilih dobavitelja opreme
</t>
  </si>
  <si>
    <t xml:space="preserve">Priključitev elementov klimatizacije in prezračevanja  ( konvektorji, N.E…) na predpripravljeno inštalacijo, po navodilih dobavitelja opreme
</t>
  </si>
  <si>
    <t xml:space="preserve">Priključitev elementov krmiljenja strojnih naprav ( tipala temperature, vlage,regulacijske lopute, končna stikala…. ) na predpripravljeno inštalacijo, po navodilih dobavitelja opreme
</t>
  </si>
  <si>
    <t xml:space="preserve">Priključitev ventilatorja lokalnega prezračevanja na predpripravljeno inštalacijo, po navodilih dobavitelja opreme
</t>
  </si>
  <si>
    <t>4. RAZDELILNE OMARE OBJEKTA (dobava in montaža)</t>
  </si>
  <si>
    <t xml:space="preserve">4. RAZDELILNE OMARE SKUPAJ: </t>
  </si>
  <si>
    <t xml:space="preserve">OPOMBA:
Dobava in montaža materiala, preizkušanje in spuščanje v pogon komplet z vsem potrebnim materialom. Sestavni elementi omare, stikala, varovalke in ostala oprema, morajo biti ustreznega proizvajalca – Schneider, ABB,..
Dobava in montaža razdelilnih omar, komplet z vso pripadajočo opremo, povezavami in priklopi , ter postavljanjem na v tlorisih določeno mesto. Omare so izdelane iz jeklene pločevine d=2mm, osnovno in dekorativno opleskana, (nadometne in podometne izvedbe). Dimenzijsko je treba razdelilce uskladiti z vgrajeno opremo in prilagoditi vgradnji v dvižnih jaških. Vsi prostostoječi razdelilci imajo podstavek višine 10 cm. Vsaka razdelilna omara mora zagotavljati 20% rezervo!
Izdelava vezalnih delavniških shem, po zahtevah LUKA označevanje sponk in kablov, PE in N zbiralke ter ostali drobni material - komplet izvedba priklopa dovodnega napajalnega kabla in vseh kablov za porabnike.
</t>
  </si>
  <si>
    <t>0.1</t>
  </si>
  <si>
    <t xml:space="preserve">Izdelava kabelskih končnikov za kabel 4x50mm2, za notranjo  montažo in priklop kabla
</t>
  </si>
  <si>
    <t>SKUPAJ:</t>
  </si>
  <si>
    <t>GR OMARA GR-AGREGAT OBJEKTA:</t>
  </si>
  <si>
    <t>RAZDELILEC KLETI: 1</t>
  </si>
  <si>
    <t>Pločevinasta nadgradna razdelilna omara  s ključavnico prilagojena za vgradnjo v steno, dobavljena, vgrajena in opremljena z opremo, po enopolni shemi. Komplet dobava, montaža, vgradnja in priklopi (omaro prilagoditi vgrajeni opremi in zadostni rezervi (20%) -</t>
  </si>
  <si>
    <t>Štiripolno bremensko glavno stikalo 3x63A</t>
  </si>
  <si>
    <t>Prenapetostni odvodnik razreda C, 15kA(8/20ms), 275V</t>
  </si>
  <si>
    <t xml:space="preserve">Enopolno preizskusno stikalo zasilne razsvetljave 16A za montažo na letev </t>
  </si>
  <si>
    <t>Enofazni Instalacijski odklopnik tip B ali C - 10 A</t>
  </si>
  <si>
    <t>Enofazni Instalacijski odklopnik tip B ali C - 16 A</t>
  </si>
  <si>
    <t>Trifazni Instalacijski odklopnik tip C - 3 x 16 A</t>
  </si>
  <si>
    <t>Trifazni Instalacijski odklopnik tip C - 3 x 20A</t>
  </si>
  <si>
    <t>Trifazni Instalacijski odklopnik tip C - 3 x 35A</t>
  </si>
  <si>
    <t>Zaščitno KZS stikalo – 16/0,03 A</t>
  </si>
  <si>
    <t>Pomožni rele K0</t>
  </si>
  <si>
    <t>Svetlobni rele (LUXOMAT) za vklapljanje zunanje razsvetljave, komplet s fotocelico montiirano na fasadi objekta in krmilnim elementom.</t>
  </si>
  <si>
    <t>Vrstne sponke, nevtralna in zaščitna zbiralnica, vezni, montažni in markirni material, enopolna shema, ustrezna izolacijska zaščita pred dotikom delov pod napetostjo</t>
  </si>
  <si>
    <t>Vse skupaj ožičeno in označeno skladno z enopolno in tokovno shemo,  funkcionalno preizkušeno ter  spojeno na instalacijo.</t>
  </si>
  <si>
    <t>Napisni okvirčki, listki, vrstne sponke, ažurirana enopolna shema</t>
  </si>
  <si>
    <t xml:space="preserve">Ožičenje in priklopi porabnikov </t>
  </si>
  <si>
    <t>RAZDELILEC KLETI: 2</t>
  </si>
  <si>
    <t>0.2</t>
  </si>
  <si>
    <t>RAZDELIEC - R-KUHINJA:</t>
  </si>
  <si>
    <t>Štiripolno bremensko glavno stikalo 3x100A</t>
  </si>
  <si>
    <t>FID stikalo 63/0,3 A</t>
  </si>
  <si>
    <t>Trofazni Instalacijski odklopnik tip C - 3 x 16 A</t>
  </si>
  <si>
    <t>Trofazni Instalacijski odklopnik tip C - 3 x 20A</t>
  </si>
  <si>
    <t>Trofazni Instalacijski odklopnik tip C - 3 x 35A</t>
  </si>
  <si>
    <t>Trofazni Instalacijski odklopnik tip C - 3 x 50A</t>
  </si>
  <si>
    <t>Impulzni rele 230V, 16A, za vključevanje razsvetljave</t>
  </si>
  <si>
    <t>Kontaktor (4-0) 16A</t>
  </si>
  <si>
    <t>0.3</t>
  </si>
  <si>
    <t>RAZDELIEC - R-DELAVNICA</t>
  </si>
  <si>
    <t>RAZDELILNA OMARA - R-3N:</t>
  </si>
  <si>
    <t>Štiripolno bremensko glavno stikalo 3x80A</t>
  </si>
  <si>
    <t>RAZDELILNA OMARA - R-1 PRITLIČJE</t>
  </si>
  <si>
    <t>Enofazni Instalacijski odklopnik tip C - 10 A</t>
  </si>
  <si>
    <t>Enofazni Instalacijski odklopnik tip C - 16 A</t>
  </si>
  <si>
    <t>RAZDELILNA OMARA - R-2. NADSTROPJE:</t>
  </si>
  <si>
    <t>5. ŠIBKOTOČNA INSTALACIJA - GSO (strukturirano univerzalno omrežje) (dobava in montaža)</t>
  </si>
  <si>
    <t xml:space="preserve">5. GSO SKUPAJ: </t>
  </si>
  <si>
    <t xml:space="preserve">OPOMBA:
Dobava in montaža materiala, preizkušanje in spuščanje v pogon komplet z vsem potrebnim materialom.
Meritve (permanent link) z garancijo principala za vso mrežno opremo! Vgrajena mrežna pasivna oprema naj se predhodno vskladi s projektantom, nadzorom in investitorjem! (oprema naj bo kot naprimer: R&amp;M, Brand Rex,...)
</t>
  </si>
  <si>
    <t>TELEFONSKI APARATI</t>
  </si>
  <si>
    <t xml:space="preserve">Priključitev na CENTREX TELEKOM SLOVENIJE
telefonski aparat  IP UNIVERZALNI kos 110
z vso potrebno hardversko in softversko opremo. </t>
  </si>
  <si>
    <t>Sistem komplet dobavljen, vgrajen, priklopljen in spuščen v pogon z vsemi preizkusi in atesti in vsem materialom.</t>
  </si>
  <si>
    <t xml:space="preserve">GSO OMARA </t>
  </si>
  <si>
    <t>Dobava in montaža RACK omare 19" 47U (800X10000x2200)</t>
  </si>
  <si>
    <t xml:space="preserve">Optični priključni panel 19" </t>
  </si>
  <si>
    <t xml:space="preserve">Mrežni priključni panel 19" </t>
  </si>
  <si>
    <t>Optični prespojni kabel, dolžine 1m</t>
  </si>
  <si>
    <t>Prespojni kabel kat. 6a dolžine 1m</t>
  </si>
  <si>
    <t>Organizator prespojnih kablov za  UTP  povezave</t>
  </si>
  <si>
    <t>19" letev z vtičnicami 6 X (230V/16A) s prenapetostno zaščito in filtrom</t>
  </si>
  <si>
    <t>Naprava za breprekinitveno napajanje UPS, kot naprimer SMT1000RMI2U APC Smart-UPS 1000VA LCD RM 2U 230V, z možnostjo vgradnje v kom. omaro, komplet</t>
  </si>
  <si>
    <t xml:space="preserve">Oprema se vgradi v RACK omaro v IT prostoru. Montaža, priklopi in spuščanje v pogon opreme komplet z vsem potrebnim veznim, spojnim materialom in šolanjem uporabnikov
</t>
  </si>
  <si>
    <t>Kontrolne meritve UTP kat. 6a povezav</t>
  </si>
  <si>
    <t>GSO OMARE PO NADSTROPJIH</t>
  </si>
  <si>
    <t>F/UTP Cat6 LSFH prespojni kabel kat. 6a dolžine 1m</t>
  </si>
  <si>
    <t>Organizator prespojnih kablov za  F/UTP Cat6 LSFH   povezave</t>
  </si>
  <si>
    <t xml:space="preserve">Oprema se vgradi v RACK omaro . Montaža, priklopi in spuščanje v pogon opreme komplet z vsem potrebnim veznim, spojnim materialom in šolanjem uporabnikov
</t>
  </si>
  <si>
    <t>Kontrolne meritve F/UTP Cat6 LSFH  kat. 6a povezav</t>
  </si>
  <si>
    <t>SKUPAJ OMARA NADSTROPJA:</t>
  </si>
  <si>
    <t>0.4</t>
  </si>
  <si>
    <t>UTP RAZVOD:</t>
  </si>
  <si>
    <t xml:space="preserve">Enojna podatkovna RJ45 vtičnica Cat.6A, za vgradnjo v podometno dozo, komplet z montažnimi dozami in zaključnimi okvirji, ki ustrezajo vgrajenim 230V vtičnicam, po navodilih investitorja, po standardu TIA-568A, označevanje in meritve po standardu EN50173 ter certifikat, komplet
</t>
  </si>
  <si>
    <t xml:space="preserve">Dvojna podatkovna RJ45 vtičnica Cat.6A za vgradnjo v parapetni kanal, komplet z montažnimi dozami in zaključnimi okvirji, ki ustrezajo vgrajenim 230 V vtičnicam, po navodilih investitorja, po standardu TIA-568A, označevanje in meritve po standardu EN50173 ter certifikat, komplet
</t>
  </si>
  <si>
    <t xml:space="preserve">Instalacijski komunikacijski kabel dobavljen in položen na pripravljene trase, pretežno na kabelske police ali v instalacijske cevi - F/UTP Cat6a LSFH , 4x2x24AWG, komplet dobava in montaža po standardu EN50173 
</t>
  </si>
  <si>
    <t>Optični kabel SM 8 vlaken, položen v predpripravljene instalacijske kanale oz cevi, s kontrolo vlečne sile</t>
  </si>
  <si>
    <t xml:space="preserve">m </t>
  </si>
  <si>
    <t>Wi-Fi brezžična dostopna točka za zunanjo montažo v zaščiti IP66</t>
  </si>
  <si>
    <t>Wi-Fi dostopna točka za stropno montažo</t>
  </si>
  <si>
    <t>Instalacijska plastična gibljiva cev za montažo v, omet ali montažne stene, dimenzij:</t>
  </si>
  <si>
    <t xml:space="preserve"> - fleksi cev fi=16 mm</t>
  </si>
  <si>
    <t>6. ŠIBKOTOČNA INSTALACIJA - SISTEM POŽARNEGA JAVLJANJA (dobava in montaža)</t>
  </si>
  <si>
    <t xml:space="preserve">6. SISTEM POŽARNEGA JAVLJANJA SKUPAJ: </t>
  </si>
  <si>
    <t>OPOMBA:
Dobava in montaža materiala, preizkušanje in spuščanje v pogon komplet z vsem potrebnim materialom..</t>
  </si>
  <si>
    <t>Adresna centralna naprava za javljanje požara in CO 4-zančna. Spomin za 2000 dogodkov. Vgrajen ethernet priključek RJ45, vgrajen modul z 2x nadzorovanima izhodoma in 8x programabilnimi izhodi/vhodi. V kompletu z upravljalno prikazovalno enoto (grafični LCD display z 8 vrsticami), napajalnikom 24V/150W in ohišjem za AKU max.2x26Ah, avtonomija v primeru izpada omrežnega napajanja 48 ur; ob alarmu 30min, modulom za poziv alarma k pristojnim enotam.</t>
  </si>
  <si>
    <t xml:space="preserve">AKU baterija  12 V/7 Ah
</t>
  </si>
  <si>
    <t xml:space="preserve">Napajalnik 230V/24V, 3A s signalizacijo delovanja </t>
  </si>
  <si>
    <t>Oddaljeni prikazovalnik za nadzor nad sistemom požarnega alarmiranja</t>
  </si>
  <si>
    <t>Označevalne ploščice dimenzij 35 x 45 mm</t>
  </si>
  <si>
    <t>Instalacijski kabel JB-Y(ST)Y 1x2x0,8mm</t>
  </si>
  <si>
    <t>Kabel NPI 4x1,5mm2</t>
  </si>
  <si>
    <t xml:space="preserve">Kabel NHXH 4x1,5 FE180 E30-60  (upoštevati navodila proizvajalca za polaganje kot npr LEONI STUDER KABEL)
</t>
  </si>
  <si>
    <t>PN cev fi13mm</t>
  </si>
  <si>
    <t>Kombinirani javljalnik požara (termično / optični)</t>
  </si>
  <si>
    <t>Ločen svetlobni indikator</t>
  </si>
  <si>
    <t>Adresni ročni javljalnik požara</t>
  </si>
  <si>
    <t>Adresni  javljalnik CO</t>
  </si>
  <si>
    <t>Požarno alarmna sirena</t>
  </si>
  <si>
    <t>Vzorčna komora</t>
  </si>
  <si>
    <t>12</t>
  </si>
  <si>
    <t>46</t>
  </si>
  <si>
    <t>Pridržalni magnet za požarna vrata komplet z napajalnikom in vmesnikom za signalizacijo odprtosti vrat</t>
  </si>
  <si>
    <t>9</t>
  </si>
  <si>
    <t>Izdelava krmilne tabele AOJP</t>
  </si>
  <si>
    <t>kompl</t>
  </si>
  <si>
    <t>1</t>
  </si>
  <si>
    <t>Meritve in označevanje</t>
  </si>
  <si>
    <t>Montaža in spuščanje v pogon</t>
  </si>
  <si>
    <t>Pregled požarnega izvedenca s strani pooblaščene organizacije in izdaja potrdila o brezhibnosti požarnega javljanja</t>
  </si>
  <si>
    <t xml:space="preserve">Priključitev požarne centrale (alarm, napaka) na TK vmesnik za javljanje v dežurni center
</t>
  </si>
  <si>
    <t>7. ŠIBKOTOČNA INSTALACIJA - OZVOČENJE (dobava in montaža)</t>
  </si>
  <si>
    <t xml:space="preserve">7. OZVOČENJE SKUPAJ: </t>
  </si>
  <si>
    <t xml:space="preserve">OPOMBA:
Dobava in montaža materiala, preizkušanje in spuščanje v pogon komplet z vsem potrebnim materialom. 
</t>
  </si>
  <si>
    <t xml:space="preserve">SEJNA SOBA </t>
  </si>
  <si>
    <r>
      <rPr>
        <b/>
        <sz val="10"/>
        <color indexed="8"/>
        <rFont val="Tahoma"/>
        <family val="2"/>
        <charset val="238"/>
      </rPr>
      <t>Stenska rack 19" omara</t>
    </r>
    <r>
      <rPr>
        <sz val="10"/>
        <color indexed="8"/>
        <rFont val="Tahoma"/>
        <family val="2"/>
        <charset val="238"/>
      </rPr>
      <t xml:space="preserve">
Dimenzije:  610mm (Š) x 600mm (G), 12 HE 
Prašna epoxy barva: črna RAL 9005
Razred zaščite: IP20
Vrata s ključavnico
Nosilna struktura: 12/10
Paneli: 10/10
Npr.: 4EMME AGADIR AP6612N ali ustrezno
</t>
    </r>
  </si>
  <si>
    <t xml:space="preserve">HDMI KABEL, kvaliteten
</t>
  </si>
  <si>
    <t xml:space="preserve">S-video kabel, npr. Cordial CVI 06-37
</t>
  </si>
  <si>
    <t xml:space="preserve">VGA kabel, npr. Tasker C258
</t>
  </si>
  <si>
    <t xml:space="preserve">Kabel za linijske avdio povezave, npr. Cordial CMK222
</t>
  </si>
  <si>
    <t xml:space="preserve">Kabel za povezavo ojačevalcev z zvočniki, npr. Cordial CLS 215
</t>
  </si>
  <si>
    <t xml:space="preserve">Kabel za povezavo ojačevalcev z zvočniki, npr. Cordial CLS 225
</t>
  </si>
  <si>
    <t>8. ŠIBKOTOČNA INSTALACIJA - SISTEM KRMILJENJA-AMBULANTE  (dobava in montaža)</t>
  </si>
  <si>
    <t xml:space="preserve">8. SISTEM KRMILJENJA  SKUPAJ: </t>
  </si>
  <si>
    <t xml:space="preserve">OPOMBA:
Dobava in montaža materiala, preizkušanje in spuščanje v pogon komplet z vsem potrebnim materialom.
</t>
  </si>
  <si>
    <t>KRMILNIKI AMBULANTE IN PISARNE</t>
  </si>
  <si>
    <t>UNICab controller DATAPAN, ali ustrezen</t>
  </si>
  <si>
    <t>Magnetni kontakt za okna
 - samo dobava,
 - vgradi dobavitelj oken</t>
  </si>
  <si>
    <t>0.6</t>
  </si>
  <si>
    <t>PROGRAMSKA IN STROJNA OPREMA IN PROGRAMIRANJE</t>
  </si>
  <si>
    <r>
      <rPr>
        <sz val="9"/>
        <color indexed="8"/>
        <rFont val="Calibri"/>
        <family val="2"/>
        <charset val="238"/>
      </rPr>
      <t xml:space="preserve">Licenčna programska oprema 
</t>
    </r>
    <r>
      <rPr>
        <sz val="9"/>
        <color indexed="8"/>
        <rFont val="Calibri"/>
        <family val="2"/>
        <charset val="238"/>
      </rPr>
      <t xml:space="preserve"> - Access Manager Licenca
</t>
    </r>
    <r>
      <rPr>
        <sz val="9"/>
        <color indexed="8"/>
        <rFont val="MS Sans Serif"/>
      </rPr>
      <t xml:space="preserve"> - SCADA licenca 1024 I/O bytes</t>
    </r>
  </si>
  <si>
    <t xml:space="preserve">Programator RFID card Mifare </t>
  </si>
  <si>
    <r>
      <rPr>
        <sz val="9"/>
        <color indexed="8"/>
        <rFont val="Calibri"/>
        <family val="2"/>
        <charset val="238"/>
      </rPr>
      <t xml:space="preserve">Računalnik HP  v konfiguraciji:
</t>
    </r>
    <r>
      <rPr>
        <sz val="9"/>
        <color indexed="8"/>
        <rFont val="Calibri"/>
        <family val="2"/>
        <charset val="238"/>
      </rPr>
      <t xml:space="preserve">cpu: Intel Core i5-7500 (3,80 - 3,40 GHz) 6MB 4C/4T
</t>
    </r>
    <r>
      <rPr>
        <sz val="9"/>
        <color indexed="8"/>
        <rFont val="Calibri"/>
        <family val="2"/>
        <charset val="238"/>
      </rPr>
      <t xml:space="preserve">os: Windows 10 Pro 64 SLO/ANG
</t>
    </r>
    <r>
      <rPr>
        <sz val="9"/>
        <color indexed="8"/>
        <rFont val="Calibri"/>
        <family val="2"/>
        <charset val="238"/>
      </rPr>
      <t xml:space="preserve">gpu: integrirana grafična kartica Intel HD 630
</t>
    </r>
    <r>
      <rPr>
        <sz val="9"/>
        <color indexed="8"/>
        <rFont val="Calibri"/>
        <family val="2"/>
        <charset val="238"/>
      </rPr>
      <t xml:space="preserve">ram: 8 GB DDR4 2400 MHz, 1x prosta reža, do 32 GB
</t>
    </r>
    <r>
      <rPr>
        <sz val="9"/>
        <color indexed="8"/>
        <rFont val="Calibri"/>
        <family val="2"/>
        <charset val="238"/>
      </rPr>
      <t xml:space="preserve">ssd: 256 GB TLC sata 6 Gbs, 2,5''
</t>
    </r>
    <r>
      <rPr>
        <sz val="9"/>
        <color indexed="8"/>
        <rFont val="Calibri"/>
        <family val="2"/>
        <charset val="238"/>
      </rPr>
      <t xml:space="preserve">hdd: 1TB 7200rpm sata 6 Gbs 3,5''
</t>
    </r>
    <r>
      <rPr>
        <sz val="9"/>
        <color indexed="8"/>
        <rFont val="Calibri"/>
        <family val="2"/>
        <charset val="238"/>
      </rPr>
      <t xml:space="preserve">odd: slim DVD+/-RW SuperMulti DL
</t>
    </r>
    <r>
      <rPr>
        <sz val="9"/>
        <color indexed="8"/>
        <rFont val="Calibri"/>
        <family val="2"/>
        <charset val="238"/>
      </rPr>
      <t xml:space="preserve"> - LCD monitor 22'' nesvetleč
</t>
    </r>
    <r>
      <rPr>
        <sz val="9"/>
        <color indexed="8"/>
        <rFont val="Calibri"/>
        <family val="2"/>
        <charset val="238"/>
      </rPr>
      <t xml:space="preserve"> - tipkovnica in miška
</t>
    </r>
    <r>
      <rPr>
        <sz val="9"/>
        <color indexed="8"/>
        <rFont val="Calibri"/>
        <family val="2"/>
        <charset val="238"/>
      </rPr>
      <t xml:space="preserve"> - namestitev in zagon licenčne programske opreme</t>
    </r>
  </si>
  <si>
    <r>
      <rPr>
        <sz val="9"/>
        <color indexed="8"/>
        <rFont val="Calibri"/>
        <family val="2"/>
        <charset val="238"/>
      </rPr>
      <t>Izdelava in namestitev namenske  aplikativne programske opreme za vse  krmilnike v ponudbi</t>
    </r>
  </si>
  <si>
    <t xml:space="preserve">Izdelava in namestitev aplikativne scada programske opreme za nadzor in upravljanje sistema. </t>
  </si>
  <si>
    <t>Testiranje signalov, zagon sistema in preverjanje delovanja</t>
  </si>
  <si>
    <t>Predaja sistema in šolanje uporabnikov</t>
  </si>
  <si>
    <t>9. ŠIBKOTOČNA INSTALACIJA - VIDEO NADZOR (dobava in montaža)</t>
  </si>
  <si>
    <t xml:space="preserve">9. VIDEO NADZOR SKUPAJ: </t>
  </si>
  <si>
    <t>VIDEO NADZORNI SISTEM - IP KAMERE</t>
  </si>
  <si>
    <t>SNEMALNIK : DVR/HVR AHD - 8 kanalni, max. priklop 12 kanalov (8x kompozit in 4x IP) ali 12 IP kanalov (izklop analognih vhodov); 1x VGA izhod; 1x HDMI izhod; 8x avdio vhod; 1x avdio izhod; DVR način: 5MP@12fps, 4MP@15fps, 1080P/720P@25fps na kanal; HVR način: AHD 5MP@12fps, 4MP@15fps na kanal, IP 4MP@15fps, 1080P/720P@25fps na kanal; max pasovna širina 32Mbps-48Mbps; daljinski nadzor preko UVS in iUVS programske opreme; WEB brskalnik; USB2.0 vhodi (miška, backup); e-SATA, S.M.A.R.T trdi disk; max. izhodna pasovna širina 64Mbps</t>
  </si>
  <si>
    <t>KOMPAKTNE VIDEO KAMERE Z IR REFLEKTORJI
Kompaktna Bullet AHD kamera 1/3 CMOS 4M, ločljivost 4MP (2560x1440@25fps) D&amp;N, občutljivost 0 Lux (vključen IR); mehansko odstranjiv IR Cut filter; IR doseg 15m; objektiv 2,8-12mm; OSD menu; 2DNR; DWDR; IR SMART; OSD Coax UTC; IP66; napajanje 12Vdc; ni kompatibilna z 1092/310 daljinskim upravljalnikom, kompatibilna z dozo 1092/148</t>
  </si>
  <si>
    <r>
      <rPr>
        <sz val="8"/>
        <color indexed="8"/>
        <rFont val="Tahoma"/>
        <family val="2"/>
        <charset val="238"/>
      </rPr>
      <t xml:space="preserve">DOME KAMERE z IR LED REFLEKTORJI 
</t>
    </r>
    <r>
      <rPr>
        <sz val="8"/>
        <color indexed="8"/>
        <rFont val="Tahoma"/>
        <family val="2"/>
        <charset val="238"/>
      </rPr>
      <t>Ball AHD kamera, 1/3 CMOS 4M, ločljivost 4MP (2560x1440@25fps) D&amp;N, občutljivost 0 Lux (vključen IR); mehansko odstranjiv IR Cut filter; IR doseg 15m; objektiv 2,8-12mm; OSD menu; 2DNR; DWDR; IR SMART; OSD Coax UTC; IP66; napajanje 12Vdc; ni kompatibilna z 1092/310 daljinskim upravljalnikom; kompatibilna z dozo 1092/148</t>
    </r>
  </si>
  <si>
    <t>Nadometna doza za montažo kamer</t>
  </si>
  <si>
    <t>Kabel Coax+2x0,75 napajanje A400m / HD70m 7,2mm - za razdalje do 70</t>
  </si>
  <si>
    <t>BNC konektor za kabel HD4</t>
  </si>
  <si>
    <t>OPOZORILNA nalepka VIDEONADZOR</t>
  </si>
  <si>
    <t>Napajalnik 4 kanalni, 230Vac / 12Vdc - 3A - 4 izhodni ( na izhod max 1,5A ),  masa:668g, dimenzije:162V x 47G x 162D</t>
  </si>
  <si>
    <t xml:space="preserve">Mrežno stikalo za priklop kamer 24-portno
</t>
  </si>
  <si>
    <t xml:space="preserve">Kabel F/UTP Cat6 LSFH  - dobava in polaganje 
</t>
  </si>
  <si>
    <t xml:space="preserve">Patch kabel, dolžine 0,5m
</t>
  </si>
  <si>
    <t xml:space="preserve">Montaža kamer, zakjučevanje, nastavitev kamer in spuščanje v pogon in uvajanje uporabnika - komplet
</t>
  </si>
  <si>
    <t xml:space="preserve">Funkcionalni preizkus, pregled, priklopi, instalacijske meritve, spuščanje v pogon in nepredvidena dela
</t>
  </si>
  <si>
    <t>11 ELEKTROINSTALACIJE ZA TOPLOTNO POSTAJO (dobava in montaža)</t>
  </si>
  <si>
    <t>11. ELEKTROINSTALACIJE ZA TOPLOTNO POSTAJO SKUPAJ:</t>
  </si>
  <si>
    <t xml:space="preserve">OPOMBA:
Dobava in montaža materiala, preizkušanje in spuščanje v pogon komplet z vsem potrebnim materialom. Sestavni elementi omare, stikala, varovalke in ostala oprema, morajo biti ustreznega proizvajalca – Schneider, ABB,..
Dobava in montaža razdelilnie omare, komplet z vso pripadajočo opremo, povezavami in priklopi , ter postavljanjem na v tlorisih določeno mesto. Omara je izdelana iz jeklene pločevine d=2mm, osnovno in dekorativno opleskana. Dimenzijsko je treba razdelec uskladiti z vgrajeno opremo in prilagoditi vgradnji. Prostostoječi razdelilec ima podstavek višine 10 cm. Razdelilna omara mora zagotavljati 20% rezervo!
</t>
  </si>
  <si>
    <t>Obstoječi sistem  toplovodnega ogrevanja se nadgrajuje s toplotnima črpalkama. Regulacija sistema in zagon krmiljenja. Kontrola VSEH priključkov. Optimiranje in prilagajanje regulacijskih parametrov.  Kontrola povezav - glavno napajanje. Kontrola in preizkus varnostnih naprav. Izdelava regulirnega protokola. Ta dela se izvedejo skupaj z izdelovalcem in montažerjem elektro omar, ter dobaviteljem strojne opreme</t>
  </si>
  <si>
    <t>Za VSE postavke, je potrebno pred naročilom obvezno preveriti tip, velikost in ustreznost naročenega materiala, glede na izbrani tip proizvajalca in dobavitelja opreme!</t>
  </si>
  <si>
    <t>RAZDELILNA OMARA TOPLOTNE POSTAJE  - (R-KOT):</t>
  </si>
  <si>
    <t>ENERGETSKI DEL:</t>
  </si>
  <si>
    <t>Pločevinasta  prostostoječa razdelilna omara  s ključavnico prilagojena za vgradnjo kotlarno, dobavljena, vgrajena in opremljena z opremo, po enopolni shemi. Komplet dobava, montaža, vgradnja in priklopi (omaro prilagoditi vgrajeni opremi in zadostni rezervi (20%) - dim. vxšxg - 800x400x2000 mm.</t>
  </si>
  <si>
    <t>Glavno stikalo tropolno - avtomatski odklopnik 250A</t>
  </si>
  <si>
    <t xml:space="preserve"> - Prenapetostni odvodnik razreda C, 15kA(8/20ms), 275V</t>
  </si>
  <si>
    <t xml:space="preserve"> - Instalacijski odklopnik 6A (enopolni)</t>
  </si>
  <si>
    <t xml:space="preserve"> - Instalacijski odklopnik 10A (enopolni)</t>
  </si>
  <si>
    <t xml:space="preserve"> - Instalacijski odklopnik 16A (enopolni)</t>
  </si>
  <si>
    <t xml:space="preserve"> - Instalacijski odklopnik 16A (tropolni)</t>
  </si>
  <si>
    <t xml:space="preserve"> - Instalacijski odklopnik 20A (tropolni)</t>
  </si>
  <si>
    <t xml:space="preserve"> -Kontaktor 24 V 63 A </t>
  </si>
  <si>
    <t xml:space="preserve"> -Kontaktor 24 V 40 A </t>
  </si>
  <si>
    <t xml:space="preserve"> -Kontaktor 24 V 20 A </t>
  </si>
  <si>
    <t xml:space="preserve"> -Kontaktor 24 V 16 A </t>
  </si>
  <si>
    <t xml:space="preserve"> - Industrijski krmilnik za vodenje procesov v toplotni postaji in kotlovnici, kompletno dobavljen in priključen z opremo, kot npr.
CLIMATIX CONTROLLER POL638.00/STD - SIEMENS - kos 1
CLIMATIX EXTENSION MODUL 14I/O POL955.00/STD - SIEMENS . kos2
</t>
  </si>
  <si>
    <t>SWITCHING POWER SUPPLY  MONO 24V-120W</t>
  </si>
  <si>
    <t>Phase sequence relays, 200 - 500 V AC, 50/60 Hz</t>
  </si>
  <si>
    <t>1P 10A C TYPE</t>
  </si>
  <si>
    <t>3P 2A C TYPE</t>
  </si>
  <si>
    <t>1P 4A C TYPE</t>
  </si>
  <si>
    <t>1P 6A C TYPE</t>
  </si>
  <si>
    <t>Mounting clamp</t>
  </si>
  <si>
    <t>LED element, white, front mount, 85-264VAC</t>
  </si>
  <si>
    <t>LED element, white, front mount, 12-30VAC/DC</t>
  </si>
  <si>
    <t>Indicator light, RMQ-Titan, Flush, white</t>
  </si>
  <si>
    <t>Label mount, without label, black</t>
  </si>
  <si>
    <t>Insert label, 18x27, aluminum, blank</t>
  </si>
  <si>
    <t>For the protection of transformers with a high inrush current, 3p, Ir=1-1.6A</t>
  </si>
  <si>
    <t>Z-SD230 - Schuko socket, 10/16A, 250V AC</t>
  </si>
  <si>
    <t>NETWORK SWITCH</t>
  </si>
  <si>
    <t>SOCKET 2CO FOR RMP  RELPOL RELAYS</t>
  </si>
  <si>
    <t>SOCKET PUSH-IN</t>
  </si>
  <si>
    <t>SURGE PROTECTION DIODE</t>
  </si>
  <si>
    <t>INT RELAY 8A 2 C/O 24VDC + LED</t>
  </si>
  <si>
    <t>INT RELAY 8A 2 C/O 230VAC + LED</t>
  </si>
  <si>
    <t>Rittal system lightning LED SZ 2500.210</t>
  </si>
  <si>
    <t>SZ Infeed Cable 3P Vac Orange 3m</t>
  </si>
  <si>
    <t>Acti 9 RCBO 1P+N 6A C TYPE 30mA</t>
  </si>
  <si>
    <t>ECOTRF 230V 24V 100VA SNGLWO</t>
  </si>
  <si>
    <t>TRF 230-400/230V 250VA SNGLWO</t>
  </si>
  <si>
    <t>IC60H  1P 1A  D TYPE</t>
  </si>
  <si>
    <t>IC60H + AUX  (iOF)  D TYPE 4A</t>
  </si>
  <si>
    <t>4P WITHDRAWABLE LIGHTNING ARRESTER</t>
  </si>
  <si>
    <t>POL638.00</t>
  </si>
  <si>
    <t>CLIMATIX HMI POL871.72</t>
  </si>
  <si>
    <t>POL955.00</t>
  </si>
  <si>
    <t>TERMINAL BLOCK, 500V, 2.5mm2, SPRING</t>
  </si>
  <si>
    <t>VARIO MAIN SWITCH 25A</t>
  </si>
  <si>
    <t>Signalna svetilka</t>
  </si>
  <si>
    <t>Tipkalo GOBA</t>
  </si>
  <si>
    <t>Končno stikalo</t>
  </si>
  <si>
    <t>Vrstne sponke, drobni vezni in spojni material</t>
  </si>
  <si>
    <t>Izdelava dokumentacije, delavniških vezalnih shem in risb. Usklajevanje dobavljene krmilno regulacijske opreme,  regulacijska shema celotne naprave, opis in navodilo za uporabo. 
Izdelava PID vezalne sheme omare.</t>
  </si>
  <si>
    <t>Sistem komplet dobavljen, vgrajen, priklopljen in spuščen v pogon z vsemi preizkusi in atesti.</t>
  </si>
  <si>
    <t>Izvedba kompletnega ožičenja toplotne postaje  (regulacija, tipala, ventili, črpalke, razdelilci talnega gretja itd.... so zajeti v strojnem popisu) v naslednji sestavi:</t>
  </si>
  <si>
    <t>priklop kompletne regulacije kotlovnice</t>
  </si>
  <si>
    <t>priklop in komunikacijska povezava obtočnih črpalk</t>
  </si>
  <si>
    <t>priklop tropotnih mešalnih ventilov</t>
  </si>
  <si>
    <t>6</t>
  </si>
  <si>
    <t>priklop temperaturnih tipal</t>
  </si>
  <si>
    <t>priklop in komunikacijska povezava toplotnih kompaktnih toplotnih črpalk</t>
  </si>
  <si>
    <t>priklop in komunikacijska povezava toplotnih črpalk za toplo sanitarno vodo (STV)</t>
  </si>
  <si>
    <t>priklop in komunikacijska povezava ventilatorja</t>
  </si>
  <si>
    <t>priklop in komunikacijska povezava prezračevalnih naprav (KN1, KN2, KN3, KN4)</t>
  </si>
  <si>
    <t>priklop in komunikacijska povezava stropnih konvekotrjev</t>
  </si>
  <si>
    <r>
      <t>Kabel JB-Y(ST)Y 4×0,75 mm</t>
    </r>
    <r>
      <rPr>
        <vertAlign val="superscript"/>
        <sz val="10"/>
        <rFont val="Times New Roman"/>
        <family val="1"/>
        <charset val="238"/>
      </rPr>
      <t>2</t>
    </r>
  </si>
  <si>
    <r>
      <t>Kabel JB-Y(ST)Y 3×0,75 mm</t>
    </r>
    <r>
      <rPr>
        <vertAlign val="superscript"/>
        <sz val="10"/>
        <rFont val="Times New Roman"/>
        <family val="1"/>
        <charset val="238"/>
      </rPr>
      <t>2</t>
    </r>
  </si>
  <si>
    <t>kabel FTP cat. 6</t>
  </si>
  <si>
    <t>OLFLEX 3x1,5 mm2</t>
  </si>
  <si>
    <t xml:space="preserve"> m</t>
  </si>
  <si>
    <t>OLFLEX 4x1,5 mm2</t>
  </si>
  <si>
    <t>INSTALACIJSKI MATERIAL:</t>
  </si>
  <si>
    <t xml:space="preserve">Kabelske police PPK 100, komplet s pokrovom
</t>
  </si>
  <si>
    <t xml:space="preserve">Kabelske police PPK 50, komplet s pokrovom
</t>
  </si>
  <si>
    <t xml:space="preserve">Gibljiva zaščitna plastična cev, ojačana z opleteno trdo plastično žico raznih  dimenzij, komlet s spojnim  in pritrdilnim materialom 
</t>
  </si>
  <si>
    <t xml:space="preserve">Kabel NYY 5x1,5 mm 2 položen na kabelske police, ali uvlečen v instalacijske cevi
</t>
  </si>
  <si>
    <t xml:space="preserve">Kabel NYY 7x1,5 mm 2 položen na kabelske police, ali uvlečen v instalacijske cevi
</t>
  </si>
  <si>
    <t xml:space="preserve">Kabel NYY 5x2,5 mm 2 položen na kabelske police, ali uvlečen v instalacijske cevi
</t>
  </si>
  <si>
    <t xml:space="preserve">Dobava in montaža signalnega kabla JB-Y(ST)Y 1x2x0,6
</t>
  </si>
  <si>
    <t xml:space="preserve">Dobava in montaža signalnega kabla JB-Y(ST)Y 2x2x0,8
</t>
  </si>
  <si>
    <t xml:space="preserve">Dobava in motaža S-FTP Cat 6A
</t>
  </si>
  <si>
    <t>Zagon in preizkus  sistema gretja, hlajenja in prezračevanja v kompletu</t>
  </si>
  <si>
    <t xml:space="preserve">Priklop črpalk raznih moči
</t>
  </si>
  <si>
    <t>Ognjeodporna masa za zatesnitev prehodov med požarnimi sektorji</t>
  </si>
  <si>
    <t>12 DIESEL ELEKTRIČNI AGREGAT (dobava in montaža)</t>
  </si>
  <si>
    <t>12. DIESEL ELEKTRIČNI AGREGAT SKUPAJ:</t>
  </si>
  <si>
    <t xml:space="preserve">OPOMBA:
Izgradnja agregatske postaje, preizkušanje in spuščanje v pogon komplet z vsem potrebnim materialom.
</t>
  </si>
  <si>
    <t>01</t>
  </si>
  <si>
    <t>DEA:</t>
  </si>
  <si>
    <t xml:space="preserve">Diesel električni agregat za otočno delovanje, delovanje v pripravljenosti in paralelno delovanje z mrežo in/ali drugimi elektroagregati. Standardna oprema elektroagregat motor s hladilnim sistemom, zaganjačem, alternatorjem in izpušnim loncem; alternator z avtomatskim regulatorjem napetosti (AVR); podnožje z rezervoarjem in lovilno posodo; osnovno ožičenje; akumulatorji; hladilna tekočina in mazalno olje
Agregat moči 200 kVA - 160 kW
230/400V
3 FAZNI
50 Hz
Sinhronizacija z omrežjem
Vklop pri izpadu mreže, izklop 5 minut po povrnitvi mreže, in sinhronizaciji na mrežo.
</t>
  </si>
  <si>
    <t>Podnožje :Jeklena konstrukcija – monoblok. Antivibracijski elementi za izničenje vibracij. 
Prašno barvano z zaščitno in pokrivno barvo. 
Podnožje pripravljeno za dvigovanje z dvigalom in/ali viličarjem
Rezervoar Izdelan iz jeklene pločevine, postavljen v podnožje elektroagregata. Pod rezervoarjem je nameščena lovilna posoda, ki sprejme vse tekočine elektroagregata. Vsi potrebni priključki in senzorji. Standardna avtonomija rezervoarjev je 8-10 ur pri 75 % obremenitvi.
Avtomatska komandna omara – z inštrumenti za nadzor motorja in alternatorja, avtomatski kontrolnik elektroagregata za zagon in zaustavitev, polnilec akumulatorjev, predgretje motorja, zaščitno stikalo, avtomatika za zaustavitev pri določenih alarmih, tipka za zaustavitev v sili in močnostno preklopno stikalo mreža/elektroagregat ATS
Dobava , postavitev na pripravljen temelj, in montaža, z vsemi priklopi
OHIŠJE Zvočno izolirano ohišje, za zunanjo montažo. Standardno dušenje hrupa na 72 dBA ± 3 dBA na razdalji 7 m. 4 velika vrata za lahek dostop do elektroagregata za vzdrževanje in servisiranje. Prašno barvano ohišje s temeljno in pokrivno barvo RAL7035
Agreat postavljen na pripravljen temelj, montiran in priklopljen, preizkušen in spuščen v pogon.</t>
  </si>
  <si>
    <t>Postavitev na podnožje, montaža agregata in električni  priklopi napajalnega in mrežnega kabla v omari</t>
  </si>
  <si>
    <t>Zagon in preizkus  sistema v kompletu, šolanje uporabnika in primopredaja</t>
  </si>
  <si>
    <t>13 OZEMLJITVE OBJEKTA IN STRELOVOD (dobava in montaža)</t>
  </si>
  <si>
    <t>13. OZEMLJITVE SKUPAJ:</t>
  </si>
  <si>
    <t xml:space="preserve">Dobava in montaža - pocinkani jekleni valjanec FeZn 25x4 mm kot temeljsko ozemljilo položen v podložni beton temeljev objekta oz. kot ozemljitvena mreža položen na betonsko ploščo, vključno z izvedbo varjenih spojev na stičiščih FeZn trakov in armaturo ter izvodi in korozijsko zaščitenimi vari na konstrukcije opreme
</t>
  </si>
  <si>
    <t xml:space="preserve">Dobava in montaža - Križna sponka  za spoj dveh valjancev FeZn 25x4 mm v zemlji
</t>
  </si>
  <si>
    <t xml:space="preserve">Dobava in montaža - pocinkani jekleni valjanec FeZn 20x3 mm kot odvodni vod položen v nosilne stebre v beton, vključno z izvedbo varjenih spojev na stičiščih FeZn trakov in armaturo ter izvodi in korozijsko zaščitenimi vari na konstrukcije opreme
</t>
  </si>
  <si>
    <t xml:space="preserve">Dobava in montaža - aluminjasti vodnik fi 10 mm kot strelovodni lovilni vod položen na betonskoe podporne kocke po strehi, vključno z izvedbo vseh spojev na stičiščih in armaturo.
</t>
  </si>
  <si>
    <t>Aluminjasta palica l= 2,5 m s pritrdilnim  podstavkom za izoliran strelovodni sistem</t>
  </si>
  <si>
    <t>Strešni skoznik za prehod odvodnega voda na streho</t>
  </si>
  <si>
    <t>Križne sponke za Al vod</t>
  </si>
  <si>
    <t>Križne sponke za FeZn vod</t>
  </si>
  <si>
    <t>Merilna sponka na strehi objekta</t>
  </si>
  <si>
    <r>
      <rPr>
        <sz val="8"/>
        <color indexed="8"/>
        <rFont val="Tahoma"/>
        <family val="2"/>
        <charset val="238"/>
      </rPr>
      <t>Izdelava izvoda za ozemljitev kovinske opreme, ki ne pripada električni inštalaciji (okvirji,...), izvod izveden z rumeno/zeleno žico H07V-F 16mm</t>
    </r>
    <r>
      <rPr>
        <vertAlign val="superscript"/>
        <sz val="8"/>
        <color indexed="8"/>
        <rFont val="Tahoma"/>
        <family val="2"/>
        <charset val="238"/>
      </rPr>
      <t>2</t>
    </r>
    <r>
      <rPr>
        <sz val="8"/>
        <color indexed="8"/>
        <rFont val="Tahoma"/>
        <family val="2"/>
        <charset val="238"/>
      </rPr>
      <t xml:space="preserve">, komplet z izvedbo spoja preko kabelskega čevlja in ustrezne sponke oz. objemke na opremi
</t>
    </r>
  </si>
  <si>
    <t>Doza za glavno izenačenje potencialov, tipska, dimenzij           300x180 mm,  z vgrajeno zbiralko za 10 priključkov izvedenih z zvijavo žico zaključeno s kabelskimi čevlji preseka do 16 mm2</t>
  </si>
  <si>
    <t>Doza za dodatno izenačenje potencialov, tipska, dimenzij           300x180 mm,  z vgrajeno zbiralko za 10 priključkov izvedenih z zvijavo žico zaključeno s kabelskimi čevlji preseka do 16 mm3</t>
  </si>
  <si>
    <t xml:space="preserve">Butimenski premaz
</t>
  </si>
  <si>
    <t>Instalacijski mnogožični vodnik rumeno zelene barve H07V-R za izdelavo dodatnih izenač. potencialov, ozemljitev opreme, položen med kovinskimi masami in zbirnim vodom za izenačitev potenciala zaključen s stisljivim tulcem oz. kabelskim čevljem</t>
  </si>
  <si>
    <r>
      <rPr>
        <sz val="8"/>
        <color indexed="8"/>
        <rFont val="Tahoma"/>
        <family val="2"/>
        <charset val="238"/>
      </rPr>
      <t xml:space="preserve"> - H05V-R 10 mm</t>
    </r>
    <r>
      <rPr>
        <vertAlign val="superscript"/>
        <sz val="8"/>
        <color indexed="8"/>
        <rFont val="Times New Roman"/>
        <family val="1"/>
        <charset val="238"/>
      </rPr>
      <t>2</t>
    </r>
  </si>
  <si>
    <r>
      <rPr>
        <sz val="8"/>
        <color indexed="8"/>
        <rFont val="Tahoma"/>
        <family val="2"/>
        <charset val="238"/>
      </rPr>
      <t xml:space="preserve"> - H05V-R 16 mm</t>
    </r>
    <r>
      <rPr>
        <vertAlign val="superscript"/>
        <sz val="8"/>
        <color indexed="8"/>
        <rFont val="Times New Roman"/>
        <family val="1"/>
        <charset val="238"/>
      </rPr>
      <t>2</t>
    </r>
  </si>
  <si>
    <r>
      <rPr>
        <sz val="8"/>
        <color indexed="8"/>
        <rFont val="Tahoma"/>
        <family val="2"/>
        <charset val="238"/>
      </rPr>
      <t xml:space="preserve"> - H05V-R 4 mm</t>
    </r>
    <r>
      <rPr>
        <vertAlign val="superscript"/>
        <sz val="8"/>
        <color indexed="8"/>
        <rFont val="Times New Roman"/>
        <family val="1"/>
        <charset val="238"/>
      </rPr>
      <t>2</t>
    </r>
  </si>
  <si>
    <r>
      <rPr>
        <sz val="8"/>
        <color indexed="8"/>
        <rFont val="Tahoma"/>
        <family val="2"/>
        <charset val="238"/>
      </rPr>
      <t xml:space="preserve"> - H05V-R 2.5 mm</t>
    </r>
    <r>
      <rPr>
        <vertAlign val="superscript"/>
        <sz val="8"/>
        <color indexed="8"/>
        <rFont val="Times New Roman"/>
        <family val="1"/>
        <charset val="238"/>
      </rPr>
      <t>2</t>
    </r>
  </si>
  <si>
    <t xml:space="preserve">Izdelava  meritev temeljnih ozemljitev
</t>
  </si>
  <si>
    <t>14. ODVOD DIMA IN TOPLOTE GARAŽA (dobava in montaža)</t>
  </si>
  <si>
    <t xml:space="preserve">OPOMBA:
Dobava in montaža materiala, preizkušanje in spuščanje v pogon komplet z vsem potrebnim materialom. Sestavni elementi omare, stikala, varovalke in ostala oprema, morajo biti ustreznega proizvajalca – Schneider, ABB,..
Dobava in montaža razdelilnih omar, komplet z vso pripadajočo opremo, povezavami in priklopi , ter postavljanjem na v tlorisih določeno mesto. Omare so izdelane iz jeklene pločevine d=2mm, osnovno in dekorativno opleskana, (nadometne in podometne izvedbe). Dimenzijsko je treba razdelilce uskladiti z vgrajeno opremo in prilagoditi vgradnji v dvižnih jaških. Vsi prostostoječi razdelilci imajo podstavek višine 10 cm. Vsaka razdelilna omara mora zagotavljati 20% rezervo!
Izdelava vezalnih delavniških shem, po zahtevah, označevanje sponk in kablov, PE in N zbiralke ter ostali drobni material - komplet izvedba priklopa dovodnega napajalnega kabla in vseh kablov za porabnike.
</t>
  </si>
  <si>
    <t>ELEKTRO KRMILNA OMARA ODVOD DIMA IN TOPLOTE V GARAŽI</t>
  </si>
  <si>
    <t>Omara proizvajalca Systemair, za napajanje 22 kos usmerjevalnih ventilatorjev 0,5/1,4 kW ter 2 kos oddušnih ventilatorjev 22 kW in 2 kosa 30 kW.
Omara kompletno sestavljena in dobavljena, ter postavljena na mesto, vključno s priklopi napajanja in krmiljenja.</t>
  </si>
  <si>
    <t>Opis:</t>
  </si>
  <si>
    <t>Dobava in montaža elektro krmilne omare za prezračevanje garaže ter odvoda dima in toplote, z vsemi regulacijskimi, krmilnimi, močnostnimi, zaščitnimi ter signalizacijskimi elementi. Elektro krmilna omara ima vse potrebne elemente za regulacijo požarno odpornih odvodnih in potisnih ventilatorjev, vključno s frekvenčnimi pretvorniki za odvodne ventilatorje.</t>
  </si>
  <si>
    <t>Prosti signal za vklop v primeru požara s požarne centrale ter prosta signala za prezračevanje v nizki/visoki hitrosti zaradi prekoračene spodnje/zgornje meje CO iz CO centrale.</t>
  </si>
  <si>
    <t>Ohišje omare:</t>
  </si>
  <si>
    <t>Ohišje je izdelano iz jeklene plošče brez izkrivljanja, barva RAL, zaščitni sistem brez čelnih priključkov IP 65, za okoljske pogoje +10 do +35 ° C, 5-80% relativne vlažnosti, ključavnica za vrata, primerna za vgradnjo DIN cilindra, z dvojnim vstavkom, vključno z dvema ključema, s krilom in ali zaklepanje. Vsaka nadzorna plošča s fluorescentno svetilko za kontrolno omarico. Trakovi za ozemljitev iz bakra. Montažna plošča je pocinkana, nagnjena in z nastavljivo globino na vseh straneh. Ožičenje v zaprtih kabelskih kanalih, stopnja polnjenja maks. 80%. Povezava z napravami na vratih krmilne omarice in premičnih konstrukcijskih elementih v zaščitnih ceveh, ožičenje s fleksibilnimi kabli s konektorji kablov. Vsi priključki za napajalno in krmilno napetost na vhodnih in izhodnih sponkah kot priključne sponke z ozemljitvenim in nevtralnim priključnim kablom za prerez preseka vodnika do 16 mm2 s tehnologijo vzmetne sponke brez vijakov. Sistem za pritrditev ozemljitvenega kabla za ozemljitev oklopa z velikimi kontaktnimi površinami. Ločevalne prirobnice kablov ločene z navojnimi priključki, zaščito IP 54 ali talne plošče z vhodnimi kabli v prilagojeni velikosti za kabel. Označevanje potrošnega materiala s tiskanimi nalepkami in označevanje z vgraviranimi sistemi in opremo. Popolnoma ožičen in pregledan, pripravljen za priključitev, opremljen s spodaj opisanimi komponentami, vključno z. material za ožičenje, montažni pribor, pritrdilni elementi in majhni deli.</t>
  </si>
  <si>
    <t>Funkcija delovanja:</t>
  </si>
  <si>
    <t>V načinu prezračevanja se lahko vsak ventilator centralno preklopi na vrtilno frekvenco 1 ali vrtilno frekvenco 2. Trenutno uporabljena stikalna stopnja je prikazana optično na pripadajoči krmilni enoti. Vključena je vgrajena varnostna oprema za nadtok motorja. Po vklopu zaščite motorja se ventilator izklopi, napaka se prikaže optično na pripadajoči krmilni enoti in posreduje na centralni prikaz obvestila o napaki preko centralnega obvestila.</t>
  </si>
  <si>
    <t>V načinu odvajanja dima se ventilator preklopi na vrtilno frekvenco 2. Integrirana varnostna oprema za prekoračitev toka motorja se med odvodom dima ne aktivira. Aktiviranje zaščite motorja ne izklopi ventilatorja. Preobremenitev motorja je prikazana samo optično na pripadajoči krmilni enoti in posredovana na centralni prikaz obvestila o napakah preko centralnega obvestila. V načinu odvajanja dima ventilator še naprej teče do točke mehanskega uničenja.</t>
  </si>
  <si>
    <r>
      <t>- CFD simulacija potrjuje ustrezno število, velikost in postavitev potisnih ventilatorjev, s pripadajočim profilom hitrosti in potiskom. CFD simulacija zajema pisno poročilo v angleškem jeziku, vključno s filmom simulacije dima</t>
    </r>
    <r>
      <rPr>
        <b/>
        <sz val="8"/>
        <color theme="1"/>
        <rFont val="Tahoma"/>
        <family val="2"/>
        <charset val="238"/>
      </rPr>
      <t xml:space="preserve"> za vsak dimni sektor posebej</t>
    </r>
    <r>
      <rPr>
        <sz val="8"/>
        <color indexed="8"/>
        <rFont val="Tahoma"/>
        <family val="2"/>
        <charset val="238"/>
      </rPr>
      <t>. CFD simulacije se izdela pred naročilom opreme za ODT in prezračevanje garaže.</t>
    </r>
  </si>
  <si>
    <t>- Funkcijski zagon kompletnega sistema ODT in prezračevanje garažein šolanje uporabnika</t>
  </si>
  <si>
    <t>Sistem mora biti certificiran s strani dobavitelja opreme za namen delovanja - ODT in prezračevanja garaže
OMARA DOBAVLJENA IN PRIKLOPLJENA V KOMPLETU</t>
  </si>
  <si>
    <t xml:space="preserve">kos </t>
  </si>
  <si>
    <t>Gasilno stikalo FWS-P4 s ključem za vsako etažo posebej (nameščeno znotraj objekta)</t>
  </si>
  <si>
    <t>Dimni preizkus in preverjanje delovanje celotnega sistema vključno z napravo za generacijo vročega dima, vključno z izdelavo poročila</t>
  </si>
  <si>
    <t>Izvedba meritev in funkcionalnega pregleda elektroinstalacij z izdelavo zapisnikov in poročil za celoten sistem.</t>
  </si>
  <si>
    <t>15 PARKIRNI SISTEM (dobava in montaža)</t>
  </si>
  <si>
    <t>13.PARKIRNI SISTEM SKUPAJ:</t>
  </si>
  <si>
    <t xml:space="preserve">VSTOPNO-IZSTOPNI PARKIRNI AVTOMAT
Podajalnik in sprejemnik parkirnih kartic, z dvema
LCD displejema, z obvestili v slovenskem jeziku,
procesorskima enotama, termostatsko reguliranim
grelnikom, možna povezava do avtomatske
blagajne. Parkirni avtomat kartice, ki so sprejete
na izstopu avtomatsko zlaga v enega izmed
zalogovnikov parkirnih kartic (zalogovnik za kartice
- do 1000 kartic). Možno delovanje v "Online" ali
"Offline" načinu delovanja. Omogoča branje
abonentskih kartic.
</t>
  </si>
  <si>
    <t xml:space="preserve">AVTOMATSKA BLAGAJNA - Kovinsko ohišje z
napisom "Blagajna", procesorsko enoto,
tiskalnikom računov, standardno programsko
podpora, sprejemanje bankovcev in kovancev.
Vračanje kovancev in ene nominacije bankovcev
(npr. 5,00 EUR do 30 kosov), recikliranje kovancev
v zalogovniku, večjezična podpora (4 jeziki), barvni
PCH 17" LCD pen frame displej, sistem za
obravnavanje izgubljenih kartic. Ohišje blagajne je
tehnično varovano, možnost nadgraditve z
dodatnimi funkcijami…
</t>
  </si>
  <si>
    <t>Nadgradnja blagajne z možnostjo plačila z
"debetno" ali "kreditno" kartico preko POS
terminala</t>
  </si>
  <si>
    <t xml:space="preserve">Domofonski sistem kot npr. Janez 5060 (SIM kartice
dobavi naročnik) z vgrajeno bralno glavo za
komunikacijo z GSM telefoni. 
</t>
  </si>
  <si>
    <t>GSM komunikator za prenos alarmnih sporočil v
VNC (SIM kartico dobavi naročnik).</t>
  </si>
  <si>
    <t>Elektromehanska zapornica z do 3 m dolgim
drogom, temeljno ploščo, fotocelico, vgrajen
opozorilni semafor (rdeča/zelena) čas odpiranja
droga cca. 1 sekunda pri drogu dolžine do 3m</t>
  </si>
  <si>
    <t>Plastične Mifare parkirne kartice za urne
obiskovalce, za večkratno uporabo, bele,
potiskane z logotipom naročnika</t>
  </si>
  <si>
    <t>Pasivne Mifare identifikacijske kartice za abonente
oziroma zaposlene</t>
  </si>
  <si>
    <t xml:space="preserve">KONTROLNA ENOTA kot npr. AC-IP 215 , z napajalno enoto, priklop enega ali dveh prehodov, možna povezava 1023 kontrolerjev na en PC / SERVER,
30.000 uporabnikov, spomin 20.000 dogodkov,
tamper, 4 vhodi, 4 izhodi, 5A rele kontakt za el.
ključavnico, detekcija stanja vrat, programska
oprema (protimimobežnost, alarmi, ...)
komunikacija ethernet TCP/IP, RS232...
</t>
  </si>
  <si>
    <t>Priključni kabel za priklop kontrolnika na PC
računalnik</t>
  </si>
  <si>
    <t xml:space="preserve">Akumulator 12V/7Ah z rezervnim napajanjem za
kontrolnik </t>
  </si>
  <si>
    <t>Bralna glava kot npr.  CSN SMART omogoča uporabo
aplikacije za pametne telefone kot za branje
abonentskih kartic. Vgrajen čitalnik kartic CSN
(13,56 MHz), čitalnik NFC-ID in čitalnik Bluetooth
BLE-ID. Doseg Bluetooth do 10 m. (odvisno od
naprave Bluetooth), doseg RFID in NFC do 5 cm.
Ohišje z dvema dvobarvnima LED diodama.</t>
  </si>
  <si>
    <t>PC računalnik, komplet z operacijskim sistemom</t>
  </si>
  <si>
    <t xml:space="preserve">Programska oprema namenjena za delo z bazo
abonentskih obiskovalcev </t>
  </si>
  <si>
    <t>Izdelava najavnih in varnostnih talnih zank.</t>
  </si>
  <si>
    <t>Enokanalni detektor kovine</t>
  </si>
  <si>
    <t>Dvokanalni detektor kovine</t>
  </si>
  <si>
    <t>Montažni gradbeni otok za namestitev parkomatov
in zapornic, ustreznih dimenzij (635 cm x 55 cm x
25 cm). Otok je izdelan iz brušenega armiranega
betona, z režama za "libis" kar omogoča
premikanje otoka. Na konceh otoka je pripravljeno
za vgradnjo drogov za kamere</t>
  </si>
  <si>
    <t>Dvostransko osvetljena informacijska tabla z
oznako parkirišča okvirnih dimenzij 160 cm x 100
cm x 15 cm, z vgrajenim zelenim napisom
"PROSTO" in rdečim napisom "POLNO"</t>
  </si>
  <si>
    <t>"L " nosilec iz vroče pocinkanega železa (2500 mm
x1600 mm 140 mm s sidrno ploščo) za pritrditev
obvestilne table s temeljno ploščo, ki jo vgradi v
temelj gradbinec</t>
  </si>
  <si>
    <t>Fiksni IP naslov in omrežno napajanje 230 Vac,
varovano 16 A odklopnikom na lokacijah opreme
(Dobavi naročnik)</t>
  </si>
  <si>
    <t>Montaža sistema, parametriranje, programiranje in
predaja sistema</t>
  </si>
  <si>
    <t>Šolanje za delo s sistemom</t>
  </si>
  <si>
    <t xml:space="preserve">Izdelava  meritev
</t>
  </si>
  <si>
    <t>16 VODOVNI  IN CEVNI MATERIAL - KUHINJSKA NAPA (dobava in montaža)</t>
  </si>
  <si>
    <t>16. VODOVNI  IN CEVNI MATERIAL - KUHINJSKE NAPE SKUPAJ :</t>
  </si>
  <si>
    <t xml:space="preserve">OPOMBA:
Dobava in montaža materiala, preizkušanje in spuščanje v pogon komplet z vsem potrebnim materialom. Za vse postavke velja, da je v ceni upoštevana dobava, usklajevanje z naročnikom in ostalimi izvajalci, montaža in montažni material. 
</t>
  </si>
  <si>
    <t>N2XH-J 2x1,5 mm2</t>
  </si>
  <si>
    <t>OLFLEX100 5G4</t>
  </si>
  <si>
    <t>LIYCY 3x0,75</t>
  </si>
  <si>
    <t>OLFLEX110 2x0,75</t>
  </si>
  <si>
    <t>OLFLEX110 3x0,75</t>
  </si>
  <si>
    <t>OLFLEX100 4G1,5 CY</t>
  </si>
  <si>
    <t>OLFLEX100 4G1,5</t>
  </si>
  <si>
    <t>OLFLEX110 4x0,75</t>
  </si>
  <si>
    <t>OLFLEX100 3G1,5</t>
  </si>
  <si>
    <t>CC TAC3 300</t>
  </si>
  <si>
    <t>CC TAC3 1000</t>
  </si>
  <si>
    <t>OLFLEX110 3x1,5</t>
  </si>
  <si>
    <t>OLFLEX110 2x1,5</t>
  </si>
  <si>
    <t>JB-Y(ST)Y 2x2x0,6</t>
  </si>
  <si>
    <t xml:space="preserve">F/UTP Cat6 LSFH  kabel </t>
  </si>
  <si>
    <t>H07 V-K 1x6</t>
  </si>
  <si>
    <t>prazna I.C. cev 13mm</t>
  </si>
  <si>
    <t>prazna I.C. cev 36mm</t>
  </si>
  <si>
    <t xml:space="preserve">Razvodna doza DPN 80 IP55 </t>
  </si>
  <si>
    <t xml:space="preserve">Razvodna doza DPN 150 </t>
  </si>
  <si>
    <t>Dobava  in  montaža PK polic iz perforirane INOX pločevine komplet z obešalnim priborom, komplet  s  stropnimi nosilci  in  spojnimi  komadi - energetika</t>
  </si>
  <si>
    <t xml:space="preserve">PK50x50x2mm </t>
  </si>
  <si>
    <t>PK100x50x2mm</t>
  </si>
  <si>
    <t>PK200x50x2mm</t>
  </si>
  <si>
    <t xml:space="preserve"> REKAPITULACIJA ELEKTROINSTALACIJ SN KABLOVODI , SN KABELSKA KANALIZACIJA IN TK RAZVOD</t>
  </si>
  <si>
    <t>NN KABELSKA KANALIZACIJA</t>
  </si>
  <si>
    <t>NN RAZVOD</t>
  </si>
  <si>
    <t>SN KABELSKA KANALIZACIJA</t>
  </si>
  <si>
    <t>JR KABELSKA KANALIZACIJA</t>
  </si>
  <si>
    <t>JR ELEKTROMONTAŽA</t>
  </si>
  <si>
    <t>TK KABELSKA PRESTAVITEV</t>
  </si>
  <si>
    <t>ZAČASNA EE PRESTAVITEV</t>
  </si>
  <si>
    <t>ZAČASNA TK PRESTAVITEV</t>
  </si>
  <si>
    <t>ELEKTROINŠTALACIJE V KINETI</t>
  </si>
  <si>
    <t>DEMONTAŽNA DELA</t>
  </si>
  <si>
    <t>1. 0,4  kV  KABLOVOD, GRADBENA DELA  (dobava in montaža)</t>
  </si>
  <si>
    <t xml:space="preserve">GRADBENA DELA SN KANALIZACIJA SKUPAJ: </t>
  </si>
  <si>
    <t xml:space="preserve">OPOMBA:
Dobava in montaža materiala, preizkušanje in spuščanje v pogon komplet z vsem potrebnim materialom. Za vse postavke velja, da je v ceni upoštevana dobava, usklajevanje z naročnikom in ostalimi izvajalci, montaža in montažni material. 
</t>
  </si>
  <si>
    <t xml:space="preserve">Strojni in deloma ročni izkop kabelskega kanala v  bankini in deloma v cestišču,  dimenzije 0.8x1.4m globine (teren IV. doV. kat) Izkop se izvaja s posebno pazljivim ravnanjek, ker poteka ob obstoječi SN in NN  kabelski trasi. 
</t>
  </si>
  <si>
    <t xml:space="preserve">Zasip jarka v cestišču in širine 0.8m v višini 0,4m s tamponskim materialom komplet z nabijanjem v plasteh debeline 10 cm do ustrezne zbitosti za cestišče  - izmera v zbitem stanju
</t>
  </si>
  <si>
    <t>Uvaljanje planuma temeljnih tal z vibracijskim valjarjem, do zbitosti 98% SPP.</t>
  </si>
  <si>
    <t>Priprava posteljice iz peska granulacije 3-7mm (10cm) komplet z nabijanjem v plasteh debeline 10 cm do ustrezne zbitosti za cestišče  - izmera v zbitem stanju</t>
  </si>
  <si>
    <t>Izdelava zasipa cevi iz peska, komplet z nabijanjem v plasteh debeline 10 cm do ustrezne zbitosti za cestišče  - izmera v zbitem stanju</t>
  </si>
  <si>
    <t>Zasip jarka v bankini in cestišču in širine s tamponskim materialom komplet z nabijanjem v plasteh debeline 10 cm do ustrezne zbitosti za cestišče  - izmera v zbitem stanju</t>
  </si>
  <si>
    <t xml:space="preserve">Dobava, polaganje in spajanje kabelske kanalizacije za NN Stigmaflex cev prereza 8x 160mm (trasa 31m)
</t>
  </si>
  <si>
    <t>Dobava, polaganje in spajanje kabelske kanalizacije za NN Stigmaflex cev prereza 4 x 110mm 
(trasa 31m)</t>
  </si>
  <si>
    <t xml:space="preserve">Strojni in deloma ročni izkop kabelskega kanala v  bankini in deloma v cestišču,  dimenzije 0.4x1.2m globine (teren IV. doV. kat)
</t>
  </si>
  <si>
    <t xml:space="preserve">Dobava, polaganje in spajanje kabelske kanalizacije za NN Stigmaflex cev prereza 4x 160mm (trasa 25m)
</t>
  </si>
  <si>
    <t>Dobava, polaganje in spajanje kabelske kanalizacije za NN Stigmaflex cev prereza 2 x 110mm 
(trasa 25m)</t>
  </si>
  <si>
    <t xml:space="preserve">Beton MB 15 za obbetoniranje cevi pod cestiščem
</t>
  </si>
  <si>
    <t xml:space="preserve">Odvoz odvečnega materijala
</t>
  </si>
  <si>
    <t xml:space="preserve">Izkop in komplet izdelava tipskega betonskega jaška 2x2x1.0m globine,z 2 x LTŽ pokrov 800x800mm - 400 kN (težki promet)
</t>
  </si>
  <si>
    <t>Izdelava uvoda kabelske kanalizacije v TP. Povezava med novim jaškom in obstoječo TP s cevmi 8x160mm in 4x110 mm, v dolžini cca 1,5m, vključno z zidarskimi deli.</t>
  </si>
  <si>
    <t>RF valjanec 30x3 mm, z vsemi potrebnimi spojkami položen v izkopan jarek po detajlu</t>
  </si>
  <si>
    <t xml:space="preserve">Zakoličba nove trase NN kabelske kanalizacije
</t>
  </si>
  <si>
    <t xml:space="preserve">Izvedba križanj 
</t>
  </si>
  <si>
    <t xml:space="preserve">Nepredvidena dela z vpisom v gradbeni dnevnik
</t>
  </si>
  <si>
    <t xml:space="preserve">Projektantski nadzor
</t>
  </si>
  <si>
    <t xml:space="preserve">Stroški nadzora Elektro (ocenjeno)
</t>
  </si>
  <si>
    <t xml:space="preserve">Zaščita gradbišča pri izkopu -  (ocenjeno)
</t>
  </si>
  <si>
    <t>2. NNO RAZVOD (dobava in montaža)</t>
  </si>
  <si>
    <t xml:space="preserve">2. NN PRIKLJUČEK ZDNG SKUPAJ: </t>
  </si>
  <si>
    <r>
      <rPr>
        <sz val="8"/>
        <color indexed="8"/>
        <rFont val="Tahoma"/>
        <family val="2"/>
        <charset val="238"/>
      </rPr>
      <t xml:space="preserve">OPOMBA:
</t>
    </r>
    <r>
      <rPr>
        <sz val="8"/>
        <color indexed="8"/>
        <rFont val="Tahoma"/>
        <family val="2"/>
        <charset val="238"/>
      </rPr>
      <t xml:space="preserve">1. V cenah predračuna je zajet ves potreben material in vse potrebno delo za izdelavo postavke, prav tako tudi vsa potrebna gradbena pomoč in pripravljalna dela.
</t>
    </r>
    <r>
      <rPr>
        <sz val="8"/>
        <color indexed="8"/>
        <rFont val="Tahoma"/>
        <family val="2"/>
        <charset val="238"/>
      </rPr>
      <t xml:space="preserve">
</t>
    </r>
    <r>
      <rPr>
        <sz val="8"/>
        <color indexed="8"/>
        <rFont val="Tahoma"/>
        <family val="2"/>
        <charset val="238"/>
      </rPr>
      <t xml:space="preserve">Za vse postavke velja, da je v ceni upoštevana dobava, usklajevanje z naročnikom in ostalimi izvajalci, montaža in montažni material.
</t>
    </r>
    <r>
      <rPr>
        <sz val="8"/>
        <color indexed="8"/>
        <rFont val="Tahoma"/>
        <family val="2"/>
        <charset val="238"/>
      </rPr>
      <t xml:space="preserve">
</t>
    </r>
    <r>
      <rPr>
        <sz val="8"/>
        <color indexed="8"/>
        <rFont val="Tahoma"/>
        <family val="2"/>
        <charset val="238"/>
      </rPr>
      <t xml:space="preserve">Dobava in montaža razdelilne omare, komplet z vso pripadajočo opremo, povezavami in priklopi , ter postavljanjem . Omara je izdelane iz A4 nerjavne jeklene pločevine d=2mm, osnovno in dekorativno opleskana, (podometne izvedbe).
</t>
    </r>
    <r>
      <rPr>
        <sz val="8"/>
        <color indexed="8"/>
        <rFont val="Tahoma"/>
        <family val="2"/>
        <charset val="238"/>
      </rPr>
      <t xml:space="preserve">
</t>
    </r>
  </si>
  <si>
    <t>nn priključek zdng</t>
  </si>
  <si>
    <t>Izdelava novega NN  izvoda in priklop kabla NAYXY-J Al 4x240 SM + 2,5 RE 0,6/1kV na obstoječe prazno podnožje  TP Delpinova 1</t>
  </si>
  <si>
    <t>Priklop kabla na NAYXY-J Al 4x240 SM + 2,5 RE 0,6/1kV na dovod nove PMO merilne omare novega objekta ZD.</t>
  </si>
  <si>
    <t xml:space="preserve">Dobava in uvlačenje  štirižilnega  kabla  tipa NAYXY-J Al 4x240 SM + 2,5 RE 0,6/1kV v stigmaflex cev fi=160 mm, s kontrolo vlečne sile
</t>
  </si>
  <si>
    <t xml:space="preserve">Izdelava samoskrčnega kabelskega končnika iz samoskrčnega tulca komplet s kabelskim čevljem gnetljivim AKK 240 in priklopom na že pripravljeno mesto  
</t>
  </si>
  <si>
    <t xml:space="preserve">grn </t>
  </si>
  <si>
    <t>3. SN  KABLOVOD, GRADBENA DELA  (dobava in montaža)</t>
  </si>
  <si>
    <t xml:space="preserve">Zasip jarka v cestišču in širine 0.4m v višini 0,4m s tamponskim materialom komplet z nabijanjem v plasteh debeline 10 cm do ustrezne zbitosti za cestišče  - izmera v zbitem stanju
</t>
  </si>
  <si>
    <t xml:space="preserve">Dobava, polaganje in spajanje kabelske kanalizacije za NN Stigmaflex cev prereza 6x 110mm (trasa 75m)
</t>
  </si>
  <si>
    <t xml:space="preserve">Izkop in komplet izdelava tipskega betonskega jaška 1,5x1,5x1.2m globine,z 1 x LTŽ pokrov 800x800mm 400 kN (težki promet)
</t>
  </si>
  <si>
    <t xml:space="preserve">Izdelava preboja 2xfi110 mm v steno obstoječega SN kabelskega jaška. Uvedba cevi 2xfi 110 mm v jašek.
Izdelava zidarskega zaključka rušene stene jaška vključno z vsem potrebnim materialom.
Gradbena in zidarska dela v kompletu, vključno s čiščenjem ruševin in jaška.
Dela se izvajajo s POSEBNO PAZLJIVOSTO, zaradi SN kablovodov v jašku, ki so pod napetostjo.
</t>
  </si>
  <si>
    <t xml:space="preserve">Izdelava preboja 2xfi150 mm v steno obstoječe TP Delpinova 1. Dobava in vzidava dvojne uvodnice HSI 150 K2/X (hauff-technik) vključno z 2 x slepim pokrovom v steno TP, Uvedba cevi 2xfi 150 mm med jaškom in TP.
Izdelava zidarskega zaključka rušene stene TP vključno z vsem potrebnim materialom.
Gradbena in zidarska dela v kompletu, vključno s čiščenjem ruševin in TP.
Dela se izvajajo s POSEBNO PAZLJIVOSTO, TP je pod napetostjo.
</t>
  </si>
  <si>
    <t>4. JR GRADBENI DEL – JR KABELSKA KANALIZACIJA (dobava in montaža)</t>
  </si>
  <si>
    <t>JR GRADBENI DEL - KABELSKA KANALIZACIJA SKUPAJ:</t>
  </si>
  <si>
    <t xml:space="preserve">Dobava in montaža materiala, preizkušanje in spuščanje v pogon komplet z vsem potrebnim materialom. 
</t>
  </si>
  <si>
    <t>artikel</t>
  </si>
  <si>
    <t>cena / kos</t>
  </si>
  <si>
    <t>količina * cena</t>
  </si>
  <si>
    <t>Strojni in deloma ročni izkop kabelskega kanala za JR (1x SF cev fi=110mm) v  pločniku, zelenici, cestišču - dimenzije od 0.4x0,8m globine do 0.4x1.3m globine (teren IV. kat)</t>
  </si>
  <si>
    <t xml:space="preserve">Zasip jarka širine 0,4m v višini 0,7m s tamponskim materialom komplet z nabijanjem v plasteh debeline 10cm do ustrezne zbitosti  - izmera v zbitem stanju
</t>
  </si>
  <si>
    <t xml:space="preserve">Dobava, polaganje in spajanje kabelske kanalizacije za priklop JR svetilk 
- 1 x Stigmaflex cev prereza fi=110 mm,  do posamezne svetilke 
</t>
  </si>
  <si>
    <t xml:space="preserve">Izkop in komplet izdelava tipskega betonskega jaška fi=80cm, l=1m, LTŽ pokrov 600x600mm IMP (težki promet)
</t>
  </si>
  <si>
    <t xml:space="preserve">Kandelaber vsadni h=5m od tal (za cono vetra A) – prilagojen za natik svetilke pod kotom 0°, opremljen s priključno ploščico PVE-5 z 6A varovalko. Ožičen in postavljen v projektiran temelj 
</t>
  </si>
  <si>
    <t>Izdelava izkopa, dobava in vgradnja betonskega temelja velikosti 115/668/100cm z vstavljenimi cevmi fi=50mm za uvod in izvod kablov tipski temelj JADRANKA 115/68 h.100
Temelj se postavi v izkopano jamo, utrdi in zasuje s pustim betonom</t>
  </si>
  <si>
    <t>Izdelava izkopa, dobava in vgradnja betonskega temelja velikosti 60/60/100cm z vstavljenimi cevmi fi=50mm za uvod in izvod kablov .
Temelj je betonski kvader z vgrajeno sidrno ploščo za svetilko STALK LED.
Temelj se postavi v izkopano jamo, utrdi in zasuje s pustim betonom. Obvezna potrditev lokacije in usmeritve pred izdelavo temelja.</t>
  </si>
  <si>
    <t xml:space="preserve">Postavitev kandelabra h=5 m v vsadni temelj, montaža svetilke, nastavitev smeri osvetlitve, komplet z uporabo dvigala
</t>
  </si>
  <si>
    <t xml:space="preserve">Valjanec Fe Zn 25x4 mm in priklop na ozemljitev,  ter na vse kandelabre JR
</t>
  </si>
  <si>
    <t xml:space="preserve">Zakoličba nove trase JR kabelske kanalizacije
</t>
  </si>
  <si>
    <t>5. JR ELEKTROMONTAŽNI DEL -  (dobava in montaža)</t>
  </si>
  <si>
    <t xml:space="preserve"> JR ELEKTROMONTAŽNI DEL SKUPAJ:</t>
  </si>
  <si>
    <t xml:space="preserve">Dobava in montaža materiala, preizkušanje in spuščanje v pogon komplet z vsem potrebnim materialom.
</t>
  </si>
  <si>
    <t>Izdelava priklopa novega dovoda v obstoječi svetilki JR , komplet priklop kabla NAYY 4x16 mm2  z vsem potrebnim veznim, spojnim materialom.</t>
  </si>
  <si>
    <t>Priklop novega kabla na obstoječe  izvode v obstoječi TP delpinova 1 , komplet s priklopi kablov NAYY 4x16 mm2  z vsem potrebnim veznim, spojnim materialom.</t>
  </si>
  <si>
    <t xml:space="preserve">Izdelava kabelskih končnikov za kabel 4x16 mm2 - Al, za notranjo  montažo in priklop kabla
</t>
  </si>
  <si>
    <t xml:space="preserve">Izdelava kabelskih spojk za kabel 4x16 mm2 - Al, za nadaljevanje obstoječe JR
</t>
  </si>
  <si>
    <t xml:space="preserve">Dobava, montaža, polaganje in priklop novega napajalno krmilnega kabla v posamezni JR svetilki. Tip kabla NAYY-J 4x16mm2 + 2,5mm2; uvlečen v novo JR kabelsko kanalizacijo
</t>
  </si>
  <si>
    <t xml:space="preserve">Kabel za priključitev svetilk
NYM-J 3 x 1,5 mm2
</t>
  </si>
  <si>
    <r>
      <t>Svetilka z LED tehnologijo. Svetilka z ravnim neizbočenim kaljenim steklom z izboljšano presevnostjo brez horizontalnega nagiba UGR=0 (natični kot svetilke 0</t>
    </r>
    <r>
      <rPr>
        <vertAlign val="superscript"/>
        <sz val="10"/>
        <color indexed="8"/>
        <rFont val="Arial CE"/>
      </rPr>
      <t>0</t>
    </r>
    <r>
      <rPr>
        <sz val="10"/>
        <color indexed="8"/>
        <rFont val="Arial CE"/>
      </rPr>
      <t xml:space="preserve"> ) </t>
    </r>
    <r>
      <rPr>
        <sz val="8"/>
        <color indexed="8"/>
        <rFont val="Tahoma"/>
        <family val="2"/>
        <charset val="238"/>
      </rPr>
      <t xml:space="preserve">(komplet z montažni, spojnim in pritrdilnim priborom,  sijalkami, komplet s  spuščanjem v pogon)  
(svetilka v skladu z zahtevami uredbe o mejnih vrednostih svetlobnega onesnaževanja okolja Ur.l.RS.81/2007) Kot naprimer:
</t>
    </r>
    <r>
      <rPr>
        <b/>
        <sz val="8"/>
        <color indexed="8"/>
        <rFont val="Tahoma"/>
        <family val="2"/>
        <charset val="238"/>
      </rPr>
      <t xml:space="preserve">Siteco Streetlight micro LED 11, 3.000K  
 1x35W
</t>
    </r>
  </si>
  <si>
    <r>
      <t xml:space="preserve">Svetilka z LED tehnologijo. Dekorativna svetilka po zahtevah arhitekta ,na dekorativnem stebru z možnostjo notranje osvetlitve h=3m  </t>
    </r>
    <r>
      <rPr>
        <sz val="8"/>
        <color indexed="8"/>
        <rFont val="Tahoma"/>
        <family val="2"/>
        <charset val="238"/>
      </rPr>
      <t xml:space="preserve">(komplet z montažni, spojnim in pritrdilnim priborom,  sijalkami, komplet s  spuščanjem v pogon)  
(svetilka v skladu z zahtevami uredbe o mejnih vrednostih svetlobnega onesnaževanja okolja Ur.l.RS.81/2007)
</t>
    </r>
    <r>
      <rPr>
        <b/>
        <sz val="8"/>
        <color indexed="8"/>
        <rFont val="Tahoma"/>
        <family val="2"/>
        <charset val="238"/>
      </rPr>
      <t xml:space="preserve">INTRA - STALK LED 20W, h=3m
</t>
    </r>
  </si>
  <si>
    <t>Meritve svetlobnotehničnih veličin in izdelava poročila</t>
  </si>
  <si>
    <t>Meritve električnih veličin in izdelava poročila</t>
  </si>
  <si>
    <t>6. PRESTAVITVE TK KABELSKA KANALIZACIJA, GRADBENA DELA  (dobava in montaža)</t>
  </si>
  <si>
    <t>TK KABELSKA KANALIZACIJA SKUPAJ:</t>
  </si>
  <si>
    <t xml:space="preserve">OPOMBA:
Dobava in montaža materiala, preizkušanje in spuščanje v pogon komplet z vsem potrebnim materialom. Za vse postavke velja, da je v ceni upoštevana dobava, usklajevanje z naročnikom in ostalimi izvajalci, montaža in montažni material. 
Izkop in kanalizacija je za  TK kabelske vode. 
</t>
  </si>
  <si>
    <t xml:space="preserve">Strojni in deloma ročni izkop kabelskega kanala v  bankini   dimenzije 0.4x1.2 m globine (teren IV.do V. kat)
</t>
  </si>
  <si>
    <t>Dobava, polaganje in spajanje kabelske kanalizacije za TK  - 1xStigmaflex cev prereza 110 mm + 1 x dvojček TK 2 x fi50 mm -Trasa 105 m)</t>
  </si>
  <si>
    <t xml:space="preserve">Odvoz odvečnega materiala na trajno deponijo komplet s plačilom komunalne takse.
</t>
  </si>
  <si>
    <t xml:space="preserve">Izkop in komplet izdelava tipskega manipulativnega betonskega jaška fi=80 cm  LTŽ pokrov 600x600mm (težki promet)
</t>
  </si>
  <si>
    <t>Rušenje in vpeljava cevi 2x110 mm v obstoječi jašek, vključno z vpeljavo cevi v jašek in zidarskim zaključevanjen rušenega dela, komplet.</t>
  </si>
  <si>
    <t xml:space="preserve">Zakoličba nove trase TK kabelske kanalizacije
</t>
  </si>
  <si>
    <t xml:space="preserve">Stroški nadzora Telekom Slovenije (ocenjeno)
</t>
  </si>
  <si>
    <t>7. PRESTAVITVE KABELSKI VODI, GRADBENA DELA  (dobava in montaža)</t>
  </si>
  <si>
    <t>NN KABELSKAI VODI SKUPAJ:</t>
  </si>
  <si>
    <t xml:space="preserve">
OPOMBA:
Dobava in montaža materiala, preizkušanje in spuščanje v pogon komplet z vsem potrebnim materialom. Za vse postavke velja, da je v ceni upoštevana dobava, usklajevanje z naročnikom in ostalimi izvajalci, montaža in montažni material. 
Izkop in kanalizacija je za  EE kabelske vode. 
</t>
  </si>
  <si>
    <t xml:space="preserve">Strojni in deloma ročni izkop NN kabla na območju posega   dimenzije 0.4x1.2 m globine (teren IV.do V. kat)
</t>
  </si>
  <si>
    <t xml:space="preserve">Dviganje NN kabla iz jarka in pritrjevanje na začasne lesene podpore, h= cca 2,5 m od tal.
</t>
  </si>
  <si>
    <t xml:space="preserve">Določitev nove začasne trase
</t>
  </si>
  <si>
    <t>Odklop kabla PP00-A 4x150mm2, v TP, izvlačenje kabla, in ponovno uvlačenje v novo kanalizacijo, ter priklop kabla v TP. Trasa prestavitve je 40m</t>
  </si>
  <si>
    <t>Odklop 3x kabla PP00-A 4x16mm2, v TP, izvlačenje kabla, in ponovno uvlačenje v novo kanalizacijo, ter priklop kabla v TP. Trasa prestavitve je 40m</t>
  </si>
  <si>
    <t>Odklop 2x kablovod  3x kabla XHE 49A 4x150mm2, v TP, izvlačenje kabla, in ponovno uvlačenje v novo kanalizacijo, ter priklop kabla v TP. Trasa prestavitve je 40m</t>
  </si>
  <si>
    <t xml:space="preserve">Zarisovanje, pregled, priklopi, instalacijske meritve, spuščanje v pogon in nepredvidena dela
</t>
  </si>
  <si>
    <t>8. ZAČASNE PRESTAVITVE TK KABELSKI VODI, GRADBENA DELA  (dobava in montaža)</t>
  </si>
  <si>
    <t>TK KABELSKI VODI SKUPAJ:</t>
  </si>
  <si>
    <t xml:space="preserve">
OPOMBA:
Dobava in montaža materiala, preizkušanje in spuščanje v pogon komplet z vsem potrebnim materialom. Za vse postavke velja, da je v ceni upoštevana dobava, usklajevanje z naročnikom in ostalimi izvajalci, montaža in montažni material. 
Izkop in kanalizacija je za  TK kabelske vode. 
</t>
  </si>
  <si>
    <t xml:space="preserve">Strojni in deloma ročni izkop TK kabla na območju posega   dimenzije 0.4x1.2 m globine (teren IV.do V. kat)
</t>
  </si>
  <si>
    <t xml:space="preserve">Dviganje TK kabla iz jarka in pritrjevanje na začasne lesene podpore, h= cca 2,5 m od tal.
</t>
  </si>
  <si>
    <t xml:space="preserve">Določitev nove trase
</t>
  </si>
  <si>
    <t>9. ELEKTROINŠTALACIJE V KINETI  (dobava in montaža)</t>
  </si>
  <si>
    <t>ELEKTROINŠTALACIJE V KINETI SKUPAJ:</t>
  </si>
  <si>
    <t>Stropna LED svetilka vodotesna, zaščitena z mrežo (ladijska) 
kot npr. INTRA LED 5700 36 W 4000K 4290 LM FO IP66</t>
  </si>
  <si>
    <t xml:space="preserve">Dobava in polaganje kabla, položenega delno v beton, delno pod ometom, delno nad ometom v PN cevi, delno po kabelski polici, delno v kabelskem jašku, delno v parapetnem kanalu in delno v instalacijskem kanalu, komplet s kabelskimi čevlji
</t>
  </si>
  <si>
    <t xml:space="preserve">PP00-J 3x1,5 mm2 </t>
  </si>
  <si>
    <t xml:space="preserve">PP00-J 3x2,5 mm2 </t>
  </si>
  <si>
    <t>PP00-J 5x2,5 mm2 P</t>
  </si>
  <si>
    <t>Nadometna plastična razvodna doza, komplet z uvodnicami in pritrdilnim priborom</t>
  </si>
  <si>
    <t>Nadometno stikalo IP 44 izmenično</t>
  </si>
  <si>
    <t>Nadometno stikalo IP 44 križno</t>
  </si>
  <si>
    <t xml:space="preserve">Dobava  in  montaža PK polic iz perforirane vroče   pocinkane pločevinekomplet z obešalnim priborom, komplet  s  stenskimi  nosilci  in  spojnimi  komadi - energetika in TK
</t>
  </si>
  <si>
    <t>PK400x50x2mm</t>
  </si>
  <si>
    <t xml:space="preserve">Nadgradna enofazna vtičnica (16A), 230V, 16A,L1+N+PE, izvedenaV ČRNI BARVI
</t>
  </si>
  <si>
    <t xml:space="preserve">Nadgradna trofazna vtičnica, 3x230/400V, 16A,L1+N+PE, izvedena v ČRNI BARVI
</t>
  </si>
  <si>
    <t xml:space="preserve">Izdelava prehoda fi150 mm skozi steno kinete.  Dobava in vzidava dvojne uvodnice HSI 150 K2/X (hauff-technik) vključno z 2 x slepim pokrovom, v steno kinete v času opažanja.
</t>
  </si>
  <si>
    <t>10 DEMONTAŽNA DELA  (dobava in montaža)</t>
  </si>
  <si>
    <t>DEMONTAŽNA DELA SKUPAJ:</t>
  </si>
  <si>
    <t xml:space="preserve">
OPOMBA:
Demontaža opreme in materiala na mestu gradbenih posegov komplet z vsem potrebnim materialom. Za vse postavke velja, da je v ceni upoštevano  usklajevanje z naročnikom in ostalimi izvajalci, montaža in montažni material. 
Izkop in kanalizacija je za  EE kabelske vode. 
</t>
  </si>
  <si>
    <t xml:space="preserve">Odklop kablov in demontaža svetilke na kandelabru in odvozom odpadnega materiala na trajno deponijo nevarnih odpadkov vključno s plačilom komunalne takse.
</t>
  </si>
  <si>
    <t xml:space="preserve">Odklop kablov in demontaža kandelabra h=4,5m, komplet z razbijanjem temelja in odvozom odpadnega materiala na trajno deponijo vključno s plačilom komunalne takse.
</t>
  </si>
  <si>
    <t xml:space="preserve">Odklop in demontaža elektro agregata 90 kVA in odvoz v začasno skladišče , s pazljivim ravnanjem.
</t>
  </si>
  <si>
    <t>SKUPNA REKAPITULACIJA STROŠKOV - CELOTEN OBJEKT</t>
  </si>
  <si>
    <t>OBJEKT: ZDRAVSTVENI DOM NG</t>
  </si>
  <si>
    <t>FAZA: PZI</t>
  </si>
  <si>
    <t xml:space="preserve">   1.1.</t>
  </si>
  <si>
    <t>SANITARNI ELEMENITI</t>
  </si>
  <si>
    <t>EUR</t>
  </si>
  <si>
    <t xml:space="preserve">   1.2.</t>
  </si>
  <si>
    <t>KANALIZACIJA ODPADNE VODE</t>
  </si>
  <si>
    <t xml:space="preserve">   1.3.</t>
  </si>
  <si>
    <t>RAZVODNO OMREŽJE</t>
  </si>
  <si>
    <t xml:space="preserve">   1.4.</t>
  </si>
  <si>
    <t>PRIPRAVA VODE</t>
  </si>
  <si>
    <t xml:space="preserve">   1.5.</t>
  </si>
  <si>
    <t>ČRPALIŠČA IN MAŠČOBOLOVICI</t>
  </si>
  <si>
    <t xml:space="preserve">   1.6.</t>
  </si>
  <si>
    <t>GRAVITACISKI SISTEM ODVODNJAVANJA</t>
  </si>
  <si>
    <t xml:space="preserve">   1.7.</t>
  </si>
  <si>
    <t>PODTLAČNI SISTEM ODVODNJAVANJA</t>
  </si>
  <si>
    <t>SKUPAJ VODOVOD IN KANALIZACIJA</t>
  </si>
  <si>
    <t>2.1.</t>
  </si>
  <si>
    <t>PRIKLJUČEK PRIMAR KENOG</t>
  </si>
  <si>
    <t>2.2.</t>
  </si>
  <si>
    <t>TOPLOTNA POSTAJA +TČ</t>
  </si>
  <si>
    <t>2.3.</t>
  </si>
  <si>
    <t>RAZVOD OGREVNE VODE ZA KLIMATE</t>
  </si>
  <si>
    <t>2.4.</t>
  </si>
  <si>
    <t>RADIATORJI, KONVEKTORJI</t>
  </si>
  <si>
    <t>SKUPAJ OGREVANJE-HLAJENJE</t>
  </si>
  <si>
    <t>3.1.</t>
  </si>
  <si>
    <t>KN1-GARDEROBE</t>
  </si>
  <si>
    <t>3.2.</t>
  </si>
  <si>
    <t>N2-FIZIOTERAPIJA</t>
  </si>
  <si>
    <t>3.3.</t>
  </si>
  <si>
    <t>KN3- AMBULANTE</t>
  </si>
  <si>
    <t>3.4.</t>
  </si>
  <si>
    <t>KN4-VEČNAMENSKI</t>
  </si>
  <si>
    <t>3.5.</t>
  </si>
  <si>
    <t>KN6-SANITARIJE</t>
  </si>
  <si>
    <t>3.6.</t>
  </si>
  <si>
    <t>KN7 DELAVNICA</t>
  </si>
  <si>
    <t>3.7.</t>
  </si>
  <si>
    <t>N8-LOKALNI ODVODI PREZREČEVANJE</t>
  </si>
  <si>
    <t>3.8.</t>
  </si>
  <si>
    <t>N9-GARAŽE</t>
  </si>
  <si>
    <t>SKUPAJ PREZRAČEVANJE</t>
  </si>
  <si>
    <t>SKUPAJ OBJEKT</t>
  </si>
  <si>
    <t>V oceni ni zajet DDV !</t>
  </si>
  <si>
    <t>Opomba: Vsa oprema  je lahko ekvivalent navedene opreme ali boljše kvalitete z enakimi karakteristikami.</t>
  </si>
  <si>
    <t>V ponudbi je potrebno upoštevati tehnične zahteve navedene v tehničnem poročilu in popisu.</t>
  </si>
  <si>
    <t>Pred dobavo je potrebno uskladiti naprave z sistemom CNS-a. Preveriti je potrebno napetostne in tokovne izhode, napajalne in krmilne napetosti.</t>
  </si>
  <si>
    <t>Za vse navedene postavke velja, da zajemajo dobavo in montažo! Zajeto mora biti tudi sprotno čiščenje objekta in okolice po opravljenih delih, sodelovanje z drugimi izvajalci, šolanje osebja, stroški tretjih oseb, nepredvidena dela, transportni in manipulativni ter drugi stroški v zvezi z izvajanjem del.</t>
  </si>
  <si>
    <t>Pred naročilom preveriti količino opreme in preveriti ustreznost pri proizvajalcu.</t>
  </si>
  <si>
    <t>Vsi pogoni za ventile (motorni, magnetni, termični) tudi mešalni morajo biti pred naročilom OBVEZNO usklajeni s projektantom električnih inštalacij</t>
  </si>
  <si>
    <t>Pred naročilom posamezne  opreme je potrebno na objektu samem preveriti lokacija predvidene nove naprave, gaberite prostora,  vgradne dimenzije novih naprav, izvedljivost vgradnje, kritične odprtine (vrata, hodnike) zaradi vnosa naprave ter vsa priklopna mesta.</t>
  </si>
  <si>
    <t>Pred naročilom posamezne  opreme je potrebno  uskladiti barve in tip vidnih elementov z projektom notranje opreme</t>
  </si>
  <si>
    <t>V fazi izvedbe je potrebno evidentirati vse spremembe nastale med načrtom PZI in dejanskim izvedenim stanjem na objektu. Spremembe  je potrebno zapisati grafično ter jih preveriti in pregledati s strani strokovnega strojnega nadzora ter jih v elektronski obliki podati izdelovalcu PID  dokumentacije.</t>
  </si>
  <si>
    <t>Izvajalec mora zbrati in pripraviti dokumentacijo navodil za obratovanje in vzdrževanje objekta ter dokentacijo predati investitorju oz. uporabniku objekta.</t>
  </si>
  <si>
    <t>Izvajalec mora skrbno pregledati projektno dokumentacijo ter podati poročilo da nima eventuelnih pripomb na projekt.</t>
  </si>
  <si>
    <t>Cene na enoto morajo vsebovati tudi:</t>
  </si>
  <si>
    <t>- Tlačni preizkusi z inertnim plinom, preizkusni tlak je 1,5 krat delovni tlak, vključno z potrebnimi čepi, manometri, ter njihovo odstranivijo po tlačnem preizkusu</t>
  </si>
  <si>
    <t>- Izdelava shem in obratovalnih navodil za obratovanje in vzdrževanje sisteme ogrevanja ter vgrajenih elementov in naprav v toplotni postaji, vključno z shemami delovanja v obliki zvezka in drugič v obliki risbe z opisom in potrebnimi opravili v okvirju pod steklom, obešeno pri posameznih sklopih naprav</t>
  </si>
  <si>
    <t>- Sodelovanje dobaviteljev opreme in pooblaščenih serviserjev za predvideno strojno opremo pri izvedbi funkcionalnega pregleda, ter izdaje zapisnika o zagonu po pooblaščeni organizaciji</t>
  </si>
  <si>
    <t>- Pripravljalna dela in zarisovanje, tlačna preizkušnja cevovodov s hladnim vodnim tlakom 12 bar, pregled, izpiranje zaključna dela</t>
  </si>
  <si>
    <t>- Šolanje osebja za upravljanje in vzdrževanje novih  naprav</t>
  </si>
  <si>
    <t>- Priprava dokumentacije POV</t>
  </si>
  <si>
    <t xml:space="preserve">- Transportni, manipulativni stroški </t>
  </si>
  <si>
    <t>Izvajalec mora vso demontirano opremo, ki ne bo več uporabljena in odpadni material, nastal pri izvajanju del odpeljati na deponijo oziroma na podjetje za predelavo surovin in vračunati v ponudbeni ceni vse spremljajoče stroške vključno s taksami in nadomestiili za uničenje okolju nevarnih snovi.</t>
  </si>
  <si>
    <t>REKAPITULACIJA STROŠKOV</t>
  </si>
  <si>
    <t>VODOVOD, KANALIZACIJA, ČRPALIŠČA, METEORNA</t>
  </si>
  <si>
    <t>OBJEKT: ZDRAVSTVENI DOM</t>
  </si>
  <si>
    <t>- Gradbena pomoč inštalaterjem za izvedbo prebojev in ponovnih zazidav za izvedbo instalacije po projektni dokumentaciji</t>
  </si>
  <si>
    <t xml:space="preserve">-  Merjenje in volumska nastavitev dovodnih in odvodnih elementov, količin zraka ter umerjanje ventilatorjev. Pregled izvedenih del in meritve mikroklime v prostorih (hitrost, hrup), skladno s pravilnikom o prezračevanju in klimatizaciji stavb  </t>
  </si>
  <si>
    <t>-  Transportni manipulativni in ostali splošni stroški</t>
  </si>
  <si>
    <t>zap.št.</t>
  </si>
  <si>
    <t>podroben opis postavke za dobavo in montažo</t>
  </si>
  <si>
    <t>cena za enoto</t>
  </si>
  <si>
    <t>skupna cena</t>
  </si>
  <si>
    <t xml:space="preserve">    1.1.   SANITARNI ELEMENTI</t>
  </si>
  <si>
    <t>Pri vseh pozicijah je potrebno upoštevati transport, dobavo in montažo elementov ter spojni in tesnilni material.</t>
  </si>
  <si>
    <t>ORDINACIJE</t>
  </si>
  <si>
    <t>UMIVALNIK - ordinacije z konzolo</t>
  </si>
  <si>
    <t xml:space="preserve">Kompleten  umivalnik,  sestoječ iz: 
-umivalnika iz sanitarne keramike, srednje kvlitete, primeren za montažo na zid, barva in tip po izbiri arhitekta                                                                                                                                     
-odtočnega ventila in sifona za umivalnik, dim. 32 mm                                                                                                                                                                                                                         -stoječe  enoročne baterije DN15 s fiksnim izpustom in perlatorjem (npr.: JIKA FAUCETS, 
Deep by Jika H3111U80041201)
-kotnega  ventila DN15                                                                                                                                                                                        </t>
  </si>
  <si>
    <t xml:space="preserve"> - pod konstrikcija za montažo na mavčno-kartonsko steno</t>
  </si>
  <si>
    <t>dim: 60x45x19cm</t>
  </si>
  <si>
    <t>npr:.</t>
  </si>
  <si>
    <t>Proiz: JIKA / tip: Deep by Jika H812613
  oz. drugi enakovreden</t>
  </si>
  <si>
    <t>Pred dobavo tip in model uskladiti z arhitektom in naročnikom</t>
  </si>
  <si>
    <t>UMIVALNIK - ordinacije brez konzole</t>
  </si>
  <si>
    <t xml:space="preserve">Kompleten  umivalnik,  sestoječ iz: 
-umivalnika iz sanitarne keramike, srednje kvlitete, primeren za montažo na zid, barva in tip po izbiri arhitekta                                                                                                                                     
-odtočnega ventila in sifona za umivalnik, dim. 32 mm                                                                                                                                                                                                                         -stoječe  enoročne baterije DN15 s fiksnim izpustom in perlatorjem (npr.: JIKA FAUCETS, 
Deep by Jika H3111U80041201)
-kotnega  ventila DN15                                                                                                                                                                                     </t>
  </si>
  <si>
    <t xml:space="preserve"> - za montažo na betonsko steno</t>
  </si>
  <si>
    <t>dim: 45x37x19cm</t>
  </si>
  <si>
    <t>Proiz: JIKA / tip: Deep by Jika H815614 
  oz. drugi enakovreden</t>
  </si>
  <si>
    <t xml:space="preserve">Kompleten  umivalnik,  sestoječ iz: 
-umivalnika iz sanitarne keramike, srednje kvlitete, primeren za montažo na zid, barva in tip po izbiri arhitekta                                                                                                                                     
-odtočnega ventila in sifona za umivalnik, dim. 32 mm                                                                                                                                                                                                                         -stoječe  enoročne baterije DN15 s fiksnim izpustom in perlatorjem (npr.: JIKA FAUCETS, 
Deep by Jika H3111U80041201)
-kotnega  ventila DN15                                                                                                                                                                                    </t>
  </si>
  <si>
    <t>dim: 55x37x19cm</t>
  </si>
  <si>
    <t>UMIVALNIK - ( v PULTU ordinacije)</t>
  </si>
  <si>
    <t xml:space="preserve">Kompleten garnitura iz:                                                                                                                                  
-odtočnega ventila in sifona za umivalnik, dim. 32 mm                                                                                                                                                                                                                         -stoječe  enoročne baterije DN15 s fiksnim izpustom in perlatorjem (npr.: JIKA FAUCETS, 
Deep by Jika H3111U80041201)
-kotnega  ventila DN15                                                                                                                                                                                       </t>
  </si>
  <si>
    <t>KORITO  - ( v PULTU ordinacije)</t>
  </si>
  <si>
    <t>SANITARIJE</t>
  </si>
  <si>
    <t>UMIVALNIK - (WC z konzolo)</t>
  </si>
  <si>
    <t xml:space="preserve">Kompleten  umivalnik,  sestoječ iz: 
-umivalnika iz sanitarne keramike, srednje kvlitete, primeren za montažo na zid, barva in tip po izbiri arhitekta                                                                                                                                     
-odtočnega ventila in sifona za umivalnik, dim. 32 mm                                                                                                                                                                                                                         -stoječe  enoročne baterije DN15 s fiksnim izpustom in perlatorjem (npr.: JIKA FAUCETS, 
Deep by Jika H3111U80041201)
-kotnega  ventila DN15                                                                                                                                                                                         </t>
  </si>
  <si>
    <t xml:space="preserve">Kompleten  umivalnik,  sestoječ iz: 
-umivalnika iz sanitarne keramike, srednje kvlitete, primeren za montažo na zid, barva in tip po izbiri arhitekta                                                                                                                                     
-odtočnega ventila in sifona za umivalnik, dim. 32 mm                                                                                                                                                                                                                         -stoječe  enoročne baterije DN15 s fiksnim izpustom in perlatorjem (npr.: JIKA FAUCETS, 
Deep by Jika H3111U80041201)
-kotnega  ventila DN15                                                                                                                                                                                       </t>
  </si>
  <si>
    <t>PISOAR s fotocelico ( z konzolo)</t>
  </si>
  <si>
    <t/>
  </si>
  <si>
    <r>
      <t xml:space="preserve">Sestoječ iz pisoarne školjke iz sanitarnega porcelana, kromiranega odtočnega ventila </t>
    </r>
    <r>
      <rPr>
        <sz val="10"/>
        <color indexed="8"/>
        <rFont val="Calibri"/>
        <family val="2"/>
        <charset val="238"/>
      </rPr>
      <t>Ø</t>
    </r>
    <r>
      <rPr>
        <sz val="10"/>
        <color indexed="8"/>
        <rFont val="Arial CE"/>
        <family val="2"/>
        <charset val="238"/>
      </rPr>
      <t xml:space="preserve">32, kromiranega odtočnega ventila Ø50, magnetnega ventila Ø15 s kapo in rozeto in električno omarico s fotocelico
                                                                   </t>
    </r>
  </si>
  <si>
    <t>npr.:</t>
  </si>
  <si>
    <t>Proiz: JIKA / tip: Urinals Livo H840200  oz. drugi enakovreden</t>
  </si>
  <si>
    <t>PISOAR s fotocelico ( brez konzole)</t>
  </si>
  <si>
    <t>KONZOLNA LOĆNICA PISOARJEV</t>
  </si>
  <si>
    <t xml:space="preserve">Delitev pisoarja, z vgradnim kompletom   keramične rešitve                                                                   </t>
  </si>
  <si>
    <t>Proiz: JIKA / tip: Urinals Split H847601  oz. drugi enakovreden</t>
  </si>
  <si>
    <t>WC ŠKOLJKA ( z konzolo)</t>
  </si>
  <si>
    <r>
      <t xml:space="preserve">Kompletno </t>
    </r>
    <r>
      <rPr>
        <b/>
        <sz val="10"/>
        <color indexed="8"/>
        <rFont val="Arial CE"/>
        <family val="2"/>
        <charset val="238"/>
      </rPr>
      <t>konzolno stranišče</t>
    </r>
    <r>
      <rPr>
        <sz val="10"/>
        <color indexed="8"/>
        <rFont val="Arial CE"/>
        <family val="2"/>
        <charset val="238"/>
      </rPr>
      <t xml:space="preserve">, sestoječe iz:
-straniščne školjke, iz sanitarne keramike s  sedežno desko
                                                                   </t>
    </r>
  </si>
  <si>
    <t>montaži element za stenski WC s PODOMETNIM WC kotličkom z zapornim ventilom DN15, vključno s setom za predstensko montažo                                                          -aktivirne tipke za podometni kotliček z dvokoličinsko regulacijo (npr.: Geberit Sigma 01)</t>
  </si>
  <si>
    <r>
      <t xml:space="preserve">Proiz: JIKA / tip: Deep by Jika H820610  školjka in desko z blaženim zapiranjem </t>
    </r>
    <r>
      <rPr>
        <b/>
        <u/>
        <sz val="10"/>
        <color indexed="8"/>
        <rFont val="Arial"/>
        <family val="2"/>
        <charset val="238"/>
      </rPr>
      <t xml:space="preserve"> oz. enakovredno</t>
    </r>
  </si>
  <si>
    <t>tip:</t>
  </si>
  <si>
    <t>WC ŠKOLJKA ( brez konzole)</t>
  </si>
  <si>
    <t>montaži element za stenski WC s WC kotličkom z zapornim ventilom DN15, vključno s setom za predstensko montažo                                                          -aktivirne tipke za podometni kotliček z dvokoličinsko regulacijo  (npr.: Geberit Sigma 01)</t>
  </si>
  <si>
    <t>ČISTILA</t>
  </si>
  <si>
    <t>TROKADERO</t>
  </si>
  <si>
    <t>školjka iz sanitarnega porcelana z mrežo iz nerjavečega jekla</t>
  </si>
  <si>
    <r>
      <t xml:space="preserve">Proiz:. JIKA Mira H851049  </t>
    </r>
    <r>
      <rPr>
        <b/>
        <u/>
        <sz val="10"/>
        <rFont val="Arial"/>
        <family val="2"/>
      </rPr>
      <t xml:space="preserve"> oz. drugo enakovredo!</t>
    </r>
  </si>
  <si>
    <t>L×BxV= 510x435×407 mm</t>
  </si>
  <si>
    <t>zidna mešalna baterija z dolgim izpustom</t>
  </si>
  <si>
    <t>npr.: JIKA</t>
  </si>
  <si>
    <t>DN 15</t>
  </si>
  <si>
    <t>lovilna rešetka</t>
  </si>
  <si>
    <t xml:space="preserve"> - montažni element za montažo na  steno</t>
  </si>
  <si>
    <t>Izvedba  priključka za izlivno školjko,  stoječega iz:                                                                                                                                                  -tlačnega izplakovalca dim. DN20 z ravnim zapornim ventilom DN20 
-zidne mešalne  baterije DN15 s premičnim izpustom in ročno prho
-dveh podometnih regulacijskih ventilov DN15                                                                                                                                                                                                                          -vertikalnega odtoka dim. DN100, vključno s potrebnim pritrdilnim in tesnilnim materialom</t>
  </si>
  <si>
    <t xml:space="preserve"> - pod konstrikcija z kotličom in tipko za montažo na mavčno-kartonsko steno</t>
  </si>
  <si>
    <t>SANITARIJE INVALIDI</t>
  </si>
  <si>
    <r>
      <t xml:space="preserve">Kompleten umivalnik (brez konzole) </t>
    </r>
    <r>
      <rPr>
        <b/>
        <sz val="10"/>
        <rFont val="Arial"/>
        <family val="2"/>
      </rPr>
      <t xml:space="preserve">za invalide </t>
    </r>
    <r>
      <rPr>
        <sz val="10"/>
        <rFont val="Arial"/>
        <family val="2"/>
      </rPr>
      <t>sestoječ iz:</t>
    </r>
  </si>
  <si>
    <r>
      <t>školjka iz sanitarnega porcelana z nagibnim mehanizmom, montaža na ZIDANO</t>
    </r>
    <r>
      <rPr>
        <b/>
        <sz val="10"/>
        <rFont val="Arial"/>
        <family val="2"/>
      </rPr>
      <t xml:space="preserve"> steno, </t>
    </r>
    <r>
      <rPr>
        <sz val="10"/>
        <rFont val="Arial"/>
        <family val="2"/>
      </rPr>
      <t>komplet z nosilno konstrukcijo</t>
    </r>
  </si>
  <si>
    <t>Proizvod: JIKA</t>
  </si>
  <si>
    <t>Tip: Deep by Jika H3912700040001
    Medical lever</t>
  </si>
  <si>
    <t>-stoječe  enoročne baterije DN15 s fiksnim izpustom in perlatorjem 
- z veznima cevkama in kotnima ventiloma  DN15</t>
  </si>
  <si>
    <t>Proizvod: (npr.: JIKA FAUCETS, 
Deep by Jika H3111U80041201)</t>
  </si>
  <si>
    <t>sifon za umivalnik s fleksibilnim priključkom odlivnim ventilom DN 25, s čepom in držalom</t>
  </si>
  <si>
    <t>oz enakovredno drugo</t>
  </si>
  <si>
    <r>
      <t xml:space="preserve">Kompleten umivalnik (z konzolo) </t>
    </r>
    <r>
      <rPr>
        <b/>
        <sz val="10"/>
        <rFont val="Arial"/>
        <family val="2"/>
      </rPr>
      <t xml:space="preserve">za invalide </t>
    </r>
    <r>
      <rPr>
        <sz val="10"/>
        <rFont val="Arial"/>
        <family val="2"/>
      </rPr>
      <t>sestoječ iz:</t>
    </r>
  </si>
  <si>
    <t>Kompletna WC garnitura konzolne izvedbe sestoječa iz:</t>
  </si>
  <si>
    <r>
      <t xml:space="preserve">školjka </t>
    </r>
    <r>
      <rPr>
        <b/>
        <sz val="10"/>
        <color indexed="8"/>
        <rFont val="Arial"/>
        <family val="2"/>
      </rPr>
      <t>za invalide</t>
    </r>
    <r>
      <rPr>
        <sz val="10"/>
        <color indexed="8"/>
        <rFont val="Arial"/>
        <family val="2"/>
      </rPr>
      <t xml:space="preserve"> iz sanitarnega porcelana, bele barve s stranskim odtokom </t>
    </r>
  </si>
  <si>
    <t>sedežna deska s pokrovom</t>
  </si>
  <si>
    <t>Duofix montažnega elementa za stenski WC s PODOMETNIM WC kotličkom z zapornim ventilom DN15, vključno s setom za predstensko montažo                                                          -aktivirne tipke za podometni kotliček z dvokoličinsko regulacijo</t>
  </si>
  <si>
    <t>gibka vezna cevka DN15 mm s priključki</t>
  </si>
  <si>
    <t>-kotni ventil  DN15 mm</t>
  </si>
  <si>
    <t xml:space="preserve">Proiz/Tip:JIKA / Deep by Jika H820642 </t>
  </si>
  <si>
    <t>Fiksno stensko držalo dolžine cca. 85 cm</t>
  </si>
  <si>
    <t>Proiz/Tip: JIKA</t>
  </si>
  <si>
    <r>
      <t xml:space="preserve">Oprema sanitarij </t>
    </r>
    <r>
      <rPr>
        <b/>
        <sz val="10"/>
        <rFont val="Arial"/>
        <family val="2"/>
      </rPr>
      <t xml:space="preserve">za invalide, </t>
    </r>
    <r>
      <rPr>
        <sz val="10"/>
        <rFont val="Arial"/>
        <family val="2"/>
      </rPr>
      <t>komplet z montažnim materialom</t>
    </r>
    <r>
      <rPr>
        <b/>
        <sz val="10"/>
        <rFont val="Arial"/>
        <family val="2"/>
      </rPr>
      <t xml:space="preserve"> :</t>
    </r>
  </si>
  <si>
    <t>- ogledalo s premičnim naklonom, komplet z drobnim pritrdilnim materialom za montažo na zid, komplet s poličko.</t>
  </si>
  <si>
    <t>- kromirano držalo za milo</t>
  </si>
  <si>
    <t>- kromirano držalo za brisače</t>
  </si>
  <si>
    <t>- kromirano držalo toaletni papir</t>
  </si>
  <si>
    <t>- kromirana kljukica za obleko</t>
  </si>
  <si>
    <t>- kromirana metlica za WC</t>
  </si>
  <si>
    <t>- kromiran koš za odpadke</t>
  </si>
  <si>
    <t>TUŠ</t>
  </si>
  <si>
    <t xml:space="preserve">PRHA-GARDEROBE </t>
  </si>
  <si>
    <t xml:space="preserve">Kompletna  prha, sestoječa  iz: </t>
  </si>
  <si>
    <t xml:space="preserve"> - osnovni montažni komplet</t>
  </si>
  <si>
    <t xml:space="preserve">  Enoročna mešalna pipa za tuš, s tušem (ročna prha ∅ 80 mm, 3 funkcije, držalo za tuš, cev za tuš 1700 mm)</t>
  </si>
  <si>
    <t xml:space="preserve"> - nosilci za tuš prho, povezovalnecevi in ostali montažni material 
-pritrdilni vijaki in tesnila</t>
  </si>
  <si>
    <r>
      <t xml:space="preserve">Proiz JIKA /Tip: Deep by Jika H3311U70041311   </t>
    </r>
    <r>
      <rPr>
        <b/>
        <u/>
        <sz val="10"/>
        <rFont val="Arial"/>
        <family val="2"/>
        <charset val="238"/>
      </rPr>
      <t>oz. drugo enakovredo!</t>
    </r>
  </si>
  <si>
    <t>HIŠNA TEHNIKA</t>
  </si>
  <si>
    <t>Korito  za montažo v tehničnem prostoru in srojnici sestoječega iz:</t>
  </si>
  <si>
    <t>školjka iz nerjaveče pločevine za pritrditev na zid</t>
  </si>
  <si>
    <t>B×L= 350×300 mm</t>
  </si>
  <si>
    <t>zidna pipa z nastavkom za gumi cev</t>
  </si>
  <si>
    <t>prehodni podometni ventil DN 15</t>
  </si>
  <si>
    <t>sifon za umivalnik z odlivnim ventilom DN 25</t>
  </si>
  <si>
    <t>GARNITURA ZA OPREMO KUHINJSKIH ELEMENTOV IN VGRADNIH KORIT
-sifoni in enoročne baterije</t>
  </si>
  <si>
    <t xml:space="preserve">                                                                                                                        
-odtočnega ventila in sifona za umivalnik, dim. 32 mm                                                                                                                                                                                                                         -stoječe  enoročne baterije DN15 s fiksnim izpustom in perlatorjem (npr.: HANSGROHE)
-kotnega  ventila DN15                                                                                                                                                                                        </t>
  </si>
  <si>
    <t>Proiz:Ceramika Dolomite / tip: Novella oz. drugi enakovreden</t>
  </si>
  <si>
    <t>OPREMA SANITARNIH PROSTOROV</t>
  </si>
  <si>
    <t xml:space="preserve">OGLEDALO </t>
  </si>
  <si>
    <t>iz brušenega stekla , komplet z drobnim pritrdilnim materialom za montažo na zid
Oblika in tip po izbiri arhitekta (širina ogledala naj bo širini umivalnika)</t>
  </si>
  <si>
    <t>DRŽALO ZA PAPIRANTE BRISAČE</t>
  </si>
  <si>
    <t xml:space="preserve"> kromirano obojestransko vpeto s pritrdilnim materialom</t>
  </si>
  <si>
    <t>DRŽALO ZA TOALETNI PAPIR</t>
  </si>
  <si>
    <t>medeninastega, kromiranega komplet s pritrdilnim materialom</t>
  </si>
  <si>
    <t>METLICA ZA WC</t>
  </si>
  <si>
    <t>skupaj z držalom za metlico</t>
  </si>
  <si>
    <t>KOŠ ZA SMETI</t>
  </si>
  <si>
    <t>s pokrovom, odpiranje z nožnim pritiskom</t>
  </si>
  <si>
    <t>DOZATOR ZA TEKOČE MILO</t>
  </si>
  <si>
    <t>Ročni, iz nerjaveče pločevine, komplet s pritrdilnim materialom</t>
  </si>
  <si>
    <t>SKUPAJ POZICIJE:</t>
  </si>
  <si>
    <t xml:space="preserve">    1.2.   KANALIZACIJA ODPADNE VODE</t>
  </si>
  <si>
    <t xml:space="preserve">Kanalizacijske cevi in fazonski kosi (kolena, odcepi) ML iz ductilne litine so izdelani v skladu s standardom ISO 6594 in DIN 19522 in so odporni na tlak do 4 bar, cevi in fazonski kosi so od zunaj zaščiteni z antikorozijsko barvo in od znotraj s premazom epoksi smole, spoji so izvedeni s tesnili iz elastomera EPDM in objemk iz nerjavnega jekla 18/8 z galvaniziranimi ploščami in svorniki
a.Ravne cevi, dolžine 3000 mm,  vključno s fazonskimi kosi fitingi običajnimi in posebnimi spojkami itn. </t>
  </si>
  <si>
    <t>d 58 (DN50)</t>
  </si>
  <si>
    <t>d 78 (DN70)</t>
  </si>
  <si>
    <t>d 110 (DN100)</t>
  </si>
  <si>
    <t>d 135 (DN125)</t>
  </si>
  <si>
    <t>ČISTILNI KOS</t>
  </si>
  <si>
    <r>
      <t xml:space="preserve">za horizontalno vgraditev, s spojkami  iz </t>
    </r>
    <r>
      <rPr>
        <b/>
        <sz val="10"/>
        <rFont val="Arial"/>
        <family val="2"/>
        <charset val="238"/>
      </rPr>
      <t>ductilne litine,</t>
    </r>
    <r>
      <rPr>
        <sz val="10"/>
        <rFont val="Arial"/>
        <family val="2"/>
        <charset val="238"/>
      </rPr>
      <t xml:space="preserve"> komplet z dobavo in montažo</t>
    </r>
  </si>
  <si>
    <t>DN50</t>
  </si>
  <si>
    <t>DN70</t>
  </si>
  <si>
    <t>DN100</t>
  </si>
  <si>
    <t>DN125</t>
  </si>
  <si>
    <r>
      <t xml:space="preserve">Cev za odpadno vodo npr. </t>
    </r>
    <r>
      <rPr>
        <b/>
        <sz val="10"/>
        <rFont val="Arial"/>
        <family val="2"/>
        <charset val="238"/>
      </rPr>
      <t xml:space="preserve">Geberit Silent PP20 </t>
    </r>
    <r>
      <rPr>
        <sz val="10"/>
        <rFont val="Arial"/>
        <family val="2"/>
        <charset val="238"/>
      </rPr>
      <t>iz PP, oddporna na toplo vodo kratkotrajno do 95°C (trajno na 60°C), skladno z ONORM B 2501, (skupaj s fazonskimi kosi, spojnim in tesnilnim materilaom, obešalnimi objemkami...) Cevi so v palicah dolžine 3 m.</t>
    </r>
  </si>
  <si>
    <t>DN110</t>
  </si>
  <si>
    <r>
      <t>Zvočno izolirana cev predvidena za cevode vodene</t>
    </r>
    <r>
      <rPr>
        <b/>
        <sz val="10"/>
        <rFont val="Arial"/>
        <family val="2"/>
        <charset val="238"/>
      </rPr>
      <t xml:space="preserve"> v instalacijskih jaških in pod stropom</t>
    </r>
    <r>
      <rPr>
        <sz val="10"/>
        <rFont val="Arial"/>
        <family val="2"/>
        <charset val="238"/>
      </rPr>
      <t xml:space="preserve">, npr. </t>
    </r>
    <r>
      <rPr>
        <b/>
        <sz val="10"/>
        <rFont val="Arial"/>
        <family val="2"/>
        <charset val="238"/>
      </rPr>
      <t xml:space="preserve">Geberit Silent DB20 </t>
    </r>
    <r>
      <rPr>
        <sz val="10"/>
        <rFont val="Arial"/>
        <family val="2"/>
        <charset val="238"/>
      </rPr>
      <t>iz PE-S2 polietilena izjemnih zvočno izolacijskih lastnosti, odporna na toplo vodo kratkotrajno do 95°C (trajno na 60°C), skladno z ONORM B 2501, (skupaj s fazonskimi kosi, elektro-spojkami, zvočno izolirnimi cevnimi objemkami...) Cevi so v palicah dolžine 3 m.</t>
    </r>
  </si>
  <si>
    <t>- Komplet z dobavo in montažo</t>
  </si>
  <si>
    <t>Izolacija cevi za odpadno vodo  s parozaporno izolacijo (npr. GEBERIT ISOL) -proti šumna zaščita</t>
  </si>
  <si>
    <t>CEVI ZA TLAČNO KANALIZACIJO</t>
  </si>
  <si>
    <t>polietilenske cevi za tlačno kanalizacijo.</t>
  </si>
  <si>
    <t>Cevi so na voljo v palicah dolžine 6 oz. 12 metrov.</t>
  </si>
  <si>
    <t>Požarno tesnenje vseh prebojev</t>
  </si>
  <si>
    <t>d50</t>
  </si>
  <si>
    <t>d75</t>
  </si>
  <si>
    <t>d110</t>
  </si>
  <si>
    <t>Odzračevalna kapa z nastavkom za priključitev na  kanalizacijsko cev</t>
  </si>
  <si>
    <t>ČISTILNI KOS za Geberit-Silent PP</t>
  </si>
  <si>
    <t>za horizontalno vgraditev, s spojkami, komplet z dobavo in montažo</t>
  </si>
  <si>
    <t>Ø 75</t>
  </si>
  <si>
    <t>TALNI SIFON-POHODNI</t>
  </si>
  <si>
    <t>iztok 3 st., vrsta plastike PP, priključek DN50 s stranjskim dotokom DN40, z nasadnim kosom in okvirjem rešetke, rešetka iz nerjavnega jekla, nazivne mere okvirja rešetke 150x150 mm</t>
  </si>
  <si>
    <r>
      <t xml:space="preserve">Proiz /Tip:  ACO EasyFlow   </t>
    </r>
    <r>
      <rPr>
        <b/>
        <u/>
        <sz val="10"/>
        <rFont val="Arial"/>
        <family val="2"/>
        <charset val="238"/>
      </rPr>
      <t>oz. drugo enakovredo!</t>
    </r>
  </si>
  <si>
    <t>STENSKI VGRADNI SIFON</t>
  </si>
  <si>
    <t>za pralni in pomivalni stroj, in kavne avtomate  s pritrdilnim in tesnilnim materialom . Komplet z dobavo in montažo.</t>
  </si>
  <si>
    <t>TALNA REŠETKA INOX - pretočna</t>
  </si>
  <si>
    <t>izdelana iz nerjavne pločevine                                                                                                                                                                                                                                                                                                
- dimenzije: 250x250x200mm     
- pretočni z vetikalnimi odtokom fi75</t>
  </si>
  <si>
    <t>Proiz:  / tip: po izbiri investitorja</t>
  </si>
  <si>
    <t>TALNA REŠETKA INOX</t>
  </si>
  <si>
    <t>izdelana iz nerjavne pločevine                                                                                                                                                                                                                                                                                                
- dimenzije: 250x250x200mm     
- z vetikalnimi odtokom fi75</t>
  </si>
  <si>
    <t>VRTANJE PREBOJEV</t>
  </si>
  <si>
    <t>kronsko vrtanje betonskih sten, plošč</t>
  </si>
  <si>
    <t>fi 10cm</t>
  </si>
  <si>
    <t>fi 16cm</t>
  </si>
  <si>
    <t>DETAJL PREBOJA</t>
  </si>
  <si>
    <t>Izvedba detajla preboja skozi betonsko steno . Sestoji se iz jeklenega cevovoda DN 150 dolžine 0,8m in prekrivne privarjene prirobnice 0,3x0,3m.</t>
  </si>
  <si>
    <t>Izvedba detajla preboja skozi betonsko steno . Sestoji se iz jeklenega cevovoda DN 200 dolžine 0,8m in prekrivne privarjene prirobnice 0,3x0,3m.</t>
  </si>
  <si>
    <t>POŽARNA MANŠETA</t>
  </si>
  <si>
    <t>manšetni trak z intumescenčnim materialom za požarno zatesnitev prebojev v zidovih in tleh; vključno z montažnimi sponkami in pritrdilnimi elementi.
Proizvod naj bo preverjen, klasificiran in odobren v skladu s standardi: 
• EN 1366-3,  EN 13501-2, ETA 13/0378, ETAG 026-2.</t>
  </si>
  <si>
    <t xml:space="preserve">npr. </t>
  </si>
  <si>
    <t xml:space="preserve">Proizvod: Promat  tip: Promastop-U, </t>
  </si>
  <si>
    <t>Dimenzij: debelina: 13 mm, širina: 50mm, za cev dimenzije:</t>
  </si>
  <si>
    <t>Ø  50</t>
  </si>
  <si>
    <t>Ø  75</t>
  </si>
  <si>
    <t>Ø  110</t>
  </si>
  <si>
    <t>Ø  125</t>
  </si>
  <si>
    <t xml:space="preserve">    1.3.   RAZVODNO OMREŽJE</t>
  </si>
  <si>
    <t>Krogelni  ventil  s  prigrajeno izpustno pipico, izdelan iz medenine z navojnimi priključki, za PN16, za hladno in toplo vodo</t>
  </si>
  <si>
    <t>DN 20</t>
  </si>
  <si>
    <t>DN 25</t>
  </si>
  <si>
    <t>z notranjimi navojnimi priključki, s poševnim sedežem za sanitarno vodo, komplet z dobavo in montažo</t>
  </si>
  <si>
    <t>DN15</t>
  </si>
  <si>
    <t>MODULARNI TERMOSTATSKI OBTOČNI VENTIL</t>
  </si>
  <si>
    <t>PN10 za zravnavo toplovodnih sistemov v območju med 35 in 60 °C, maksimalna temperatura 100°C, z notranjim koničnim navojem. Namenjen je termičnemu balansiranju posameznih vodov cirkulacije sanitarne tople vode med seboj. Omogoča programsko vodeno termično dezinfekcijo</t>
  </si>
  <si>
    <t xml:space="preserve">koplet vsebuje:
MTCV A VERSION DN15 Rg5
Adapter za elektrotermični pogon TWA-A
Adapter za ESMB PT1000
TWA-A / NC / 24V
TIPALO KAB. ESMB-12
</t>
  </si>
  <si>
    <r>
      <t xml:space="preserve">Proiz: DANFOSS </t>
    </r>
    <r>
      <rPr>
        <b/>
        <u/>
        <sz val="10"/>
        <rFont val="Arial"/>
        <family val="2"/>
        <charset val="238"/>
      </rPr>
      <t>oz. drugo enakovredo!</t>
    </r>
  </si>
  <si>
    <t xml:space="preserve">tip: MTCV </t>
  </si>
  <si>
    <t>REGULATOR MODULARNIH VENTILOV NA ELEKTROTERMIČNI POGON</t>
  </si>
  <si>
    <r>
      <t>Glavni krmilnik za vodenje do 20 krogov termične dezinfekcije cirkulacije in zapis temperatur</t>
    </r>
    <r>
      <rPr>
        <sz val="9"/>
        <rFont val="Calibri"/>
        <family val="2"/>
        <charset val="238"/>
      </rPr>
      <t xml:space="preserve"> </t>
    </r>
    <r>
      <rPr>
        <b/>
        <sz val="9"/>
        <rFont val="Calibri"/>
        <family val="2"/>
        <charset val="238"/>
      </rPr>
      <t>(NC) z dodatno razširitvijo z 16 krogi z CCR+ podrejen regulator:</t>
    </r>
  </si>
  <si>
    <t xml:space="preserve">´- napajalna napetos 24 V AC
´- izhodni signal 24 V AC
´- vgradnja na DIN letev
´- web server modul z LAN (TCP/IP) portom
´- RS485 modbus RTU
´- Modbus IP
´- vgrajeni spomin 8GB
´- vključno z naležnim tipalom ESMC
</t>
  </si>
  <si>
    <r>
      <t>~</t>
    </r>
    <r>
      <rPr>
        <u/>
        <sz val="10"/>
        <rFont val="Arial CE"/>
        <family val="2"/>
        <charset val="238"/>
      </rPr>
      <t>regulator</t>
    </r>
    <r>
      <rPr>
        <sz val="10"/>
        <rFont val="Arial CE"/>
        <family val="2"/>
        <charset val="238"/>
      </rPr>
      <t xml:space="preserve"> za vodenje več krogov termične dezinfekcije cirkulacije in zapis temperatur (NC):
z M-BUS izhodom z možnostjo  povezave na CNS</t>
    </r>
  </si>
  <si>
    <t>npr:</t>
  </si>
  <si>
    <t>proizvajalec: DANFOSS</t>
  </si>
  <si>
    <t xml:space="preserve">  tip:  regulator CCR 2+glavni krmilnik z dodatno razširitvijo CCR+podrejeni krmilik</t>
  </si>
  <si>
    <t>PODOMETNI VENTIL</t>
  </si>
  <si>
    <t>za nazivni tlak PN10, vključno s tesnilnim materialom</t>
  </si>
  <si>
    <t>KROGELNA PIPA</t>
  </si>
  <si>
    <t>Z nastavkom za gumi cev, tesnili in vijaki za pomivalni stroj, pralni stroj in ledomat.</t>
  </si>
  <si>
    <t>Mapress sistemske cevi (CrNiMo)iz nerjavnega jekla,za uporabo v sanitarnih inštalacijah</t>
  </si>
  <si>
    <t>komplet s fitingi (kolena, redukcije, T-kosi), vključen spojni in tesnilni material.</t>
  </si>
  <si>
    <t>Gola cev, vključno ves tesnilni material</t>
  </si>
  <si>
    <t xml:space="preserve">DN 15  (18x1,00 mm)   </t>
  </si>
  <si>
    <t xml:space="preserve">DN 20  (22x1,2 mm)   </t>
  </si>
  <si>
    <t xml:space="preserve">DN 25  (28x1,2 mm)   </t>
  </si>
  <si>
    <t>npr.</t>
  </si>
  <si>
    <t>Geberit</t>
  </si>
  <si>
    <t xml:space="preserve">Izolacija cevi za hladno vodo vodenih vidno ali v instalacijskih jaških s parozaporno izolacijo (ARMSTRONG ARMAFLEX TUBOLIT SR) debeline 9 mm, razvodi v stenah (kopalnice, sanitarije) </t>
  </si>
  <si>
    <t xml:space="preserve">DN 32  (35x1,5 mm)   </t>
  </si>
  <si>
    <t>Izolacija cevi za toplo vodo vodenih vidno ali v instalacijskih jaških s parozaporno izolacijo (ARMSTRONG ARMAFLEX TUBOLIT SR) debeline 13 mm, razvodi v predelnih stenah (kopalnice, sanitarije) debeline 13 mm</t>
  </si>
  <si>
    <t xml:space="preserve">DN 25  (35x1,5 mm)   </t>
  </si>
  <si>
    <t>CEVOVODI</t>
  </si>
  <si>
    <t>Plastična vodovodna cev izdelana po DIN 16892/93, (npr. PE-X/Al/PE, GEBERIT tip MEPLA ali TCE) skupaj s Ms ali PE fitingi za stiskanje, vsem potrebnim montažnim in pritrdilnim materialom, tovarniško toplotno zaščitene s PE penasto gumo debeline 10 mm (razvodi tople vode v tleh, stenskih utorih ali montažnih stenah)</t>
  </si>
  <si>
    <t>DN 15(20x2,5mm)</t>
  </si>
  <si>
    <t>DN 20(26x3,0)</t>
  </si>
  <si>
    <t xml:space="preserve">DN 25(32x3,0 mm)   </t>
  </si>
  <si>
    <t>CEVOVODI POCINKANI samo za hladno vodo</t>
  </si>
  <si>
    <t>Pocinkana navojna cev po DIN 2440 ali JUS C.B5.225 iz materiala St.00, s pocinkano prevleko kakovosti A1, vodene v zidnih regahv tlaku ali vidno, za mrzlo vodo, izolirane s izolacijo iz sintetičnega kavčuka debeline v skladu z standardi,  komplet s fitingi, spojnim in tesnilnim materialom</t>
  </si>
  <si>
    <t>DN 32</t>
  </si>
  <si>
    <t>DN 40</t>
  </si>
  <si>
    <t>DN 50</t>
  </si>
  <si>
    <t>DN 80</t>
  </si>
  <si>
    <t>PROTIPOŽARNI STENSKI EURO HIDRANT</t>
  </si>
  <si>
    <t>Specialna hidrantna Euro omarica, dimenzije 720x1580x250 mm</t>
  </si>
  <si>
    <t>sestavljen iz:</t>
  </si>
  <si>
    <t xml:space="preserve">- pločevinasta  podometna omarica, z vratci iz pločevine, debeline 1,5 mm, opleskana z odgovarjajočo barvo in oznako H na vratih </t>
  </si>
  <si>
    <t>- priključnega medeninastega ventila za hidrant DN 50 s stabilno spojko "C" in reducirnim kosom</t>
  </si>
  <si>
    <t>- ročnika z ustnikom in zasunom DN 25</t>
  </si>
  <si>
    <t xml:space="preserve">- tlačno gumijasto cevjo DN25 dolžine 30 m, navite na kolutu. </t>
  </si>
  <si>
    <t xml:space="preserve">- prostorom za možnost namestitve dveh ročnih gasilnikov, z vratci </t>
  </si>
  <si>
    <t>np:</t>
  </si>
  <si>
    <t>Proizvod: Galus</t>
  </si>
  <si>
    <t>TIP 1-C/K-30-LSF</t>
  </si>
  <si>
    <t>MERITVE IN PLOMBIRANJE HIDRANTA</t>
  </si>
  <si>
    <t>s strani pooblaščene organizacije ter izdelava zapisnika.</t>
  </si>
  <si>
    <t>Ročni gasilni aparat na prašek ABC za količino 6ali 9 kg ali ogljikov dioksid  CO2, vključno z obešalnim in pritrdilnim materialom, za montažo v zidno nišo.</t>
  </si>
  <si>
    <t>ABC - 6 EG - (prašek)</t>
  </si>
  <si>
    <t>ABC - 5 EG - (CO2)</t>
  </si>
  <si>
    <t>Dezinfekcija cevi mrzle, tople in cirkulacijske vode</t>
  </si>
  <si>
    <t>Konzolni, obešalni in pritrdilni material za obešanje cevnega razvoda iz pocinkanega materiala</t>
  </si>
  <si>
    <t>Požarno tesnenje prebojev razvoda vode</t>
  </si>
  <si>
    <t>DN15, DN20, DN25</t>
  </si>
  <si>
    <t>enotna cena</t>
  </si>
  <si>
    <t>1.4.</t>
  </si>
  <si>
    <t>PRIPRAVA STV</t>
  </si>
  <si>
    <t>POKONČEN PROSTOSTOJEČ BOJLER  Z IZOLACIJO</t>
  </si>
  <si>
    <t>pločevinast, notranje emejliran</t>
  </si>
  <si>
    <t>akumulator za toplo sanitarno vodo, z naslednjimi lastnostmi:</t>
  </si>
  <si>
    <t>z obratovalnim nadtlakom s strani sanitarne vode do 10 bar</t>
  </si>
  <si>
    <t>s korozijsko zaščitenim rezervoarjem V=1000 l</t>
  </si>
  <si>
    <t>z izolacijo  in PEplaščem</t>
  </si>
  <si>
    <t xml:space="preserve"> z vsemi potrebnimi priključki po shemi</t>
  </si>
  <si>
    <t xml:space="preserve">s termostatom in  termometrom </t>
  </si>
  <si>
    <t>EKSPANZIJSKA POSODA</t>
  </si>
  <si>
    <r>
      <t xml:space="preserve">zaprta varnostna posoda namenjena za </t>
    </r>
    <r>
      <rPr>
        <b/>
        <sz val="10"/>
        <rFont val="Arial"/>
        <family val="2"/>
        <charset val="238"/>
      </rPr>
      <t>sanitarno vodo</t>
    </r>
    <r>
      <rPr>
        <sz val="10"/>
        <rFont val="Arial"/>
        <family val="2"/>
        <charset val="238"/>
      </rPr>
      <t xml:space="preserve"> za hladno vodo do 40°C, v skladu z DIN4807, stoječe izvedbe, izdelana iz korozijsko zaščitenega ohišja iz varjene jeklene pločevine in membrane, ter polnjena z dušikom, z vgrajenim manometrom na ohišju in priključkom za tlačne preizkuse.</t>
    </r>
  </si>
  <si>
    <t>V=100 l</t>
  </si>
  <si>
    <t>predtlak dušika 3,8 bar</t>
  </si>
  <si>
    <t>max. delovni tlako 4 bar</t>
  </si>
  <si>
    <t>max. obratovalni tlak 10 bar</t>
  </si>
  <si>
    <t>PRETOČNI VENTIL ZA EKSPANZIJSKO POSODO</t>
  </si>
  <si>
    <t>z notranjim navojnmim priključkom, z izpustno pipico, komplet z nabavo in montažo, PN16
DN25</t>
  </si>
  <si>
    <t>VARNOSTIN VENTIL</t>
  </si>
  <si>
    <t xml:space="preserve">po TRD 721, alfa w=0,7, za sledeče tehnične podatke:
pmax= 600 kPa (6 bar) </t>
  </si>
  <si>
    <t>DN25</t>
  </si>
  <si>
    <t>Krogelni ventil z notranjim navojnim priključkom in nastavkom za gumijasto cev, komplet z spojnim in tesnilnim materialom</t>
  </si>
  <si>
    <t>pN 16</t>
  </si>
  <si>
    <t>NEPOVRATNI VENTIL</t>
  </si>
  <si>
    <t>z notranjim navojem, NP10 vključno s tesnilnim materialom</t>
  </si>
  <si>
    <t>DN40</t>
  </si>
  <si>
    <t>DN32</t>
  </si>
  <si>
    <t>Mapress sistemske cevi (CrNiMo)iz nerjavnega jekla,za uporabo v sanitarnih inštalacijah, komplet s fitingi (kolena, redukcije, T-kosi), vključen spojni in tesnilni material.</t>
  </si>
  <si>
    <t>Izolacija cevi za toplo vodo vodenih vidno ali v instalacijskih jaških s parozaporno izolacijo (ARMSTRONG ARMAFLEX TUBOLIT SR) debeline 13 mm, razvodi v predelnih stenah (kopalnice, sanitarije) debeline 9 mm</t>
  </si>
  <si>
    <t xml:space="preserve">TERMOMETER  </t>
  </si>
  <si>
    <t>Termometer na vzmet v okroglem ohišju fi 63mm za območje 0…120°C</t>
  </si>
  <si>
    <t>MANOMETER</t>
  </si>
  <si>
    <t>Manometer na vzmet z manometrsko pipo v okroglem ohišju fi 63mm za območje 0…10bar</t>
  </si>
  <si>
    <t>Napisne tablice za označitev glavnih elementov.</t>
  </si>
  <si>
    <r>
      <t>FREKVENČNA OBTOČNA ČRPALKA -</t>
    </r>
    <r>
      <rPr>
        <b/>
        <sz val="10"/>
        <color indexed="8"/>
        <rFont val="Arial"/>
        <family val="2"/>
        <charset val="238"/>
      </rPr>
      <t xml:space="preserve"> Č6 -  CIRKULACIJA TOPLE SANITARNE VODE</t>
    </r>
  </si>
  <si>
    <t>elektronsko regulirana  frekvenčna obtočna črpalka  z navojnimi priključki, komplet z redukcijama, holendri in tesnilnim materialom.</t>
  </si>
  <si>
    <t>dp = 35 kPa, V`=2,4 m3/h</t>
  </si>
  <si>
    <t>Pel=110W,    U=230V</t>
  </si>
  <si>
    <t xml:space="preserve">npr.: </t>
  </si>
  <si>
    <r>
      <t>Proizv.:</t>
    </r>
    <r>
      <rPr>
        <b/>
        <sz val="10"/>
        <color indexed="8"/>
        <rFont val="Arial"/>
        <family val="2"/>
        <charset val="238"/>
      </rPr>
      <t xml:space="preserve"> IMP</t>
    </r>
    <r>
      <rPr>
        <sz val="10"/>
        <color indexed="8"/>
        <rFont val="Arial"/>
        <family val="2"/>
      </rPr>
      <t xml:space="preserve"> </t>
    </r>
    <r>
      <rPr>
        <b/>
        <u/>
        <sz val="10"/>
        <color indexed="8"/>
        <rFont val="Arial"/>
        <family val="2"/>
      </rPr>
      <t xml:space="preserve"> oz. drugo enakovredo!</t>
    </r>
  </si>
  <si>
    <t>tip: NMT SAN SMART 25/60-180</t>
  </si>
  <si>
    <r>
      <t>FREKVENČNA OBTOČNA ČRPALKA -</t>
    </r>
    <r>
      <rPr>
        <b/>
        <sz val="10"/>
        <color indexed="8"/>
        <rFont val="Arial"/>
        <family val="2"/>
        <charset val="238"/>
      </rPr>
      <t xml:space="preserve"> Č7-DOVOD HLADNA VOA</t>
    </r>
  </si>
  <si>
    <t>elektronsko regulirana  frekvenčna obtočna črpalka  s prirobničnimi priključki, komplet z redukcijama, holendri in tesnilnim materialom.</t>
  </si>
  <si>
    <t>dp = 52 kPa, V`=5,5 m3/h</t>
  </si>
  <si>
    <t>Pel=270W,    U=230V</t>
  </si>
  <si>
    <t>tip: NMT SAN MAX 40/80-F250</t>
  </si>
  <si>
    <t xml:space="preserve">Tripotni mešalni termostatski ventil s navojnimi priključki PN10, primeren za  temperaturo do 120oC, skupaj z motornim pogonom za zvezno regulacijo,  z izhodom na CNS s tesnilnim in vijačnim materialom.
</t>
  </si>
  <si>
    <t>DN25   Kvs=10m3/h</t>
  </si>
  <si>
    <t>Polnilno praznilna pipa z navojnimi priključki in priključkom za gibko cev</t>
  </si>
  <si>
    <t>DN20</t>
  </si>
  <si>
    <t>AVTOMATSKI ODZRAČEVALNI VENTIL</t>
  </si>
  <si>
    <t>vključno z ventilom DN 10, komplet z dobavo in montažo</t>
  </si>
  <si>
    <t xml:space="preserve">MEHČALNA NAPRAVA NA IONSKO IZMEJAVO </t>
  </si>
  <si>
    <t>Avtomatska mehčalna naprava, EKO – BS – 400 V/63 - (oz. enakovredno) je popolnoma avtomatska naprava enojni ionski mehčalec, Delovanje vasovno in volumetrično . Vhodni in izhodni priklop 1''.  Pretok 4,2-6 m3/h</t>
  </si>
  <si>
    <t>FILTER ZA VODO</t>
  </si>
  <si>
    <t>Mehanski filter za vodo z mrežastim vložkom 60 mcr. – višina 20''.</t>
  </si>
  <si>
    <t>PREIZKUS TRDOTE VODE</t>
  </si>
  <si>
    <t xml:space="preserve">Preizkuševalec trdote s kapljicami. </t>
  </si>
  <si>
    <t>Pritrdilni material za obešanje in pritrjevanje cevi, sestavljene iz jeklenih profilov in obešal, skupaj s fiksnimi točkami. Ustreza proizvod SIKLA ali ustrezno drugo.</t>
  </si>
  <si>
    <t>TLAČNI PREIZKUS VSEH CEVOVODOV</t>
  </si>
  <si>
    <t xml:space="preserve">    1.5.   ČRPALIŠČA IN PRALNICA</t>
  </si>
  <si>
    <t>FEKALNO KOMPAKTNO ČRPALIŠČE</t>
  </si>
  <si>
    <t>Kopakto črpališče opremljene z dvema
črpalkama, pri čemer druga opravlja funkcijo
rezervne črpalke ob okvari glavne črpalke ali funkcijo
večanja storilnosti črpanja, če zmogljivost ene
črpalke ni zadostna za prečrpavanje dovajane
količine.</t>
  </si>
  <si>
    <t>Črpalka je opremljena s sekalnim sistemom, ki zmelje trde delce
v manjše delce, da jih je mogoče preprosto odstraniti po ceveh z
majhnim premerom.</t>
  </si>
  <si>
    <t>Uključno z:</t>
  </si>
  <si>
    <t xml:space="preserve"> - nivojsko stikalo za avtom. vklop/izklop</t>
  </si>
  <si>
    <t xml:space="preserve"> - Protipovratni ventil, zaprni venil</t>
  </si>
  <si>
    <t xml:space="preserve"> - Krmilna omarica za krmiljenje dveh črpalk
z regulacijo, alarmom ter javljanjem napak</t>
  </si>
  <si>
    <t xml:space="preserve"> -nepovratni ventil DN50, čistilni kos (komplet z armaturo na tlačni strni ) z ročno menbrasko črplko</t>
  </si>
  <si>
    <t>kompret z armaturo na tlačni strani</t>
  </si>
  <si>
    <t>P=2x1,4kW</t>
  </si>
  <si>
    <r>
      <t xml:space="preserve">Proiz /Tip:  GRUNDFOS </t>
    </r>
    <r>
      <rPr>
        <b/>
        <u/>
        <sz val="10"/>
        <rFont val="Arial"/>
        <family val="2"/>
        <charset val="238"/>
      </rPr>
      <t>oz. drugo enakovredo!</t>
    </r>
  </si>
  <si>
    <t>KOALESCENTNI SEPARATOR Z USEDALNIM IN KOMORO ZA ČRPALKO</t>
  </si>
  <si>
    <t>koalescentni separator z usedalnim in komoro za črpalkO</t>
  </si>
  <si>
    <t xml:space="preserve">lastnosti:
- pretok 6l/s
-premer vtočne cevi DN160
- pretok 6/s
-3x vstopna odprtina fi500mm
- usedalik 600l
- separatorskega dela 669l
-mere: 2576/800/1200mm
-teža:135kg
</t>
  </si>
  <si>
    <r>
      <t xml:space="preserve">Proiz /Tip:  Hauraton AQUAFIX 10PE </t>
    </r>
    <r>
      <rPr>
        <b/>
        <u/>
        <sz val="10"/>
        <rFont val="Arial"/>
        <family val="2"/>
        <charset val="238"/>
      </rPr>
      <t>oz. drugo enakovredo!</t>
    </r>
  </si>
  <si>
    <r>
      <rPr>
        <b/>
        <sz val="10"/>
        <rFont val="Arial"/>
        <family val="2"/>
        <charset val="238"/>
      </rPr>
      <t xml:space="preserve">ČRPALKA ODPADNE VODE </t>
    </r>
    <r>
      <rPr>
        <sz val="10"/>
        <rFont val="Arial"/>
        <family val="2"/>
        <charset val="238"/>
      </rPr>
      <t xml:space="preserve">V 'KOALESCENTNE SEPARATORJU Z USEDALNIM IN KOMORO </t>
    </r>
  </si>
  <si>
    <t>Potopna črpalka za umazano vodo (2x, ena delovna ena rezervna)</t>
  </si>
  <si>
    <t>Qmax=7 l/sek</t>
  </si>
  <si>
    <t>pri Hmax=9,5m</t>
  </si>
  <si>
    <t xml:space="preserve"> -nepovratni ventil DN50</t>
  </si>
  <si>
    <t>LOVILEC MAŠČOB</t>
  </si>
  <si>
    <t xml:space="preserve">LOVILEC MAŠČOB Z USEDALNIKOM </t>
  </si>
  <si>
    <t>Separatorji maščob služijo zbiranju organskih olj in maščob, ki jih vsebuje odpadna voda iz kuhinj, prehrambne industrije, klavnic, itd.</t>
  </si>
  <si>
    <t xml:space="preserve"> Z izločevanjem maščob se preprečuje zamašitev sistema kanalizacije in onesnaženje vodotoka.</t>
  </si>
  <si>
    <t>Lovilec maščob je skladen s: SIST EN 1825-1:2004</t>
  </si>
  <si>
    <t>Pretok skozi lovilec maščob: 3 lit/s</t>
  </si>
  <si>
    <t>Prostornina usedalnika:  m3</t>
  </si>
  <si>
    <t>Prostornina lovilca maščob:  m3</t>
  </si>
  <si>
    <t>Material: GRP, PE, PP</t>
  </si>
  <si>
    <t>Teža posode z vgrajeno opremo</t>
  </si>
  <si>
    <t>m= 187 kg</t>
  </si>
  <si>
    <r>
      <t xml:space="preserve">Proiz /Tip:  bp fetex 30 0/AB </t>
    </r>
    <r>
      <rPr>
        <b/>
        <u/>
        <sz val="10"/>
        <rFont val="Arial"/>
        <family val="2"/>
        <charset val="238"/>
      </rPr>
      <t>oz. drugo enakovredo!</t>
    </r>
  </si>
  <si>
    <t xml:space="preserve">    1.6. GRAVITACIJKI SISTEM ODVODNJAVANJA</t>
  </si>
  <si>
    <t>DOVODI S STREHE</t>
  </si>
  <si>
    <t>Strešni vtočnik Geberit Pluvia s priključno pločevino in pritrdilno prirobnico: Maksimalna zmogljivost odtekanja=12l/s</t>
  </si>
  <si>
    <t>Kos</t>
  </si>
  <si>
    <t>Grelni element Geberit Pluvia 230 V/8 W: d=56mm</t>
  </si>
  <si>
    <t>Talni odtok Geberit Varino, vertikalen, d50: d=50mm</t>
  </si>
  <si>
    <t>Kos za podaljšanje Geberit za talne odtoke 13 x 13 cm in talne vtoke 13 x 13 cm</t>
  </si>
  <si>
    <t>Prirobnica Geberit za talne odtoke 13 x 13 cm in talne vtoke 13 x 13 cm</t>
  </si>
  <si>
    <t>CEVI</t>
  </si>
  <si>
    <t>Cev Geberit PE: d=50mm</t>
  </si>
  <si>
    <t>Cev Geberit PE: d=75mm</t>
  </si>
  <si>
    <t>Cev Geberit PE: d=90mm</t>
  </si>
  <si>
    <t>Cev Geberit PE: d=110mm</t>
  </si>
  <si>
    <t>Cev Geberit PE: d=160mm</t>
  </si>
  <si>
    <t>FAZONSKI KOSI</t>
  </si>
  <si>
    <t>Elektrovarilna spojka Geberit: d=50mm</t>
  </si>
  <si>
    <t>Elektrovarilna spojka Geberit: d=56mm</t>
  </si>
  <si>
    <t>Koleno Geberit PE: 45°, d=75mm</t>
  </si>
  <si>
    <t>Koleno Geberit PE z dolgim krakom: 90°, d=75mm</t>
  </si>
  <si>
    <t>Odcep Geberit PE 45°: d=75mm, d1=75mm</t>
  </si>
  <si>
    <t>Redukcijski kos Geberit PE, ekscentričen, kratek: d=75mm, d1=50mm</t>
  </si>
  <si>
    <t>Redukcijski kos Geberit PE, ekscentričen, kratek: d=75mm, d1=56mm</t>
  </si>
  <si>
    <t>Dolga spojka Geberit PE z dvojnim robom: d=75mm</t>
  </si>
  <si>
    <t>Elektrovarilna spojka Geberit: d=75mm</t>
  </si>
  <si>
    <t>Koleno Geberit PE: 45°, d=90mm</t>
  </si>
  <si>
    <t>Odcep Geberit PE 45°: d=90mm, d1=75mm</t>
  </si>
  <si>
    <t>Redukcijski kos Geberit PE, ekscentričen, kratek: d=90mm, d1=75mm</t>
  </si>
  <si>
    <t>Dolga spojka Geberit PE z dvojnim robom: d=90mm</t>
  </si>
  <si>
    <t>Elektrovarilna spojka Geberit: d=90mm</t>
  </si>
  <si>
    <t>Koleno Geberit PE: 45°, d=110mm</t>
  </si>
  <si>
    <t>Odcep Geberit PE 45°: d=110mm, d1=110mm</t>
  </si>
  <si>
    <t>Redukcijski kos Geberit PE, ekscentričen, kratek: d=110mm, d1=75mm</t>
  </si>
  <si>
    <t>Redukcijski kos Geberit PE, ekscentričen, kratek: d=110mm, d1=90mm</t>
  </si>
  <si>
    <t>Elektrovarilna spojka Geberit: d=110mm</t>
  </si>
  <si>
    <t>Koleno Geberit PE: 45°, d=160mm</t>
  </si>
  <si>
    <t>Redukcijski kos Geberit PE, ekscentričen, kratek: d=160mm, d1=110mm</t>
  </si>
  <si>
    <t>Elektrovarilna spojka Geberit: d=160mm</t>
  </si>
  <si>
    <t>PRITRNILNI MATERJAL</t>
  </si>
  <si>
    <t>Pravokotna osnovna pritrdilna plošča Geberit, z dvema luknjama, z navojno spojko G: G=1/2"</t>
  </si>
  <si>
    <t>Navojna palica Geberit: M=10mm, L=50cm</t>
  </si>
  <si>
    <t>Osnovna pritrdilna plošča Geberit, okrogla, s 3 luknjami, z navojno spojko M10</t>
  </si>
  <si>
    <t>Redukcijski spojnik Geberit: G=1/2"</t>
  </si>
  <si>
    <t>Element za obešanje Geberit Pluvia</t>
  </si>
  <si>
    <t>Nosilna tračnica Geberit Pluvia</t>
  </si>
  <si>
    <t>Vezni element Geberit Pluvia</t>
  </si>
  <si>
    <t>Pritrdilna zagozda Geberit Pluvia</t>
  </si>
  <si>
    <t>Elektrovarilni trak Geberit za fiksno točko: d=75mm, d1=83mm</t>
  </si>
  <si>
    <t>Cevna objemka Geberit z navojno spojko G 1/2", nastavljiva: di=75mm, di1=83mm</t>
  </si>
  <si>
    <t>Cevna objemka Geberit z navojno spojko M10, nastavljiva: di=75mm, di1=83mm</t>
  </si>
  <si>
    <t>Cevna objemka Geberit Pluvia, nastavljiva: d1=75mm d2=83mm</t>
  </si>
  <si>
    <t>Elektrovarilni trak Geberit za fiksno točko: d=90mm, d1=98mm</t>
  </si>
  <si>
    <t>Cevna objemka Geberit z navojno spojko G 1/2", nastavljiva: di=90mm, di1=98mm</t>
  </si>
  <si>
    <t>Cevna objemka Geberit z navojno spojko M10, nastavljiva: di=90mm, di1=98mm</t>
  </si>
  <si>
    <t>Cevna objemka Geberit Pluvia, nastavljiva: d1=90mm d2=98mm</t>
  </si>
  <si>
    <t xml:space="preserve">    1.7. GRAVITACIJKI SISTEM ODVODNJAVANJA</t>
  </si>
  <si>
    <t>Strešni vtočnik Geberit Pluvia s pritrdilno prirobnico, za strešne folije: Maksimalna zmogljivost odtekanja=12l/s</t>
  </si>
  <si>
    <t>Priključek parne zapore Geberit Pluvia: d=56mm, Zatesnitev priključka=CrNi-jeklo 1.4301</t>
  </si>
  <si>
    <t>Cev Geberit PE: d=40mm</t>
  </si>
  <si>
    <t>Cev Geberit PE: d=56mm</t>
  </si>
  <si>
    <t>Cev Geberit PE: d=63mm</t>
  </si>
  <si>
    <t>Cev Geberit PE: d=125mm</t>
  </si>
  <si>
    <t>Koleno Geberit PE: 45°, d=40mm</t>
  </si>
  <si>
    <t>Koleno Geberit PE z dolgim krakom: 90°, d=40mm</t>
  </si>
  <si>
    <t>Odcep Geberit PE 45°: d=40mm, d1=40mm</t>
  </si>
  <si>
    <t>Dolga spojka Geberit PE z dvojnim robom: d=40mm</t>
  </si>
  <si>
    <t>Elektrovarilna spojka Geberit: d=40mm</t>
  </si>
  <si>
    <t>Koleno Geberit PE: 45°, d=50mm</t>
  </si>
  <si>
    <t>Koleno Geberit PE z dolgim krakom: 90°, d=50mm</t>
  </si>
  <si>
    <t>Koleno Geberit PE: 45°, d=56mm</t>
  </si>
  <si>
    <t>Koleno Geberit PE z dolgim krakom: 90°, d=56mm</t>
  </si>
  <si>
    <t>Redukcijski kos Geberit PE, ekscentričen, kratek: d=56mm, d1=40mm</t>
  </si>
  <si>
    <t>Redukcijski kos Geberit PE, ekscentričen, kratek: d=56mm, d1=50mm</t>
  </si>
  <si>
    <t>Koleno Geberit PE: 45°, d=63mm</t>
  </si>
  <si>
    <t>Odcep Geberit PE 45°: d=63mm, d1=50mm</t>
  </si>
  <si>
    <t>Odcep Geberit PE 45°: d=63mm, d1=56mm</t>
  </si>
  <si>
    <t>Redukcijski kos Geberit PE, ekscentričen, kratek: d=63mm, d1=50mm</t>
  </si>
  <si>
    <t>Redukcijski kos Geberit PE, ekscentričen, kratek: d=63mm, d1=56mm</t>
  </si>
  <si>
    <t>Dolga spojka Geberit PE z dvojnim robom: d=63mm</t>
  </si>
  <si>
    <t>Elektrovarilna spojka Geberit: d=63mm</t>
  </si>
  <si>
    <t>Odcep Geberit PE 45°: d=75mm, d1=63mm</t>
  </si>
  <si>
    <t>Redukcijski kos Geberit PE, ekscentričen, kratek: d=90mm, d1=63mm</t>
  </si>
  <si>
    <t>Koleno Geberit PE: 45°, d=125mm</t>
  </si>
  <si>
    <t>Redukcijski kos Geberit PE, ekscentričen, kratek: d=125mm, d1=75mm</t>
  </si>
  <si>
    <t>Elektrovarilna spojka Geberit: d=125mm</t>
  </si>
  <si>
    <t>Cevna objemka Geberit z navojno spojko G 1/2", nastavljiva: di=40mm, di1=48mm</t>
  </si>
  <si>
    <t>Cevna objemka Geberit z navojno spojko M10, nastavljiva: di=40mm, di1=48mm</t>
  </si>
  <si>
    <t>Cevna objemka Geberit Pluvia: d40mm</t>
  </si>
  <si>
    <t>Elektrovarilni trak Geberit za fiksno točko: d=50mm, d1=58mm</t>
  </si>
  <si>
    <t>Cevna objemka Geberit z navojno spojko M10, nastavljiva: di=50mm, di1=58mm</t>
  </si>
  <si>
    <t>Cevna objemka Geberit Pluvia, nastavljiva: d1=50mm d2=58mm</t>
  </si>
  <si>
    <t>Elektrovarilni trak Geberit za fiksno točko: d=56mm, d1=64mm</t>
  </si>
  <si>
    <t>Cevna objemka Geberit z navojno spojko M10, nastavljiva: di=56mm, di1=64mm</t>
  </si>
  <si>
    <t>Cevna objemka Geberit Pluvia, nastavljiva: d1=56mm d2=64mm</t>
  </si>
  <si>
    <t>Elektrovarilni trak Geberit za fiksno točko: d=63mm, d1=71mm</t>
  </si>
  <si>
    <t>Cevna objemka Geberit z navojno spojko G 1/2", nastavljiva: di=63mm, di1=71mm</t>
  </si>
  <si>
    <t>Cevna objemka Geberit z navojno spojko M10, nastavljiva: di=63mm, di1=71mm</t>
  </si>
  <si>
    <t>Cevna objemka Geberit Pluvia, nastavljiva: d1=63mm d2=71mm</t>
  </si>
  <si>
    <t>PRIBOR</t>
  </si>
  <si>
    <t>Zvočnoizolacijska blazina Geberit Isol Flex, prirezana za cev: d=56 / 63mm</t>
  </si>
  <si>
    <t>Zvočnoizolacijska blazina Geberit Isol Flex, prirezana za cev: d=75mm</t>
  </si>
  <si>
    <t>Zvočnoizolacijska blazina Geberit Isol Flex</t>
  </si>
  <si>
    <t>Izolacija cevi (armaflex ali podobno)</t>
  </si>
  <si>
    <t>m²</t>
  </si>
  <si>
    <t>OGREVANJE</t>
  </si>
  <si>
    <t>OBJEKT: ZDRAVSTVENI DOM NOVA GORICA</t>
  </si>
  <si>
    <t>PRIKLUČEK PRIMAR KENOG</t>
  </si>
  <si>
    <t>2.4</t>
  </si>
  <si>
    <t>Pred naročilom posamezne  opreme je potrebno  uskladiti barve in tip vidnih elementov z vodjo projekta</t>
  </si>
  <si>
    <t>cena enote</t>
  </si>
  <si>
    <t>PRIMAR KENOG</t>
  </si>
  <si>
    <t>Pri vseh pozicijah je potrebno upoštevati dobavo in montažo elementov ter spojni in tesnilni material.</t>
  </si>
  <si>
    <t>TOPLOTNI ŠTEVEC - ogrevanje</t>
  </si>
  <si>
    <r>
      <t>Dobava in montaža: toplotni števec – kalorimeter z ultrazvočnim merilnikom pretoka za horizonatalno vgradnjo DN25/PN16 (navojni priključek ZN G5/4"B), t=5 do 130°C; q</t>
    </r>
    <r>
      <rPr>
        <vertAlign val="subscript"/>
        <sz val="10"/>
        <color indexed="8"/>
        <rFont val="Arial"/>
        <family val="2"/>
        <charset val="238"/>
      </rPr>
      <t>p</t>
    </r>
    <r>
      <rPr>
        <sz val="10"/>
        <color indexed="8"/>
        <rFont val="Arial"/>
        <family val="2"/>
        <charset val="238"/>
      </rPr>
      <t>=6(0,06-12) m</t>
    </r>
    <r>
      <rPr>
        <vertAlign val="superscript"/>
        <sz val="10"/>
        <color indexed="8"/>
        <rFont val="Arial"/>
        <family val="2"/>
        <charset val="238"/>
      </rPr>
      <t>3</t>
    </r>
    <r>
      <rPr>
        <sz val="10"/>
        <color indexed="8"/>
        <rFont val="Arial"/>
        <family val="2"/>
        <charset val="238"/>
      </rPr>
      <t>/h, skupaj z računsko enoto z baterijskim napajanjem 3,6V, opremljeno z M-BUS modulom, dvema temperaturnima tipaloma Pt500 skupaj s tulkama 1/5" x52mm fi 5,2mm , signalnima kabloma L=1,5m in setom priključkov 1" x 5/4"  za vgradnjo v cevovod ter komplet z montažnim in tesnilnim materialom.</t>
    </r>
  </si>
  <si>
    <t xml:space="preserve">Ustreza proizvod "Dunfoss" tip: SonoMeter 30 gp 6,0 m3/h /260mm/DN25/G5/4", skupaj s tipaloma s kabloma, tulkama, M-bus, bat 3,6V ter setom navojnih priključkov R1˝ x G5/4˝B </t>
  </si>
  <si>
    <t>TOPLOTNI ŠTEVEC - priprava TSV</t>
  </si>
  <si>
    <r>
      <t>Dobava in montaža: toplotni števec – kalorimeter z ultrazvočnim merilnikom pretoka za horizonatalno vgradnjo DN20/PN16 (navojni priključek ZN G5/4"B), t=5 do 130°C; q</t>
    </r>
    <r>
      <rPr>
        <vertAlign val="subscript"/>
        <sz val="10"/>
        <color indexed="8"/>
        <rFont val="Arial"/>
        <family val="2"/>
        <charset val="238"/>
      </rPr>
      <t>p</t>
    </r>
    <r>
      <rPr>
        <sz val="10"/>
        <color indexed="8"/>
        <rFont val="Arial"/>
        <family val="2"/>
        <charset val="238"/>
      </rPr>
      <t>=6(0,06-12) m</t>
    </r>
    <r>
      <rPr>
        <vertAlign val="superscript"/>
        <sz val="10"/>
        <color indexed="8"/>
        <rFont val="Arial"/>
        <family val="2"/>
        <charset val="238"/>
      </rPr>
      <t>3</t>
    </r>
    <r>
      <rPr>
        <sz val="10"/>
        <color indexed="8"/>
        <rFont val="Arial"/>
        <family val="2"/>
        <charset val="238"/>
      </rPr>
      <t>/h, skupaj z računsko enoto z baterijskim napajanjem 3,6V, opremljeno z M-BUS modulom, dvema temperaturnima tipaloma Pt500 skupaj s tulkama 1/5" x52mm fi 5,2mm , signalnima kabloma L=1,5m in setom priključkov 1" x 5/4"  za vgradnjo v cevovod ter komplet z montažnim in tesnilnim materialom.</t>
    </r>
  </si>
  <si>
    <t xml:space="preserve">Ustreza proizvod "Dunfoss" tip: SonoMeter 30 gp 6,0 m3/h /260mm/DN20/G5/4", skupaj s tipaloma s kabloma, tulkama, M-bus, bat 3,6V ter setom navojnih priključkov R1˝ x G5/4˝B </t>
  </si>
  <si>
    <t>KOMPAKTEN TOPLOTNI IZMENJEVALNIK - TOPLOVOD</t>
  </si>
  <si>
    <r>
      <t>Dobava in montaža: prenosnika toplote za daljinsko ogrevanje, lotane izvedbe izdelan iz plošč iz nerjaveče pločevine iz materiala AISI 316 L. Prenosnik se dobavi skupaj s tipsko toplotno izolacijo, podstavkom, kompletom varilnih nastavkov ter drobmim montažnim in tesnilnim materialom.
Tehnične karakteristike:
- material plošč: nerjavno jeklo AISI 316 L
- nazivna moč: Q =210 kW,
- primar (voda): 100/75°C, dp = 7,8 kPa, qv=8,3 m</t>
    </r>
    <r>
      <rPr>
        <vertAlign val="superscript"/>
        <sz val="10"/>
        <rFont val="Arial"/>
        <family val="2"/>
        <charset val="238"/>
      </rPr>
      <t>3</t>
    </r>
    <r>
      <rPr>
        <sz val="10"/>
        <rFont val="Arial"/>
        <family val="2"/>
        <charset val="238"/>
      </rPr>
      <t>/h,
  DN50 G2˝
- sekundar (voda): 55/45°C, dp = 11,1 kPa, qv= 18,3 m3/h
  DN50 G2˝
- PN 16 bar
- tmax= 150°C
- število plošč: 50
- površina izmenejvalnika 5,04 m</t>
    </r>
    <r>
      <rPr>
        <vertAlign val="superscript"/>
        <sz val="10"/>
        <rFont val="Arial"/>
        <family val="2"/>
        <charset val="238"/>
      </rPr>
      <t>2</t>
    </r>
    <r>
      <rPr>
        <sz val="10"/>
        <rFont val="Arial"/>
        <family val="2"/>
        <charset val="238"/>
      </rPr>
      <t xml:space="preserve">
- dim. LxBxH= 256x105x466 mm</t>
    </r>
  </si>
  <si>
    <t xml:space="preserve">Tip: Danfoss </t>
  </si>
  <si>
    <t>KOMPAKTEN TOPLOTNI IZMENJEVALNIK - TOPLOVOD-STV</t>
  </si>
  <si>
    <r>
      <t>Dobava in montaža: prenosnika toplote za daljinsko ogrevanje in pripravo tople sanitarne vode, lotane izvedbe izdelan iz plošč iz nerjaveče pločevine iz materiala AISI 316 L. Prenosnik se dobavi skupaj s tipsko toplotno izolacijo, setoma varilnih in navojnih priklučkov , podstavkom ter drobmim montažnim in tesnilnim materialom.
Tehnične karakteristike:
- material plošč: nerjavno jeklo AISI 316 L
- primar (voda): 100/75°C, dp = 13,4 kPa, qv=2,7 m</t>
    </r>
    <r>
      <rPr>
        <vertAlign val="superscript"/>
        <sz val="10"/>
        <rFont val="Arial"/>
        <family val="2"/>
        <charset val="238"/>
      </rPr>
      <t>3</t>
    </r>
    <r>
      <rPr>
        <sz val="10"/>
        <rFont val="Arial"/>
        <family val="2"/>
        <charset val="238"/>
      </rPr>
      <t xml:space="preserve">/h,
  DN32 R 5/4'' (navoj)
- sekundar (voda): tizst= 70°C, dp = 4,2 kPa, qv= 1,8 m3/h
  D32 R 5/4'' (navoj)
- PN 25 bar
- tmax= 150°C
</t>
    </r>
  </si>
  <si>
    <t>KOMBINIRANI REGULATOR PRETOKA Z REGULACIJSKIM VENTILOM</t>
  </si>
  <si>
    <t>Dobava in montaža: kombiniran prehodni regulacijski ventil z regulatorjem pretoka za sisteme daljinskega ogrevanja DN40/PN25, Kvs=20, tmax=150°C, skupaj z elektromotornim pogonom za tritočkovni regulacijski signal, 220V/50Hz; dpmax=0,2bar; hitrost hoda 15s/mm, opremljenim z varnostno funkcijo za zaprtje ob izpadu el. ter STW funkcijo za povezavo z varnostnim termostatom, Ventil se dobavi komplet z montažnim in tesnilnim materialom.</t>
  </si>
  <si>
    <t xml:space="preserve">Ustreza proizvod Danfoss tip: AVQM PN25 DN40 Kvs=20 z AMV 23/15/230 dp=0,2bar </t>
  </si>
  <si>
    <t>tip: AVQM DN40</t>
  </si>
  <si>
    <t>Proizvod Danfoss</t>
  </si>
  <si>
    <t>Dobava in montaža: kombiniran prehodni regulacijski ventil z regulatorjem pretoka za sisteme daljinskega ogrevanja DN25/PN16, Kvs=8, tmax=150°C, skupaj z elektromotornim pogonom za tritočkovni regulacijski signal, 220V/50Hz; dpmax=0,2bar; hitrost hoda 3s/mm, opremljenim z varnostno funkcijo za zaprtje ob izpadu el. ter STW funkcijo za povezavo z varnostnim termostatom, Ventil se dobavi komplet s setom  varilnih priključkov DN25/G5/4˝ ter montažnim in tesnilnim materialom</t>
  </si>
  <si>
    <t>Ustreza proizvod Danfoss tip: AVQM PN16 DN25 Kvs=8 z AMV 33/3/230 dp=0,2bar</t>
  </si>
  <si>
    <t>REGULACIJSKI SET - TOPLOVOD</t>
  </si>
  <si>
    <t xml:space="preserve">Dobava in montaža: elektronski regulator 230VAC z displejem za krmiljenje do 4. regulacijskih krogov, za priključitev 6 Pt1000 tipal, s 4 konfigurabilnimi vhodi, tremi tritočkovnimi izhodi in 6 relejskimi izhodi. Regulator je konfigurabilen s pomočjo aplikacijskega ključa ter z možnostjo razširitve z dodatnim modulom ECA 32. Opremljen je z vgrajenim internim vodilom (glavni/podrejeni regulator), komunikacijskim ModBUS modulom, ethernet.
Skupaj z regulatorjem se dobavi podnožje in ECL aplikacijski ključ.
</t>
  </si>
  <si>
    <t>Ustreza proizvod Danfoss tip: ECL 310, 230Vac+podnožje za ECL 310+ aplikacijski ključ A247 (konfiguracija A347.1)</t>
  </si>
  <si>
    <t>Dobava in montaža: razširitvenega modula za elektronski regulator ECL 310 skupaj z montažnim materialom</t>
  </si>
  <si>
    <t>Ustreza proizvod Danfoss tip: ECA 32, int I/O</t>
  </si>
  <si>
    <t>Dobava in montaža zunanje temperaturno tipalo za ogrevalne siteme komplet z montažnim in priključnim materialom.</t>
  </si>
  <si>
    <t>Ustreza proizvod Danfoss Tip: ESTM</t>
  </si>
  <si>
    <t>Parametriranje in nastavitev krmilnika ECL s strani pooblaščenega serviserja z izdelavo zapisnika.</t>
  </si>
  <si>
    <t xml:space="preserve">Krogelna pipa, z prirobničnimi priključki, , PN10, vključno s tesnilnim materialom in protiprirobnicama.             </t>
  </si>
  <si>
    <t>DN65</t>
  </si>
  <si>
    <r>
      <t xml:space="preserve">Krogelna pipa, z navojnimi </t>
    </r>
    <r>
      <rPr>
        <sz val="10"/>
        <rFont val="Arial"/>
        <family val="2"/>
        <charset val="238"/>
      </rPr>
      <t>priključki</t>
    </r>
    <r>
      <rPr>
        <sz val="10"/>
        <rFont val="Arial"/>
        <family val="2"/>
      </rPr>
      <t xml:space="preserve">, </t>
    </r>
    <r>
      <rPr>
        <sz val="10"/>
        <rFont val="Arial"/>
        <family val="2"/>
      </rPr>
      <t xml:space="preserve">PN10, vključno s tesnilnim materialom.             </t>
    </r>
  </si>
  <si>
    <t xml:space="preserve">POŠEVNOSEDEŽNI REGULACIJSKI VENTIL  </t>
  </si>
  <si>
    <t>z navojnimi priključki, primeren za ogrevno vodo do 140°C, PN10, skupaj s tesnilnim materialom</t>
  </si>
  <si>
    <t>s prirobničnimi priključki, primeren za ogrevno vodo do 140°C, PN10, skupaj s tesnilnim materialom</t>
  </si>
  <si>
    <t xml:space="preserve">POLNILNO PRAZNILNA PIPA  </t>
  </si>
  <si>
    <t>Termometer na vzmet v okroglem ohišju fi 63mm za območje 0…150°C</t>
  </si>
  <si>
    <t xml:space="preserve">MANOMETER  </t>
  </si>
  <si>
    <t>Manometer na vzmet v okroglem ohišju fi 63mm za območje 0…16bar, komplet s tripotno manometeresko pipo</t>
  </si>
  <si>
    <t>ODZRAČEVALNI LONEC , V=1L</t>
  </si>
  <si>
    <t>komplet z dobavo in montažo</t>
  </si>
  <si>
    <t xml:space="preserve">CEVOVODI </t>
  </si>
  <si>
    <t>Jeklena črna cev po DIN 2440, skupaj s fazonskimi kosi, koleni, dodatkom za razrez in varilnim materialom</t>
  </si>
  <si>
    <r>
      <t>Fleksibilna izolacija cevovodov :</t>
    </r>
    <r>
      <rPr>
        <sz val="10"/>
        <rFont val="Arial"/>
        <family val="2"/>
        <charset val="238"/>
      </rPr>
      <t xml:space="preserve">
Dobava in izolacija cevovodov iz elastomernega zaprtoceličnega materiala na osnovi sintetičnega kavčuka s toplotno prevodnostjo λ</t>
    </r>
    <r>
      <rPr>
        <vertAlign val="subscript"/>
        <sz val="10"/>
        <rFont val="Arial"/>
        <family val="2"/>
        <charset val="238"/>
      </rPr>
      <t>0° C</t>
    </r>
    <r>
      <rPr>
        <sz val="10"/>
        <rFont val="Arial"/>
        <family val="2"/>
        <charset val="238"/>
      </rPr>
      <t xml:space="preserve"> ≤ 0.035 W/(mK) in koeficientom odpora difuzije vodne pare µ ≥ 7000, po DIN 4102-del 1, razred B1, težko gorljiv, z dodatkom za razrez in z lepilnim materialom; -10°C ... 105°C; dodatno oplaščena z PE ovojem</t>
    </r>
  </si>
  <si>
    <t xml:space="preserve">  za cevi DN 40, debelina izolacije 50 mm</t>
  </si>
  <si>
    <t xml:space="preserve">  za cevi DN 65, debelina izolacije 65 mm</t>
  </si>
  <si>
    <t>Zaščitno miniziranje cevovodov, obešal, podpor in ostalega pritrdilnega materiala po predhodnem čiščenju in razmaščevanje</t>
  </si>
  <si>
    <t>Dvakratno pleskanje vidnih kovinskih delov z vročinoodpornim lakom po predhodnem grundiranju</t>
  </si>
  <si>
    <t>TOPLOTNA POSTAJA + TČ</t>
  </si>
  <si>
    <t>Pri vseh pozicijah je potrebno upoštevati transport,dobavo in montažo elementov ter spojni in tesnilni material.</t>
  </si>
  <si>
    <t>HLADILNI AGREGAT- TOPLOTNA ČRPALKA LOČENE "SPLIT" IZVEDBE</t>
  </si>
  <si>
    <t>OPREMA IN NAPRAVE</t>
  </si>
  <si>
    <t>Reverzibilen zračno hlajen reverzibilen hladilni agregat - TOPLOTNA ČRPALKA , LOČENE "SPLIT" izvedbe. Sestavljen iz naslednjih komponent:</t>
  </si>
  <si>
    <r>
      <t xml:space="preserve">- </t>
    </r>
    <r>
      <rPr>
        <b/>
        <sz val="10"/>
        <rFont val="Arial Narrow"/>
        <family val="2"/>
        <charset val="238"/>
      </rPr>
      <t>Kompresorji</t>
    </r>
    <r>
      <rPr>
        <sz val="10"/>
        <rFont val="Arial Narrow"/>
        <family val="2"/>
        <charset val="238"/>
      </rPr>
      <t>: hermetični scroll kompresorji s termično zaščito pred preobremenitvijo, montirani na protivibracijskih nogicah ter tovarniško polnjeni z oljem. Oljni grelnik se vključi takoj po izklopu kompresorja zaradi preprečitve redčenja olja s hladivom.</t>
    </r>
  </si>
  <si>
    <r>
      <t xml:space="preserve">- </t>
    </r>
    <r>
      <rPr>
        <b/>
        <sz val="10"/>
        <rFont val="Arial Narrow"/>
        <family val="2"/>
        <charset val="238"/>
      </rPr>
      <t>Notranji izmenjevalec:</t>
    </r>
    <r>
      <rPr>
        <sz val="10"/>
        <rFont val="Arial Narrow"/>
        <family val="2"/>
        <charset val="238"/>
      </rPr>
      <t xml:space="preserve"> direktni ekspanzijski toplotni lotani izmenjevalec, izdelan iz nerjavnih (AISI 316) lamel z veliko površino za prenos toplote; toplotno protikondenzacijsko izoliran. Standardno opremljen z varnostnim diferencialnim tlačnim stikalom na vodni strani in protizmrzovalno zaščito.</t>
    </r>
  </si>
  <si>
    <r>
      <t xml:space="preserve"> '- </t>
    </r>
    <r>
      <rPr>
        <b/>
        <sz val="10"/>
        <rFont val="Arial Narrow"/>
        <family val="2"/>
        <charset val="238"/>
      </rPr>
      <t>Zunanji izmenjevalec (kondenzator):</t>
    </r>
    <r>
      <rPr>
        <sz val="10"/>
        <rFont val="Arial Narrow"/>
        <family val="2"/>
        <charset val="238"/>
      </rPr>
      <t xml:space="preserve"> prenosnik je izdelan iz aluminijastih lamel, katere so z ekspanzijo bakrenih cevi pritrjene na cevi. Prenosnik je naddimenzioniran in omogoča podhlajevanje hladiva s čimer se zagotavlja ustrezna količina hladiva ekspanzijskemu ventilu.</t>
    </r>
  </si>
  <si>
    <r>
      <t xml:space="preserve">- </t>
    </r>
    <r>
      <rPr>
        <b/>
        <sz val="10"/>
        <rFont val="Arial Narrow"/>
        <family val="2"/>
        <charset val="238"/>
      </rPr>
      <t>Ventilatorji:</t>
    </r>
    <r>
      <rPr>
        <sz val="10"/>
        <rFont val="Arial Narrow"/>
        <family val="2"/>
        <charset val="238"/>
      </rPr>
      <t xml:space="preserve"> Spiralni ventilatorji s tlačno litimi aluminijastimi lopaticami, rotorji motorjev s termično zaščito so direktno vezani na trifazno napetost. Zaščita IP54. Vstavljeni so v aerodinamično oblikovano ohišje in zaščiteni s protekcijsko zaščitno mrežo.</t>
    </r>
  </si>
  <si>
    <r>
      <t xml:space="preserve">- </t>
    </r>
    <r>
      <rPr>
        <b/>
        <sz val="10"/>
        <rFont val="Arial Narrow"/>
        <family val="2"/>
        <charset val="238"/>
      </rPr>
      <t>Hladilni krog</t>
    </r>
    <r>
      <rPr>
        <sz val="10"/>
        <rFont val="Arial Narrow"/>
        <family val="2"/>
        <charset val="238"/>
      </rPr>
      <t xml:space="preserve"> vsebuje:</t>
    </r>
  </si>
  <si>
    <t>o        zamenljivo kislinsko odporno sušilno patrono,</t>
  </si>
  <si>
    <t>o        indikator vlage in hladiva,</t>
  </si>
  <si>
    <t>o        stikalo visokega tlaka,</t>
  </si>
  <si>
    <t>o        stikalo nizkega tlaka,</t>
  </si>
  <si>
    <t>o        termostatski ekspanzijski ventil z regulatorjem,</t>
  </si>
  <si>
    <t>o        1x servisni ventil za odklop kompresorja,</t>
  </si>
  <si>
    <t>o        varnostni ventil visokega tlaka,</t>
  </si>
  <si>
    <t>o        sprejemnik tekoče faze,</t>
  </si>
  <si>
    <t>o        …</t>
  </si>
  <si>
    <r>
      <t xml:space="preserve">- </t>
    </r>
    <r>
      <rPr>
        <b/>
        <sz val="10"/>
        <rFont val="Arial Narrow"/>
        <family val="2"/>
        <charset val="238"/>
      </rPr>
      <t>Električni panel:</t>
    </r>
    <r>
      <rPr>
        <sz val="10"/>
        <rFont val="Arial Narrow"/>
        <family val="2"/>
        <charset val="238"/>
      </rPr>
      <t xml:space="preserve"> </t>
    </r>
  </si>
  <si>
    <r>
      <t xml:space="preserve">o        </t>
    </r>
    <r>
      <rPr>
        <i/>
        <sz val="10"/>
        <rFont val="Arial Narrow"/>
        <family val="2"/>
        <charset val="238"/>
      </rPr>
      <t>Močnostni del enote vsebuje:</t>
    </r>
  </si>
  <si>
    <t>o        Glavno izolirano stikalo,</t>
  </si>
  <si>
    <t>o        Izoliran transformator za dodatno napajanje,</t>
  </si>
  <si>
    <t>o        Varovalke kompresorjev in rele proti termični preobremenitvi,</t>
  </si>
  <si>
    <t>o        Varovalke ventilatorjev,</t>
  </si>
  <si>
    <t>o        Kontaktorji za kontrolo delovanja kompresorjev,</t>
  </si>
  <si>
    <t>o        Kontaktorji za kontrolo črpalke,</t>
  </si>
  <si>
    <t>o        Varovanje centrifugalne črpalke,</t>
  </si>
  <si>
    <t>o        Kontrola ventilatorjev (rezanje faz).</t>
  </si>
  <si>
    <r>
      <t xml:space="preserve">o        </t>
    </r>
    <r>
      <rPr>
        <i/>
        <sz val="10"/>
        <rFont val="Arial Narrow"/>
        <family val="2"/>
        <charset val="238"/>
      </rPr>
      <t>Kontrolni del enote vsebuje:</t>
    </r>
  </si>
  <si>
    <t>o        proporcionalna in integralno krmiljenje temperature vode,</t>
  </si>
  <si>
    <t>o        protizmrzovalna zaščita,</t>
  </si>
  <si>
    <t>o        timer kompresorjev / LED signal delovanja,</t>
  </si>
  <si>
    <t>o        samodiagnostični sistem s takojšnjim izpisom napake,</t>
  </si>
  <si>
    <t>o        funkcijski in upravljalni gumbi,</t>
  </si>
  <si>
    <t>o        zaslon za prikazovanje števila obratovalnih ur kompresorjev,</t>
  </si>
  <si>
    <t>o        možnost daljinskega vklopa (ON/OFF) – proste sponke,</t>
  </si>
  <si>
    <t>o        rele za daljinsko signaliziranje napake,</t>
  </si>
  <si>
    <t>o        vhod za nastavitev obratovalnih pogojev (signal 0-10V ali 4-20m za omejitev maksimalne absorbirane električne moči),</t>
  </si>
  <si>
    <t>o        funkcija opozorila približevanja visokemu tlaku v hladilnem sistemu,</t>
  </si>
  <si>
    <t>o        funkcija opozorila približevanja nizkim zunanjim temperaturam (proti zmrzovanju),</t>
  </si>
  <si>
    <t>o        prikaz nastavljenih vrednosti, alarmov, parametrov delovanja,…</t>
  </si>
  <si>
    <t>o        tipka za resetiranje in vklop/izklop enote,</t>
  </si>
  <si>
    <t>o        krmiljenje črpalke.</t>
  </si>
  <si>
    <r>
      <t>- </t>
    </r>
    <r>
      <rPr>
        <b/>
        <sz val="10"/>
        <rFont val="Arial Narrow"/>
        <family val="2"/>
        <charset val="238"/>
      </rPr>
      <t>Hidravlični sklop vsebuje:</t>
    </r>
  </si>
  <si>
    <t>o        Črpalke,</t>
  </si>
  <si>
    <t>o        Manometre,</t>
  </si>
  <si>
    <t>o        Odzračevalni ventil,</t>
  </si>
  <si>
    <t>o        Varnostni ventil,</t>
  </si>
  <si>
    <t>o        Ekspanzijsko posodo,</t>
  </si>
  <si>
    <t>o        Čistilni kos,</t>
  </si>
  <si>
    <t>o        Protizmrzovalno zaščito na črpalki,</t>
  </si>
  <si>
    <t>o        Emajliran akumulator hladne vode,</t>
  </si>
  <si>
    <t>NOTRANJE - KOMPRESORSKI DEL S HIDROMODULOM PARCIALNO REKUPERACIJO IN ELEKTRO KRMILNO OMARO</t>
  </si>
  <si>
    <t>- hladilne moči (režim 7/12°C, zunanja temperatura zraka 35°C), (EN 14511:2018)</t>
  </si>
  <si>
    <t>240 kW</t>
  </si>
  <si>
    <t>- skupna el. priključna moč, napetost 400/3/50Hz (EN 14511:2018)</t>
  </si>
  <si>
    <t>86,8 kW</t>
  </si>
  <si>
    <t>- EER (EN 14511:2018) - 2,75</t>
  </si>
  <si>
    <t>- SEER (EN 14511:2018) -4,18</t>
  </si>
  <si>
    <t>- grelne moči (režim 45/40°C, zunanja temperatura zraka 7°C), (EN 14511:2018)</t>
  </si>
  <si>
    <t>280 kW</t>
  </si>
  <si>
    <t>88,5 kW</t>
  </si>
  <si>
    <t>- COP (EN 14511:2018) - 3,16</t>
  </si>
  <si>
    <t>- SCOP W35 - 3,85</t>
  </si>
  <si>
    <r>
      <t xml:space="preserve">- grelne moči (režim 45/40°C, zunanja temperatura zraka </t>
    </r>
    <r>
      <rPr>
        <b/>
        <sz val="12"/>
        <rFont val="Arial Narrow"/>
        <family val="2"/>
        <charset val="238"/>
      </rPr>
      <t>-7°C</t>
    </r>
    <r>
      <rPr>
        <b/>
        <sz val="10"/>
        <rFont val="Arial Narrow"/>
        <family val="2"/>
        <charset val="238"/>
      </rPr>
      <t xml:space="preserve">), </t>
    </r>
  </si>
  <si>
    <t>203 kW</t>
  </si>
  <si>
    <t xml:space="preserve">- el. priključna moč kompresorja, napetost 400/3/50Hz </t>
  </si>
  <si>
    <t>75,7 kW</t>
  </si>
  <si>
    <t>- COP kompresorja - 2,68</t>
  </si>
  <si>
    <t>- št. hermetičnhi scroll kompresorjev - 4</t>
  </si>
  <si>
    <t>- št. hladilnih krogov - 2</t>
  </si>
  <si>
    <t>- št. stopenj regulacije - 6</t>
  </si>
  <si>
    <t>- hladilni medij  - R410a</t>
  </si>
  <si>
    <t>- EN tiha akustična konfiguracija: zvočni tlak na 1m merjeno po EUROVENTU 8/1 (ISO9614) - kompresorji v izoliranem prostoru</t>
  </si>
  <si>
    <t>64 dB(A)</t>
  </si>
  <si>
    <t>Dodatna oprema:</t>
  </si>
  <si>
    <t>- CREFB….regulacija vrtljajev ECOBREEZE</t>
  </si>
  <si>
    <t>- 2PMW PU22…hidropak z dvema inverterskimi črpalkami</t>
  </si>
  <si>
    <t>- AMMX….vzmetne protivibracijske nogice</t>
  </si>
  <si>
    <t>-MF2…multifunkcijski Fazni monitor</t>
  </si>
  <si>
    <t>-RPRPDI…..detektor uhajanja plina</t>
  </si>
  <si>
    <t>-CMSC9…..mod bus komunikacija</t>
  </si>
  <si>
    <t>-SCP4…..kompenzacija glede na zunanjo temperaturo</t>
  </si>
  <si>
    <t>-DML 0-10…..možnost omejitve moči 0-10V</t>
  </si>
  <si>
    <t>-CFSC…..napetostno prost kontakt za status kompresorjev</t>
  </si>
  <si>
    <t>-PFCP…kondenzator jalovega toka (cosfi &gt; 0,9)</t>
  </si>
  <si>
    <t>-SFSTR…..mehki zagon</t>
  </si>
  <si>
    <t>-FANQE…..prezračevanje elektrokrmilne omare</t>
  </si>
  <si>
    <t>-MHP….manometri visokega in nizkega tlaka</t>
  </si>
  <si>
    <t>-SDV….ventili na freonski strani pred in za kompresorjem</t>
  </si>
  <si>
    <t>-EVE…elektronski ekspanzijski ventili</t>
  </si>
  <si>
    <t>-DSP…dvojni setpoint</t>
  </si>
  <si>
    <t xml:space="preserve">-OHE…povečano območje delovanja do -10°C </t>
  </si>
  <si>
    <t>- Masa v obratovanju: 1657 kg</t>
  </si>
  <si>
    <t>-Enota ne sme presegati dimenzij (DxŠxV): 2350x1150x2210mm</t>
  </si>
  <si>
    <t>- Agregat sistema »SPIN Chiller«</t>
  </si>
  <si>
    <t>- Certifikat EUROVENT!</t>
  </si>
  <si>
    <t>- ENERGIJSKI RAZRED A</t>
  </si>
  <si>
    <t>PROIZVOD CLIVET, tip MSRN-XSC3-90.4 D OHE EN-PED; EXCELLENCE</t>
  </si>
  <si>
    <t xml:space="preserve">ZUNANJI - KONDENZATORSKI DEL </t>
  </si>
  <si>
    <t>- št. Ventilatorjev (2 vrsti po 4) - 8</t>
  </si>
  <si>
    <t>- št. stopenj regulacije - stopenjsko</t>
  </si>
  <si>
    <t>- hladilni medij - R410a</t>
  </si>
  <si>
    <t>- EN tiha akustična konfiguracija: zvočni tlak na 10m (open field) - 48 dB(A)</t>
  </si>
  <si>
    <t>- MEN15…delovanje do -15°C</t>
  </si>
  <si>
    <t>- CREFB…brezkrtačni ECOBREEZE EM ventilatorjev</t>
  </si>
  <si>
    <t>- AMRX…protivibracijske noge</t>
  </si>
  <si>
    <t>- AXIX…visokoučinkoviti difuzorji ventilatorjev AXITOP!!!</t>
  </si>
  <si>
    <t>- Masa v obratovanju: 1282 kg</t>
  </si>
  <si>
    <t>-Enota ne sme presegati dimenzij (DxŠxV): 4750x2230x2420mm</t>
  </si>
  <si>
    <t>PROIZVOD CLIVET, tip CEV-XT 150.0 EXCELENCE (vertikalen izpih)</t>
  </si>
  <si>
    <t>Cevovodi iz bakrenih brezšivnih cevi po DIN 1786, za hladilni medij, toplotno izolirana,  spajanje s trdim lotom, vključno s fitingi,tesnilnim in dodajnim materialom.</t>
  </si>
  <si>
    <t>Ø 42mm</t>
  </si>
  <si>
    <t>Ø 35mm</t>
  </si>
  <si>
    <t>RAZDELILNIK  in ZBIRALNIK</t>
  </si>
  <si>
    <r>
      <t xml:space="preserve">Razdelilnik izdelan iz jeklene brezšivne cevi po DIN 2448, DN200 z bombiranim dnom s priključki:
- 2xDN125, 1xDN80, 1xDN65, 1xDN32, 2x rezerva
- termometer
- manometer
- izpust
razdelilnik finalno popleskan, skupaj s profili za konzolno ali stoječo montažo, toplotno izoliran </t>
    </r>
    <r>
      <rPr>
        <b/>
        <sz val="10"/>
        <rFont val="Arial"/>
        <family val="2"/>
        <charset val="238"/>
      </rPr>
      <t>protikondenčno</t>
    </r>
    <r>
      <rPr>
        <sz val="10"/>
        <rFont val="Arial"/>
        <family val="2"/>
        <charset val="238"/>
      </rPr>
      <t xml:space="preserve"> z mineralnio volno 8 cm in oplaščen z AL pločevino.</t>
    </r>
  </si>
  <si>
    <t>GUMIJASTI KOMPENZATOR</t>
  </si>
  <si>
    <t>Kompenzator iz gume za dušenje vibracij in zvoka z prirobničnimi priključki in kontraprirobnico, za temperaturo do 110°C, PN10, skupaj z materialom za vijačenje in tesnenje.</t>
  </si>
  <si>
    <t>DOPOLNJEVALNI SET IN VZDRŽEVANJE TLAKA</t>
  </si>
  <si>
    <t>SISTEM ZA VZDRŽEVANJE TLAKA V TOPLOVODNIH SISTEMIH PO 93/23/EG s pomočjo ene črpalke</t>
  </si>
  <si>
    <t xml:space="preserve">vključno z mikroprocesorskim nadzorom, 
varnostnim ventilom,
digitalnim kazalom za tlak in nivo,
podatkovnim vmesnikom RS 485,
</t>
  </si>
  <si>
    <t>tip:VARIOMAT VS1</t>
  </si>
  <si>
    <t>Sistem za vzdrževanje tlaka , z eno črpalko</t>
  </si>
  <si>
    <t>Pel= 0,7kW, 230V</t>
  </si>
  <si>
    <t xml:space="preserve">PRIKLJUČNI SET </t>
  </si>
  <si>
    <t>za Variomat</t>
  </si>
  <si>
    <t xml:space="preserve">Hitra spojka </t>
  </si>
  <si>
    <t>Reflex: SU R 3/4"</t>
  </si>
  <si>
    <t>Merilno varnostni set za dopolnjevanje</t>
  </si>
  <si>
    <t>Reflex: FILLSET</t>
  </si>
  <si>
    <t>POSODA ZA VZDRŽEVANJE TLAKA V=600l s priklučnim setom</t>
  </si>
  <si>
    <t>tip:VG 600 VARIOMAT</t>
  </si>
  <si>
    <t>proizvod: REFLEX</t>
  </si>
  <si>
    <t>Varnostni ventil po TRD 721, alfa w=0,7, za sledeče tehnične podatke:</t>
  </si>
  <si>
    <t>p odpiranja=6 bar (nadtlak)</t>
  </si>
  <si>
    <t>p odpiranja=5 bar (nadtlak)</t>
  </si>
  <si>
    <t>EKSPANZIJSKA POSODA-REKUPERACIJA
zaprta varnostna posoda namenjena za ogrevalne sisteme za toplo vodo do 110°C, v skladu z DIN4807, za montažo na tla, izdelana iz korozijsko zaščitenega ohišja iz varjene jeklene pločevine in membrane, ter polnjena z dušikom, z vgrajenim manometrom.
predtlak dušika 1,4bar
max. Obratovalni tlak 3,5 bar
min tlak polnjenja 2bar</t>
  </si>
  <si>
    <t>Vn=80 l</t>
  </si>
  <si>
    <r>
      <t>FREKVENČNA OBTOČNA ČRPALKA -</t>
    </r>
    <r>
      <rPr>
        <b/>
        <sz val="10"/>
        <color indexed="8"/>
        <rFont val="Arial"/>
        <family val="2"/>
        <charset val="238"/>
      </rPr>
      <t xml:space="preserve"> Č1 -RADIATORJI</t>
    </r>
  </si>
  <si>
    <t>dp = 43 kPa, V`=1,14 m3/h</t>
  </si>
  <si>
    <t>tip: NMT SMART 25/60-180</t>
  </si>
  <si>
    <r>
      <t>FREKVENČNA OBTOČNA ČRPALKA -</t>
    </r>
    <r>
      <rPr>
        <b/>
        <sz val="10"/>
        <color indexed="8"/>
        <rFont val="Arial"/>
        <family val="2"/>
        <charset val="238"/>
      </rPr>
      <t xml:space="preserve"> Č2-KOVNEKTORJI PRITL., 1.N., 2.N.</t>
    </r>
  </si>
  <si>
    <t>dp = 65 kPa, V`=20,06 m3/h</t>
  </si>
  <si>
    <t>Pel=1380W,    U=230V</t>
  </si>
  <si>
    <t>tip: NMT MAX C 80/120 F360 PN6</t>
  </si>
  <si>
    <r>
      <t>FREKVENČNA OBTOČNA ČRPALKA -</t>
    </r>
    <r>
      <rPr>
        <b/>
        <sz val="10"/>
        <color indexed="8"/>
        <rFont val="Arial"/>
        <family val="2"/>
        <charset val="238"/>
      </rPr>
      <t xml:space="preserve"> Č3-KOVNEKTORJI 3.N.</t>
    </r>
  </si>
  <si>
    <t>dp = 48 kPa, V`=5,14 m3/h</t>
  </si>
  <si>
    <t>Pel=370W,    U=230V</t>
  </si>
  <si>
    <t xml:space="preserve">tip: NMT MAX 50/80 F280 </t>
  </si>
  <si>
    <r>
      <t>FREKVENČNA OBTOČNA ČRPALKA -</t>
    </r>
    <r>
      <rPr>
        <b/>
        <sz val="10"/>
        <color indexed="8"/>
        <rFont val="Arial"/>
        <family val="2"/>
        <charset val="238"/>
      </rPr>
      <t xml:space="preserve"> Č4 - KLIMATI + KUHINJA</t>
    </r>
  </si>
  <si>
    <t>dp = 54 kPa, V`=14,57 m3/h</t>
  </si>
  <si>
    <t>Pel=560W,    U=230V</t>
  </si>
  <si>
    <t xml:space="preserve">tip: NMT MAX 65/80 F340 </t>
  </si>
  <si>
    <r>
      <t>FREKVENČNA OBTOČNA ČRPALKA -</t>
    </r>
    <r>
      <rPr>
        <b/>
        <sz val="10"/>
        <color indexed="8"/>
        <rFont val="Arial"/>
        <family val="2"/>
        <charset val="238"/>
      </rPr>
      <t xml:space="preserve"> Č5  REKUPERACIJA-TČ-IZMENJEVALEC</t>
    </r>
  </si>
  <si>
    <t>dp = 60 kPa, V`=10,29m3/h</t>
  </si>
  <si>
    <t>tip: NMT MAX 32/120 F220</t>
  </si>
  <si>
    <t xml:space="preserve">PROTIPOVRATNI VENTIL  </t>
  </si>
  <si>
    <t>Protipovratni ventil z navojnimi priključki, primeren za ogrevno vodo do 120°C,  PN10, skupaj s tesnilnim materialom in protiprirobnicami</t>
  </si>
  <si>
    <t>Protipovratni ventil z prrobničnimi priključki, primeren za ogrevno vodo do 120°C,  PN10, skupaj s tesnilnim materialom in protiprirobnicami</t>
  </si>
  <si>
    <t>z notranjimi navojnimi priključki, s poševnim sedežem, okrov iz sive litine, s sitom iz nerjavnega jekla, PN6</t>
  </si>
  <si>
    <t>z notranjimi prprobničnimi priključki, s poševnim sedežem, okrov iz sive litine, s sitom iz nerjavnega jekla, PN6 in protiprrobnicama</t>
  </si>
  <si>
    <t>DN80</t>
  </si>
  <si>
    <r>
      <t xml:space="preserve">Regulacijski balansirni ventil </t>
    </r>
    <r>
      <rPr>
        <sz val="10"/>
        <rFont val="Arial"/>
        <family val="2"/>
      </rPr>
      <t>pretoka za hidr.uravnoteženje mreže z navojnimi priključki PN10, skupaj s tesnilnim materialom</t>
    </r>
  </si>
  <si>
    <r>
      <t>Proizvod:Danfoss</t>
    </r>
    <r>
      <rPr>
        <b/>
        <sz val="10"/>
        <rFont val="Arial"/>
        <family val="2"/>
      </rPr>
      <t xml:space="preserve"> oz. drugo enakovredo!</t>
    </r>
  </si>
  <si>
    <r>
      <t xml:space="preserve">Regulacijski balansirni ventil </t>
    </r>
    <r>
      <rPr>
        <sz val="10"/>
        <rFont val="Arial"/>
        <family val="2"/>
      </rPr>
      <t>pretoka za hidr.uravnoteženje mreže z prrobničnimii priključki PN10, skupaj s tesnilnim materialom in protiprirobnicami</t>
    </r>
  </si>
  <si>
    <t xml:space="preserve">Tripotni mešalni ventil z navojnimi priključki PN16, primeren za  temperaturo do 130oC, skupaj z motornim pogonom za zvezno regulacijo (230V),  z izhodom na CNS s tesnilnim in vijačnim materialom.
</t>
  </si>
  <si>
    <t>DN40   Kvs=25m3/h</t>
  </si>
  <si>
    <t>DN20   Kvs=6,3m3/h</t>
  </si>
  <si>
    <t xml:space="preserve">Tripotni mešalni ventil s prirobničnimi priključki PN16, primeren za  temperaturo do 130oC, skupaj z motornim pogonom za zvezno regulacijo (230V),  z izhodom na CNS s tesnilnim in vijačnim materialom.
</t>
  </si>
  <si>
    <t>DN80   Kvs=100m3/h</t>
  </si>
  <si>
    <t>Manometer na vzmet v okroglem ohišju fi 63mm za območje 0…10bar, komplet s tripotno manometeresko pipo, radialni priklop 1/4''</t>
  </si>
  <si>
    <r>
      <t>TOPLOTNI PRENOSNIK</t>
    </r>
    <r>
      <rPr>
        <b/>
        <sz val="10"/>
        <rFont val="Arial"/>
        <family val="2"/>
        <charset val="238"/>
      </rPr>
      <t xml:space="preserve"> primeren za sanitarno vodo</t>
    </r>
  </si>
  <si>
    <t>primar: 45/40°C, pretok 10,3m3/h                                      dp= 24kPa
sekundar: 38/43°C,  pretok 5,5m3/h                                 dp= 20kPa</t>
  </si>
  <si>
    <t>Moč prenosnika 60kW.</t>
  </si>
  <si>
    <r>
      <t>Proizv.:</t>
    </r>
    <r>
      <rPr>
        <b/>
        <sz val="10"/>
        <color indexed="8"/>
        <rFont val="Arial"/>
        <family val="2"/>
        <charset val="238"/>
      </rPr>
      <t xml:space="preserve"> Danfoss</t>
    </r>
    <r>
      <rPr>
        <sz val="10"/>
        <color indexed="8"/>
        <rFont val="Arial"/>
        <family val="2"/>
      </rPr>
      <t xml:space="preserve"> </t>
    </r>
    <r>
      <rPr>
        <b/>
        <u/>
        <sz val="10"/>
        <color indexed="8"/>
        <rFont val="Arial"/>
        <family val="2"/>
      </rPr>
      <t xml:space="preserve"> oz. drugo enakovredo!</t>
    </r>
  </si>
  <si>
    <t>Mapress sistemske cevi iz ogljikovega jekla, nelegirano jeklo 1.0034 E 195 (DIN EN 10305) zunaj cinkane</t>
  </si>
  <si>
    <t>skupaj s fazonskimi kosi, koleni, dodatkom za razrez in spojnim materialom</t>
  </si>
  <si>
    <t>DN 65</t>
  </si>
  <si>
    <t>JEKLENE CEVI</t>
  </si>
  <si>
    <t>Jeklena črna cev po DIN 2448, skupaj s fazonskimi kosi, dodatkom za razrez in varilnim materialom</t>
  </si>
  <si>
    <t>DN 125</t>
  </si>
  <si>
    <t xml:space="preserve">  za cevi DN 32, debelina izolacije 32 mm</t>
  </si>
  <si>
    <t xml:space="preserve">  za cevi DN 50, debelina izolacije 50 mm</t>
  </si>
  <si>
    <t xml:space="preserve">  za cevi DN 80, debelina izolacije 100 mm</t>
  </si>
  <si>
    <t xml:space="preserve">  za cevi DN 125, debelina izolacije 100 mm</t>
  </si>
  <si>
    <t xml:space="preserve">IZOLACIJA </t>
  </si>
  <si>
    <r>
      <t>Izolacija cevnih razvodov z mineralno volno debeline 100</t>
    </r>
    <r>
      <rPr>
        <sz val="10"/>
        <color indexed="8"/>
        <rFont val="Times New Roman"/>
        <family val="1"/>
        <charset val="238"/>
      </rPr>
      <t xml:space="preserve"> mm </t>
    </r>
    <r>
      <rPr>
        <sz val="10"/>
        <color indexed="8"/>
        <rFont val="Times New Roman"/>
        <family val="1"/>
      </rPr>
      <t>in oplaščen z Al pločevino, za naslednje premere cevi:</t>
    </r>
  </si>
  <si>
    <t>za cevi z nazivnim premerom :</t>
  </si>
  <si>
    <t>Protipožarno tesnjenje prebojev cevi pri prehodu skozi požarne sektorje</t>
  </si>
  <si>
    <t>Požarno tesnenje prehoda inštalacij skozi požarno steno ali strop</t>
  </si>
  <si>
    <t>Izvedba po navodilih proizvajalca.</t>
  </si>
  <si>
    <t>Predložiti je potrebno dokazila v skladu z Zakonom o gradbenih proizvodih (izjavo o lastnostih) o požarni odpornosti in izjavo o upoštevanju navodil proizvajalca, ki morajo biti v skladu z dokazili o skladnosti.</t>
  </si>
  <si>
    <t>Proiz: HILTI</t>
  </si>
  <si>
    <t>preboj za  cev DN125</t>
  </si>
  <si>
    <t>PRIKLOP  VODE ZA GRELNIKE/HLADILNIKE KLIMATA</t>
  </si>
  <si>
    <t>Krogelna pipa z navojnimi priključki, primerna za ogrevno vodo do 95°C, PN10, skupaj s tesnilnim materialom</t>
  </si>
  <si>
    <t>Manometer na vzmet v okroglem ohišju fi 63mm za območje 0…10bar</t>
  </si>
  <si>
    <t xml:space="preserve">Tripotni regulacijski ventil s navojnimi priključki PN10, primeren za  temperaturo do 120oC, skupaj z motornim pogonom za zvezno regulacijo (230V),  z izhodom na CNS s tesnilnim in vijačnim materialom.
</t>
  </si>
  <si>
    <t>DN32   Kvs=16m3/h</t>
  </si>
  <si>
    <t>DN50   Kvs=40m3/h</t>
  </si>
  <si>
    <r>
      <t>Fleksibilna izolacija cevovodov za ogrevanje:</t>
    </r>
    <r>
      <rPr>
        <sz val="10"/>
        <rFont val="Arial"/>
        <family val="2"/>
        <charset val="238"/>
      </rPr>
      <t xml:space="preserve">
Dobava in izolacija cevovodov iz elastomernega zaprtoceličnega materiala na osnovi sintetičnega kavčuka s toplotno prevodnostjo λ</t>
    </r>
    <r>
      <rPr>
        <vertAlign val="subscript"/>
        <sz val="10"/>
        <rFont val="Arial"/>
        <family val="2"/>
        <charset val="238"/>
      </rPr>
      <t>0° C</t>
    </r>
    <r>
      <rPr>
        <sz val="10"/>
        <rFont val="Arial"/>
        <family val="2"/>
        <charset val="238"/>
      </rPr>
      <t xml:space="preserve"> ≤ 0.035 W/(mK) in koeficientom odpora difuzije vodne pare µ ≥ 7000, po DIN 4102-del 1, razred B1, težko gorljiv, z dodatkom za razrez in z lepilnim materialom; -10°C ... 105°C;</t>
    </r>
  </si>
  <si>
    <t xml:space="preserve">  za cevi DN 80, debelina izolacije 65 mm</t>
  </si>
  <si>
    <t>preboj za  450x200</t>
  </si>
  <si>
    <t>preboj za  400x850</t>
  </si>
  <si>
    <t xml:space="preserve"> 2.5</t>
  </si>
  <si>
    <t>RADIATORJI  IN KONVEKTORJI</t>
  </si>
  <si>
    <t>RADIATORJI</t>
  </si>
  <si>
    <t>RADIATORJI PANELNI-Hygienic izvedbe</t>
  </si>
  <si>
    <t>Jekleni, maks. delovna temperatura 110°C, maks. delovni nadtlak 6 bar, zaščiteni s polietilensko folijo ter končno pleskani z belo barvo. 4x1/2''</t>
  </si>
  <si>
    <r>
      <t xml:space="preserve">proizvod:Vogel&amp;Noot  </t>
    </r>
    <r>
      <rPr>
        <b/>
        <u/>
        <sz val="10"/>
        <rFont val="Arial"/>
        <family val="2"/>
        <charset val="238"/>
      </rPr>
      <t>oz. drugo enakovredo!</t>
    </r>
  </si>
  <si>
    <t>tip: Hygiene T6 10VM/46  H=900 L=520</t>
  </si>
  <si>
    <t>tip: Hygiene T6 10VM/46  H=900 L=920</t>
  </si>
  <si>
    <t>tip: Hygiene T6 10VM/46  H=900 L=600</t>
  </si>
  <si>
    <t>tip: Hygiene T6 10VM/46  H=900 L=800</t>
  </si>
  <si>
    <t>tip: Hygiene T6 10VM/46  H=600 L=400</t>
  </si>
  <si>
    <t>tip: Hygiene T6 10VM/46  H=900 L=400</t>
  </si>
  <si>
    <t>tip: Hygiene T6 10VM/46  H=900 L=1000</t>
  </si>
  <si>
    <t>RADIATORJI PANELNI-Vertikalne izvedbe</t>
  </si>
  <si>
    <t>tip: Vertical radiator - centrally connected                 10/50  H=2100 L=600</t>
  </si>
  <si>
    <t>tip: Vertical radiator - centrally connected                 10/50  H=2100 L=750</t>
  </si>
  <si>
    <t>tip: Vertical radiator - centrally connected                 10/50  H=1800 L=750</t>
  </si>
  <si>
    <t>tip: Vertical radiator - centrally connected                 10/50  H=1800 L=450</t>
  </si>
  <si>
    <t>TERMOSTATSKA GLAVA</t>
  </si>
  <si>
    <t>primerna za vgradnjo v javne objekte, z možnostjo blokiranja in omejevanja temperature, s plinskim polnjenjem montaža z inbus ključem vgrajenim tipalom (območje nastavitve 5-26°C), s protizmrzovalno zaščito, z zaskočnim priključkom.</t>
  </si>
  <si>
    <t>Proizv.: DANFOSS tip: RA 2920</t>
  </si>
  <si>
    <t>RADIATORSKI TERMOSTATSKI VENTIL S PREDNASTAVITVIJO, 
s priključkom proti napeljavi z notranjim navojem, ponikljan, za dvocevne instalacije s prisilnim obtokom s črpalko, z obročkom za omejevanje vrednosti kv, z zaščitnim pokrovom in nastavitvenim vijakom (ročna regulacija pri montaži), izdelani iz ponikljane medenine, potisni drog iz kromovega jekla.</t>
  </si>
  <si>
    <t>Proizv.: DANFOSS tip: RA-N ravna izvedba</t>
  </si>
  <si>
    <t>DN10</t>
  </si>
  <si>
    <t>RADIATORSKI ZAPORNI VENTIL - HOLENDER S PRAZNILNO POLNILNO FUNKCIJO
za dvocevni sistem z dvojno regulacijo, kotne izvedbe, s ponikljanim ohišjem. vključno s tesnilnim materialom.</t>
  </si>
  <si>
    <t>DANFOSS Tip: RLV - ravne izvedbe</t>
  </si>
  <si>
    <t>RADIATORSKE KONZOLE
skupaj z vložki, za pritrditev radiatorjev na steno</t>
  </si>
  <si>
    <t>ROZETE
dvodelne, v beli barvi oz. v skladu z odtenkom pleskanega nanosa (določi arhitekt) za cev:</t>
  </si>
  <si>
    <t>z vgrajenim tipalom (območje nastavitve 8-28°C), s protizmrzovalno zaščito, z zaskočnim priključkom.</t>
  </si>
  <si>
    <r>
      <t xml:space="preserve">Proizv.: DANFOSS   </t>
    </r>
    <r>
      <rPr>
        <b/>
        <u/>
        <sz val="10"/>
        <rFont val="Arial"/>
        <family val="2"/>
        <charset val="238"/>
      </rPr>
      <t>oz. drugo enakovredo!</t>
    </r>
  </si>
  <si>
    <t>tip: RAS-D</t>
  </si>
  <si>
    <t>ODZRAČEVALNE PIPICE</t>
  </si>
  <si>
    <t xml:space="preserve">za odzračevanje radiatorjev </t>
  </si>
  <si>
    <t>DN8</t>
  </si>
  <si>
    <t>DN 10</t>
  </si>
  <si>
    <t>npr</t>
  </si>
  <si>
    <t xml:space="preserve">IZOLACIJA  </t>
  </si>
  <si>
    <t>Dobava in izolacija cevovodov iz elastomernega zaprtoceličnega materiala na osnovi sintetičnega kavčuka s toplotno prevodnostjo λ0° C ≤ 0.033 W/(mK) in koeficientom odpora difuzije vodne pare µ ≥ 10000, po DIN 4102-del 1, razred B1, težko gorljiv, z dodatkom za razrez in z lepilnim materialom; -10°C ... 105°C;</t>
  </si>
  <si>
    <t xml:space="preserve"> za cevi DN10, debelina izolacije 9 mm</t>
  </si>
  <si>
    <t xml:space="preserve"> za cevi DN15, debelina izolacije 13 mm</t>
  </si>
  <si>
    <t xml:space="preserve"> za cevi DN20, debelina izolacije 20 mm</t>
  </si>
  <si>
    <t xml:space="preserve"> za cevi DN25, debelina izolacije 25 mm</t>
  </si>
  <si>
    <t xml:space="preserve"> za cevi DN32, debelina izolacije 32 mm</t>
  </si>
  <si>
    <r>
      <t xml:space="preserve">Regulacijski balansirni ventil </t>
    </r>
    <r>
      <rPr>
        <sz val="10"/>
        <rFont val="Arial"/>
        <family val="2"/>
      </rPr>
      <t>pretoka za hidr.uravnoteženje mreže z navojnimi priključki PN10, skupaj s tesnilnim materialom.</t>
    </r>
  </si>
  <si>
    <t>tip: ASV-BD</t>
  </si>
  <si>
    <t>tip: ASV-PV</t>
  </si>
  <si>
    <t>Odzračevalni lonec, volumna 1,6 l, skupaj z odzračevalno cevjo in zaporno pipo DN10.</t>
  </si>
  <si>
    <t xml:space="preserve"> KONVEKORJI</t>
  </si>
  <si>
    <t>VENTILATORSKI  KONVEKTOR - PARAPETNI (brez maske)</t>
  </si>
  <si>
    <r>
      <rPr>
        <b/>
        <sz val="10"/>
        <rFont val="Arial"/>
        <family val="2"/>
        <charset val="238"/>
      </rPr>
      <t xml:space="preserve">FILTER
</t>
    </r>
    <r>
      <rPr>
        <sz val="10"/>
        <rFont val="Arial"/>
        <family val="2"/>
        <charset val="238"/>
      </rPr>
      <t>Je montiran na kovinski okvir in je stopnje G2 ali G3.</t>
    </r>
  </si>
  <si>
    <r>
      <rPr>
        <b/>
        <sz val="10"/>
        <rFont val="Arial"/>
        <family val="2"/>
        <charset val="238"/>
      </rPr>
      <t xml:space="preserve">PRENOSNIKI TOPLOTE
</t>
    </r>
    <r>
      <rPr>
        <sz val="10"/>
        <rFont val="Arial"/>
        <family val="2"/>
        <charset val="238"/>
      </rPr>
      <t>Izdelana je iz zamaknjenih bakrenih cevi, mehansko razširjena v aluminijaste ploskve, kar zagotavlja izredno učinkovitost prenosa toplote. Vsak prenosnik je opremljen z odzračevalnim ventilom na najvišji točki in izpustnim ventilom na najnižji točki.</t>
    </r>
  </si>
  <si>
    <r>
      <rPr>
        <b/>
        <sz val="10"/>
        <rFont val="Arial"/>
        <family val="2"/>
        <charset val="238"/>
      </rPr>
      <t xml:space="preserve">VENTILATORSKA SEKCIJA
</t>
    </r>
    <r>
      <rPr>
        <sz val="10"/>
        <rFont val="Arial"/>
        <family val="2"/>
        <charset val="238"/>
      </rPr>
      <t>Enote so opremljene s sklopom ventilatorskih motorjev, pri katerem je ventilator sestavljen iz dinamično uravnoteženega centrifugalnega kolesa z dvema dovodnima naprej usmerjenima kolesma, zasnovano posebej za optimalen pretok zraka in nizko raven hrupa.
EC motor ima direktno pogonsko enoto s asinhronom motorjem s 5 hitrostmi, od katerih so 3 tovarniško ožičene, opremljen z zaprto termično zaščito za avtomatsko ponastavitev.</t>
    </r>
  </si>
  <si>
    <r>
      <rPr>
        <b/>
        <sz val="10"/>
        <rFont val="Arial"/>
        <family val="2"/>
        <charset val="238"/>
      </rPr>
      <t xml:space="preserve">ELEKTRIČNI PRIKLJUČKI
</t>
    </r>
    <r>
      <rPr>
        <sz val="10"/>
        <rFont val="Arial"/>
        <family val="2"/>
        <charset val="238"/>
      </rPr>
      <t>Enote so dobavljene skupaj z notranjo električno napeljavo, ki se zaključi v priključnem bloku, ki ga ščiti pokrovček ali ohišje.
Notranji prostor omogoča namestitev opcijskih nadzornih sistemov, ki jih dobavlja proizvajalec ali drugi.
230 V±10%/1 Ph/50 Hz - 60 Hz.</t>
    </r>
  </si>
  <si>
    <t>- Regulacijski ventil pretoka AB-QM s pogonom (230V - NC)</t>
  </si>
  <si>
    <t>- Modbus komunikacijska omara za SysLogic</t>
  </si>
  <si>
    <t>- SysLogic ali drugi kontroler na zunanji strani enote</t>
  </si>
  <si>
    <t>- aluminjasta rešetka (barve natur aluminij) dimenzij: 
- 160x800mm -3kos, Aef=500cm2, V&lt;3m/s
- 160x1100mm -3kos,  Aef=700cm2, V&lt;3m/s</t>
  </si>
  <si>
    <t>vpihovalna komora nad konvektorjem je izdelana iz pocinkane jeklene pločevine debeline 0,8 mm, obložene s polietilensko peno z zaprto celično strukturo</t>
  </si>
  <si>
    <t>Tehnične karakteristike:</t>
  </si>
  <si>
    <t>- Temp. režim hladilne vode : topla voda 50/45°C</t>
  </si>
  <si>
    <t>- Temp. režim grelne vode : hladna voda 7/12°C</t>
  </si>
  <si>
    <t>- 2-cevni sistem</t>
  </si>
  <si>
    <t>- 3-stopenjska regulacija</t>
  </si>
  <si>
    <t xml:space="preserve">- Teža: 15 kg </t>
  </si>
  <si>
    <t>- Pel= 42W</t>
  </si>
  <si>
    <t>- Dimenzije ŠxVxD: 220 x 430 x 753mm</t>
  </si>
  <si>
    <t>- Qg= 840 W, 1 hitrost, Qh=2060 2.hitrost</t>
  </si>
  <si>
    <t>Systemair</t>
  </si>
  <si>
    <t xml:space="preserve">tip: SYSCOIL SCC30 Comfort EC-brez maske </t>
  </si>
  <si>
    <r>
      <t xml:space="preserve"> </t>
    </r>
    <r>
      <rPr>
        <b/>
        <u/>
        <sz val="10"/>
        <color indexed="8"/>
        <rFont val="Arial"/>
        <family val="2"/>
        <charset val="238"/>
      </rPr>
      <t>oz. drugo enakovredo!</t>
    </r>
  </si>
  <si>
    <t>VENTILATORSKI  KONVEKTOR - KASETNA STROPNA ENOTA  (z masko)</t>
  </si>
  <si>
    <r>
      <rPr>
        <b/>
        <sz val="10"/>
        <rFont val="Arial"/>
        <family val="2"/>
        <charset val="238"/>
      </rPr>
      <t xml:space="preserve">FILTER
</t>
    </r>
    <r>
      <rPr>
        <sz val="10"/>
        <rFont val="Arial"/>
        <family val="2"/>
        <charset val="238"/>
      </rPr>
      <t>Je montiran na kovinski okvir in je stopnje G1.</t>
    </r>
  </si>
  <si>
    <r>
      <rPr>
        <b/>
        <sz val="10"/>
        <rFont val="Arial"/>
        <family val="2"/>
        <charset val="238"/>
      </rPr>
      <t xml:space="preserve">VENTILATORSKA SEKCIJA
</t>
    </r>
    <r>
      <rPr>
        <sz val="10"/>
        <rFont val="Arial"/>
        <family val="2"/>
        <charset val="238"/>
      </rPr>
      <t>Enote so opremljene s sklopom ventilatorskih motorjev, pri katerem je ventilator sestavljen iz dinamično uravnoteženega centrifugalnega kolesa z dvema dovodnima naprej usmerjenima kolesma, zasnovano posebej za optimalen pretok zraka in nizko raven hrupa.
EC motor ima direktno pogonsko enoto s asinhronom motorjem s 5 hitrostmi, od katerih so 3 tovarniško ožičene, opremljen z zaprto termično zaščito za avtomatsko ponastavitev. Serijsko opremljen s črpalko za kondenz.</t>
    </r>
  </si>
  <si>
    <t xml:space="preserve">Systemair </t>
  </si>
  <si>
    <t>tip: SysQuare SQ20 - z masko IRYS COANDA 360</t>
  </si>
  <si>
    <t>- Dimenzije ŠxVxD: 569 x 569 x 298mm + maska</t>
  </si>
  <si>
    <t>- Qg= 1920 W, 1 hitrost, Qh=1780 2.hitrost</t>
  </si>
  <si>
    <t xml:space="preserve">- Teža: 14,8 kg </t>
  </si>
  <si>
    <t>tip: SysQuare SQ40 - z masko IRYS COANDA 360</t>
  </si>
  <si>
    <t>- Qg= 3160 W, 1 hitrost, Qh=3500 2.hitrost</t>
  </si>
  <si>
    <t xml:space="preserve">- Teža: 16,5 kg </t>
  </si>
  <si>
    <t>- Pel= 57W</t>
  </si>
  <si>
    <t>VENTILATORSKI  KONVEKTOR - KANALSKA (brez maske)</t>
  </si>
  <si>
    <t>Črpalka za kondenz</t>
  </si>
  <si>
    <t xml:space="preserve">- Teža: 13 kg </t>
  </si>
  <si>
    <t>- Pel= 41W</t>
  </si>
  <si>
    <t>- Dimenzije ŠxVxD: 220 x 430 x 570mm</t>
  </si>
  <si>
    <t>- Qg= 710 W, 1 hitrost, Qh=1220 2.hitrost</t>
  </si>
  <si>
    <t xml:space="preserve">tip: SYSCOIL SCC10 Comfort EC-brez maske </t>
  </si>
  <si>
    <t>ALUMINIJASTA ODVODNA REŠETKA</t>
  </si>
  <si>
    <t>kompletno z elementom za regulacijo količine zraka:</t>
  </si>
  <si>
    <t>Proizvod: KLIMAOPREMA ali ustrezni drugi</t>
  </si>
  <si>
    <t>OAH vel.: 525x125mm</t>
  </si>
  <si>
    <t>VENTILATORSKI KONVEKTOR - STROPNA KANALSKA IZVEDBA</t>
  </si>
  <si>
    <t xml:space="preserve">Ventilatorski konvektor, z zajemom zraka iz spodnje strani in vpihom v prostor z vrha, za 2-cevni sistem, komplet z bakrenimi povezavami za priklop na ventilatorski konvektor, pritrdilnim materialom za ogrevanje in hlajenje zraka s toplo/hladno vodo. Konvektor mora ustrezati EUROVENT standardom. </t>
  </si>
  <si>
    <t>Poletje:   
-temp. suhega termometra: 24°C                                                                                                                                        -temp. vlažnega termometra: 18°C                                                                                                                                            -temp. hladne vode: 7/12°C
Zima:
-temperatura prostora : 20°C 
-temp. tople vode: 50/45°C</t>
  </si>
  <si>
    <t>Konvektor je sestavljen iz naslednjih sestavnih delov:                                                                                       
- toplotni prenosnik,
- 2x odzračevalci R 1/8" ,
- tristopenjski tangencialni ventilator,
- zbiralno korito za kondenzat ,
- filter z možnostjo čiščenja, 
- kombiniran avtomatski omejevalnik pretoka z regulacijskim ventilom - AB-QM + ON/OFF pogon (z merilnimi priključki), (Danfoss),                                                                                                           
kroglični zaporni ventil</t>
  </si>
  <si>
    <t>TEHNIČNI PODATKI 
Ogrevna moč je podana za l. hitrost
Hladilna moč je podana za ll. hitrost
Pri naročilu določiti lego priključkov (levi, desni).
dobava fco gradbišče
montaža in zagon</t>
  </si>
  <si>
    <t xml:space="preserve">Dodatna oprema: </t>
  </si>
  <si>
    <t>Vse barvano v RAL 9006</t>
  </si>
  <si>
    <t xml:space="preserve">Proiz: AERMEC; </t>
  </si>
  <si>
    <t>FCZI-P 950</t>
  </si>
  <si>
    <t>Qg=3,2 kW, I hitrost</t>
  </si>
  <si>
    <t>Qh=3,0 kW, II hitrost</t>
  </si>
  <si>
    <t>Pel= 57W</t>
  </si>
  <si>
    <t>Tlačna komora za priklop okroglih kanalov na izstopno stran konvektorja. Izdelana iz pocinkane pločevine in toplotno izolirana z notranje strani. Kompletno z ustreznim številom okroglih plastičnih priključkov spremenljivega preseka, z vijaki za pritrditev ter s tesnilnim materialom. Velikost komore in število priključkov je odvisno od velikosti konvektorja. Premer priključka je lahko 200, 180 ali 150 mm ter se izbere tako, da ustreza premeru zračnega kanala, ki ga nameravamo priklopiti.</t>
  </si>
  <si>
    <t>Komora omogoča izstop zraka iz konvektorja v vzdolžni ali v prečni smeri glede na smer toka zraka skozi konvektor.</t>
  </si>
  <si>
    <t>Poleg tega je možen priklop dodatnega okroglega kanala na vsako bočno stranico komore, ker je tam v ta namen že pripravljen predizbiti priključek. Za priklop dodatnega okroglega kanala se uporabi posebna za to namenjena prirobnica, ki ni del dobave komore.</t>
  </si>
  <si>
    <r>
      <t xml:space="preserve">ustreza npr. tip </t>
    </r>
    <r>
      <rPr>
        <b/>
        <sz val="11"/>
        <color indexed="8"/>
        <rFont val="Calibri"/>
        <family val="2"/>
        <charset val="238"/>
      </rPr>
      <t>PM300V</t>
    </r>
    <r>
      <rPr>
        <sz val="10"/>
        <rFont val="Arial CE"/>
        <family val="2"/>
        <charset val="238"/>
      </rPr>
      <t xml:space="preserve">, proizvajalec Aermec </t>
    </r>
  </si>
  <si>
    <t>Dobava in montaža talnih konvektorjev  s prisilno konvekcijo preko ventilatorja zagotavljajo visoko kapaciteto ogrevanja in hlajenja . So primeren dodatek za dogrevanje in hlajenje. Optimalni nadzor delovanja zagotavljajo ventilatorji z neprekinjenim delovanjem pri nizki porabi energije. Prostori s toplotnimi izgubami pozimi in visokimi toplotnimi dobitki poleti se učinkovito rešujejo s talniki konvektorji na estetski in nemoteči način. Talni konvektorji so opremljeni z lamelarnim izmenjevalnikom Al-Cu, skozi katerega teče ogrevalni/hladilni medij. Tangencialni ventilatorji so nameščeni pred izmenjevalnikom po celotni dolžini, kar zagotavlja enakomerno pokritost izmenjevalnika toplote in posledično optimalno porazdelitev temperature po prostoru. Ventilatorji so opremljeni z učinkovitimi električno komutiranimi (EC) motorji, ki delujejo na osnovi varne napetosti 24 V DC. Motorji imajo zelo majhno porabo električne energije.
Hitrost ventilatorja se neprekinjeno krmili z regulacijsko napetostjo 0… .10 V DC.
Sobni termostat ali npr  BMS zagotavlja pravilno delovanje vseh vgrajenih talnih konvektorjev, primerja nastavljeno in dejansko temperaturo v prostoru, odpre pretok ogrevalnega / hladilnega medija v toplotni izmenjevalnik in nadzoruje vrtljaje ventilatorja glede na razliko v temperaturah in
nastavljen način delovanja.
Uporaba novih tehnologij zagotavlja optimalno ogrevanje in hlajenje notranjosti, prihranek energije, visoko učinkovitost in fleksibilnost . Talni konvektor FRC se napaja samo z varno napetostjo, vse komponente  se napajajo z 24 V DC.
V talni konvektor FRC se lahko namesti črpalko za kondenzat, ki nastaja v hladilnem načinu delovanja pri nizki temperaturi dovodne vode in visoki zračni vlažnosti. Črpalka se napaja z 230 V AC.</t>
  </si>
  <si>
    <t>Talni konvektor je opremljen z odprtinami za priključitev na ogrevalni sistem. Obstajajo tri možnosti povezave, iz prostora, stransko ali iz strani okna ali stene.</t>
  </si>
  <si>
    <t>Talni konvektorji so opremljeni z Roll-Up rešetko</t>
  </si>
  <si>
    <t>tn=20°C</t>
  </si>
  <si>
    <t>hladna voda 7/12°C</t>
  </si>
  <si>
    <t>topla voda 50/54°C</t>
  </si>
  <si>
    <t>- 2x prehodni ON/OFF regulacijski ventil  AB-QM</t>
  </si>
  <si>
    <t>TEHNIČNI PODATKI 
Ogrevna moč je podana za 3. hitrost
Hladilna moč je podana 3. hitrost
Pri naročilu določiti lego priključkov (levi, desni).
dobava fco gradbišče
montaža in zagon</t>
  </si>
  <si>
    <t>dim: 1600x175x100mm</t>
  </si>
  <si>
    <t xml:space="preserve">Proiz: ISAN, dobavitelj SIES </t>
  </si>
  <si>
    <t>Qg=800 W</t>
  </si>
  <si>
    <t>Qh=270 W</t>
  </si>
  <si>
    <t>tip:  ISAN TERMO FRC 1600 0100 0175   DVOCEVNI</t>
  </si>
  <si>
    <t>dim: 2400x175x100mm</t>
  </si>
  <si>
    <t>Qg=1370 W</t>
  </si>
  <si>
    <t>Qh=450 W</t>
  </si>
  <si>
    <t>tip:  ISAN TERMO FRC 2400 0100 0175  DVOCEVNI</t>
  </si>
  <si>
    <t>Talni konvektor -Prazni z pohodno rešetko</t>
  </si>
  <si>
    <t>tip:  ISAN  THERMO FRC PRAZNI  3400 0100 0175</t>
  </si>
  <si>
    <t xml:space="preserve">Prostorski termostat ISAN RTD201KN </t>
  </si>
  <si>
    <t xml:space="preserve">tip:  ISAN RTD201KN </t>
  </si>
  <si>
    <t>Napajalnik za talne konvektorje 24 V DC</t>
  </si>
  <si>
    <t>Termostatska glava 24 V DC</t>
  </si>
  <si>
    <t>Fleksibilni zračni kanali kompletno s toplotno parozaporno izolacijo in z  zvočno dušilno sposobnostjo, dimenzije</t>
  </si>
  <si>
    <t>fi125 mm</t>
  </si>
  <si>
    <t>SONODEC</t>
  </si>
  <si>
    <t>ZRAČNI KANALI - PRAVOKOTNI</t>
  </si>
  <si>
    <r>
      <t xml:space="preserve">Zračni kanali </t>
    </r>
    <r>
      <rPr>
        <b/>
        <sz val="10"/>
        <rFont val="Arial"/>
        <family val="2"/>
        <charset val="238"/>
      </rPr>
      <t>pravokotnega preseka</t>
    </r>
    <r>
      <rPr>
        <sz val="10"/>
        <rFont val="Arial CE"/>
        <family val="2"/>
        <charset val="238"/>
      </rPr>
      <t>, izdelani iz pocinkane pločevine nazivne velikosti in debeline po SIST EN 1505 oziroma po DIN 24190 in 24191 (11.85), stopnje 10 (</t>
    </r>
    <r>
      <rPr>
        <sz val="10"/>
        <rFont val="Symbol"/>
        <family val="1"/>
        <charset val="2"/>
      </rPr>
      <t>±</t>
    </r>
    <r>
      <rPr>
        <sz val="10"/>
        <rFont val="Arial CE"/>
        <family val="2"/>
        <charset val="238"/>
      </rPr>
      <t xml:space="preserve"> 1000 Pa), oblike F (vzdolžno zarobljeni), med seboj so spojeni prirobnično. V kolikor se pokaže za potrebno, so na posebnih mestih vsled ohranitve čim višjih etažnih višin spoji izvedeni s “S” pasom. Pri vseh spremembah smeri za več kot 30 </t>
    </r>
    <r>
      <rPr>
        <sz val="10"/>
        <rFont val="Symbol"/>
        <family val="1"/>
        <charset val="2"/>
      </rPr>
      <t>°</t>
    </r>
    <r>
      <rPr>
        <sz val="10"/>
        <rFont val="Arial CE"/>
        <family val="2"/>
        <charset val="238"/>
      </rPr>
      <t xml:space="preserve"> so v loke ali kolena vstavljena vodila, ki se namestijo na 1/4 do 1/3 širine loka oziroma kolena. Na posebno kritičnih točkah so v zavojih z velikimi hitrostmi (&gt; 7 m/s) nameščena v loke in kolena dvodebelinska vodila. Na vseh glavnih odcepih so vgrajene nastavljive usmerne oziroma regulacijske lopute. Zračni kanali so pri večjih nazivnih velikostih diagonalno izbočeni ali ojačani z blagim izmeničnim vbočenjem in izbočenjem. Debelina pločevine glede na nazivno velikost znaša:</t>
    </r>
  </si>
  <si>
    <t>100-530 mm      -    0,6 mm</t>
  </si>
  <si>
    <t>560-1000 mm    -    0,8 mm</t>
  </si>
  <si>
    <t>1060-2000 mm  -    1,0 mm</t>
  </si>
  <si>
    <t>2050&lt;                -     1,1 mm</t>
  </si>
  <si>
    <t>Toplotna izolacija dovodnih kanalov s samougasljivo in parozaporno izolacijo debeline d=10 mm</t>
  </si>
  <si>
    <t>požarna odpornost C-s3 po SIST EN 13501-1</t>
  </si>
  <si>
    <t xml:space="preserve">Linijski difuzor </t>
  </si>
  <si>
    <t>Linijski difuzor, z masko iz Al profilov, eloksirani profil ali barva RAL 9010 , z vstavljenimi usmerniki zraka iz umetne mase dolžine 100mm za posamično regulacijo smeri vpiha zraka, število rež 1-4, s priključno izolirano komoro z regulacijsko loputo, pritrditev v priključno komor z traverzo, vgrajen s posamično zaključnim kotnikom.</t>
  </si>
  <si>
    <r>
      <t xml:space="preserve">Proizvod: KLIMAOPREMA  </t>
    </r>
    <r>
      <rPr>
        <b/>
        <u/>
        <sz val="10"/>
        <rFont val="Arial"/>
        <family val="2"/>
      </rPr>
      <t xml:space="preserve"> oz. drugo enakovredo!</t>
    </r>
  </si>
  <si>
    <t>Tip: SR30-2-2-KZ-T-N-S-L2    L= 2m (dovod)</t>
  </si>
  <si>
    <t>KVADRATNI DIFUZOR-vgrajen v stropno armstrong ploščo</t>
  </si>
  <si>
    <t>Stropni difuzor, izdelan iz jeklene pločevine, standardno barvano v RAL  9010.  Predvidena  višina  vgradnje  od  2,3  do  4  m.  Obstaja  več  smeri dovoda zraka. Različne horizontalne smeri dovoda. Primeren za konstantne in  spremenljive  pretoke  zraka.  Primeren  za  dovod  zraka  ali  za  odvod. Difuzor  se  lahko  izdela  v  kombinaciji  z  L-loputo  in  priključno  komoro.Vgrajuje se z vidno vijačno pritrditvijo. Vertikalni priključek.</t>
  </si>
  <si>
    <t>V= 120m3/h</t>
  </si>
  <si>
    <t>tip: ANK-3-4-A-V-123-L-RAL</t>
  </si>
  <si>
    <t>Regulacijska loputa okroglega preseka, izdelana iz pocinkane pločevine, dimenzije</t>
  </si>
  <si>
    <t>fi 125 mm</t>
  </si>
  <si>
    <t>CEVNI RAZVOD KONVEKTORJI</t>
  </si>
  <si>
    <t>DN 100</t>
  </si>
  <si>
    <t>CEV ZA ODPADNO VODO</t>
  </si>
  <si>
    <t>npr. Geberit Silent PP z eno spojko iz PP, oddporna na toplo vodo kratkotrajno do 95°C (trajno na 60°C), skladno z ONORM B 2501, (skupaj s fazonskimi kosi, spojnim in tesnilnim materilaom, obešalnimi objemkami...) Cevi so v palicah dolžine 0,15 do3 m.</t>
  </si>
  <si>
    <t>Ø  32</t>
  </si>
  <si>
    <t>HL SIFON</t>
  </si>
  <si>
    <t>Sifon za odvod kondenza iz konvektorjev.
Kondenčni sifon z vodno-in smradno zaporo s kroglico, za horizontalno montažo</t>
  </si>
  <si>
    <t>HL136N</t>
  </si>
  <si>
    <r>
      <t xml:space="preserve">Fleksibilna izolacija cevovodov za hlajenje:
</t>
    </r>
    <r>
      <rPr>
        <sz val="10"/>
        <rFont val="Arial"/>
        <family val="2"/>
        <charset val="238"/>
      </rPr>
      <t>Dobava in izolacija cevovodov iz elastomernega zaprtoceličnega materiala na osnovi sintetičnega kavčuka s toplotno prevodnostjo λ</t>
    </r>
    <r>
      <rPr>
        <vertAlign val="subscript"/>
        <sz val="10"/>
        <rFont val="Arial"/>
        <family val="2"/>
        <charset val="238"/>
      </rPr>
      <t>0° C</t>
    </r>
    <r>
      <rPr>
        <sz val="10"/>
        <rFont val="Arial"/>
        <family val="2"/>
        <charset val="238"/>
      </rPr>
      <t xml:space="preserve"> ≤ 0.035 W/(mK) in koeficientom odpora difuzije vodne pare µ ≥ 7000, po DIN 4102-del 1, razred B1, težko gorljiv, z dodatkom za razrez in z lepilnim materialom; -10°C ... 105°C;</t>
    </r>
  </si>
  <si>
    <t xml:space="preserve"> za cevi DN40, debelina izolacije 40 mm</t>
  </si>
  <si>
    <t xml:space="preserve"> za cevi DN50, debelina izolacije 50 mm</t>
  </si>
  <si>
    <t xml:space="preserve"> za cevi DN65, debelina izolacije 50 mm</t>
  </si>
  <si>
    <t xml:space="preserve">  za cevi DN 80, debelina izolacije 80 mm</t>
  </si>
  <si>
    <t xml:space="preserve">  za cevi DN 100, debelina izolacije 100 mm</t>
  </si>
  <si>
    <t>PREZRAČEVANJE</t>
  </si>
  <si>
    <t>Pred naročilom posamezne  opreme je potrebno  uskladiti barve vidnih elementov z projektom notranje opreme</t>
  </si>
  <si>
    <t>- Tlačni preizkusi s preizksnim tlakom je 1,5 krat delovni tlak, vključno z potrebnimi čepi, manometri, ter njihovo odstranivijo po tlačnem preizkusu</t>
  </si>
  <si>
    <t>KOMPAKTNA PREZRAČEVALNA NAPRAVA - GARDEROBE K1</t>
  </si>
  <si>
    <t xml:space="preserve">                                                                                                                  Dobava in montaža podstropne prezračevalne naprave.          Kompaktna dovodno odvodna klimatska naprava  notranje vzporedne izvedbe za montažo pod strop, s priključki za zrak s čelne strani, z ohišjem iz nosilnega okvira iz votlih jeklenih profilov zaščitenih z alu-cinkom kvalitete AZ185 in tlačno litih vogalnih elementov iz korozijsko odpornega aluminija ter dvostenskih panelov s toplotno in zvočno izolacijo iz mineralne volne debeline 35 mm, z notranjim in zunanjim plaščem iz magnelisa.
Mehanske lastnosti ohišja: mehanska stabilnost D2, zrakotesnost L2, faktor toplotne prehodnosti T3, faktor toplotnih mostov TB3, zrakotesnost vgrajenih filtrov F7 .</t>
  </si>
  <si>
    <t>Naprave je standardno opremljena z Exoline in Modbus komunikacijo preko vmesnika RS 485 in ima vgrajen WEB server preko TCP/IP. Opcijsko je možna tudi Lon komunikacija.
Naprava ima naslednje funkcije: dovodni in odvodni prostotekoči ventilator, gnan z elektronsko komutiranim motorjem, protitočni ploščni rekuperator s temperaturnim izkoristkom v območju od 75 do 90 %, odvisno od količine in razmerja zračnih pretokov, bypass oz. obvod – na strani zunanjega zraka, vrečasti filter za zunanji zrak razreda F7, vrečasti filter za odvodni zrak razreda F5 ter integriran in pred-programiran krmilni sistem vključno s priloženim daljinskim upravljalnikom z LED prikazovalnikom in  kablom dolžine 10 m. Možna oddaljenost daljinskega upravljalnika od naprave je do 100 m dolžine kabla. Napravo je potrebno priključiti na sistem za odtok kondenzata preko prehodne odtočne cevi in odtočnega sifona, ki sta ob dobavi priložena.</t>
  </si>
  <si>
    <t>Naprava ima lahko vgrajen vodni grelnik, električni grenik, ali pa je brez grelnika. Krmilni sistem omogoča tudi krmiljenje vodnega hladilnika ali direktnega uparjalnika, ki ga je potrebno dodatno izbrati in vgraditi v sistem dovodnega kanala. Z minimalno dodelavo in pre-programiranjem je možno tudi krmiljenje parnega ali adiabatskega oz. izhlapilnega vlažilnika. Mogoče je izbirati med krmiljenjem konstantnega pretoka zraka (CAV) ali variabilnega pretoka zraka (VAV).</t>
  </si>
  <si>
    <t xml:space="preserve">Nastavitev parametrov delovanja na krmilniku je preprosta in uporabniku prijazna. Delovanje ventilatorjev je zvezno nastavljivo v območju od 0-100 %.  Krmilnik omogoča tedensko nastavljanje režima obratovanja, prosto hlajenje, rekuperacijo hladu ter krmiljenje temperature in pretoka zraka v odvisnosti od letnega časa, vse to za doseganje boljše energetske učinkovitosti in udobja v prezračevanem prostoru. </t>
  </si>
  <si>
    <t xml:space="preserve">Tehnične karakteristike:                                                                                                             - napajanje: 230V/1f/50Hz
- Pem, maks. ventilatorjev: 2x0,75 kW                                                                           
- Pretok dovod: 2200 m3/h, 250Pa
- Pretok odvod: 1850 m3, 250Pa
- Izkoristek rekuperatorja: suhi izkoristek 76,1% (pri projektnih parametrih), vlažni izkoristek 78,6%
- Temperatura iz rekuperatorja pozimi: 14,2°C (zunanja -7°C)                                                                                       
- teža: 369 kg
- dimenzije lxšxv: 2610x1985x450 mm
- dimenzije zračnih priključkov: 900x340                                                 Opomba: 
naprava ustreza Ecodesign direktivi za 2016 in 2018.                                                 </t>
  </si>
  <si>
    <r>
      <t xml:space="preserve">Dodatna oprema:                                                                                                     - zaporna žaluzija z vzmetnim pogonom LF24  2 kos                                                                                                               
</t>
    </r>
    <r>
      <rPr>
        <sz val="10"/>
        <color indexed="8"/>
        <rFont val="Arial"/>
        <family val="2"/>
        <charset val="238"/>
      </rPr>
      <t xml:space="preserve">                    </t>
    </r>
  </si>
  <si>
    <t>- električni grelnik 6kW</t>
  </si>
  <si>
    <t>kot npr. SYSTEMAIR</t>
  </si>
  <si>
    <t>tip.:</t>
  </si>
  <si>
    <t>FGT 22</t>
  </si>
  <si>
    <t>kpl1</t>
  </si>
  <si>
    <t>DUŠILNIK ZVOKA</t>
  </si>
  <si>
    <t>za vgradnjo v kanal, s prirobnicami</t>
  </si>
  <si>
    <t xml:space="preserve"> v'=2200 m3/h</t>
  </si>
  <si>
    <t>dušilna sposobnost: 20 dB( pri 250 Hz)</t>
  </si>
  <si>
    <t>dp=33 Pa</t>
  </si>
  <si>
    <t>- velikost:cca 900x340x1000 mm</t>
  </si>
  <si>
    <t>2050&lt;              -    1,1 mm</t>
  </si>
  <si>
    <r>
      <t xml:space="preserve">Zračni kanali </t>
    </r>
    <r>
      <rPr>
        <b/>
        <sz val="10"/>
        <rFont val="Arial"/>
        <family val="2"/>
        <charset val="238"/>
      </rPr>
      <t>okroglega preseka</t>
    </r>
    <r>
      <rPr>
        <sz val="10"/>
        <rFont val="Arial"/>
        <family val="2"/>
        <charset val="238"/>
      </rPr>
      <t>, izdelani z pocinkane pločevine, ter obojestransko zaščitena, vključno s fazonskimi kosi, loputami, regulacijskimi loputami  in obešalnim  ter tesnilnim materialom</t>
    </r>
  </si>
  <si>
    <t>fi 100</t>
  </si>
  <si>
    <t>fi 125</t>
  </si>
  <si>
    <t>fi 280</t>
  </si>
  <si>
    <t>fi 300</t>
  </si>
  <si>
    <t>Revizijska vratica iz nerjaveče jeklene pločevine za pravokotni zračni kanal.</t>
  </si>
  <si>
    <t>dim: 200x200mm</t>
  </si>
  <si>
    <t>IZOLACIJA ZRAČNIH KANALOV (kanali za dovod zraka)</t>
  </si>
  <si>
    <r>
      <t>Toplotna izolacija dovodnih zračnih kanalov in cevi z zunanje strani z izolacijo s certifikatom o skladnosti proizvajalca , to je z materijalom iz sintetičnega kavčuka z zaprto celično strukturo, težko gorljiva in samougasljiva, ki ne kaplja in širi ognja – vrste B,   po SIST EN 13501, 1. del, s toplotno prevodnostjo l &lt; 0,035 W/mK pri 0 °C, primerna za temperaturno območje –40 do + 85 °C, s koeficientom upornosti proti difuziji vodne pare m &gt; 7000,</t>
    </r>
    <r>
      <rPr>
        <b/>
        <sz val="10"/>
        <rFont val="Arial CE"/>
        <charset val="238"/>
      </rPr>
      <t xml:space="preserve"> debeline 10 mm</t>
    </r>
    <r>
      <rPr>
        <sz val="10"/>
        <rFont val="Arial CE"/>
        <family val="2"/>
        <charset val="238"/>
      </rPr>
      <t>, lepljena z originalnim lepilom na bazi polikloroprenov</t>
    </r>
  </si>
  <si>
    <r>
      <rPr>
        <b/>
        <sz val="10"/>
        <rFont val="Arial"/>
        <family val="2"/>
        <charset val="238"/>
      </rPr>
      <t>ZAJEM IN IZPUH ZRAKA ZA KLIMAT</t>
    </r>
    <r>
      <rPr>
        <sz val="10"/>
        <rFont val="Arial"/>
        <family val="2"/>
        <charset val="238"/>
      </rPr>
      <t xml:space="preserve"> IZOLACIJA ZRAČNIH KANALOV (DOVOD SVEŽEGA ZRAKA in ODVOD) </t>
    </r>
  </si>
  <si>
    <r>
      <t xml:space="preserve">Toplotna izolacija dovodnih zračnih kanalov in cevi z zunanje strani z izolacijo s certifikatom o skladnosti proizvajalca , to je z materijalom negorljiv – vrste A1,   po SIST EN 13501, 1. del, s toplotno prevodnostjo l &lt; 0,035 W/mK pri 0 °C, primerna za temperaturno območje –40 do + 85 °C, s koeficientom upornosti proti difuziji vodne pare m &gt; 7000, </t>
    </r>
    <r>
      <rPr>
        <b/>
        <sz val="10"/>
        <rFont val="Arial CE"/>
        <charset val="238"/>
      </rPr>
      <t xml:space="preserve">debeline 20 </t>
    </r>
    <r>
      <rPr>
        <sz val="10"/>
        <rFont val="Arial CE"/>
        <family val="2"/>
        <charset val="238"/>
      </rPr>
      <t>mm, lepljena z originalnim lepilom na bazi polikloroprenov, ter zaščitena z jekleno pločevino zaradi meteornih uplivov</t>
    </r>
  </si>
  <si>
    <t>Aluminijasta dovodna rešetka, kompletno z elementom za regulacijo količine zraka:</t>
  </si>
  <si>
    <r>
      <t xml:space="preserve">Proizvod: LINDAB  </t>
    </r>
    <r>
      <rPr>
        <b/>
        <u/>
        <sz val="10"/>
        <rFont val="Arial"/>
        <family val="2"/>
      </rPr>
      <t xml:space="preserve"> oz. drugo enakovredo!</t>
    </r>
  </si>
  <si>
    <t>AR-1G, 425x125</t>
  </si>
  <si>
    <t>AR-1G, 425x225</t>
  </si>
  <si>
    <t>Prezračevalni ventil za dovod zraka, izdelan iz jeklene pločevine, sestavljen iz ohišja, sedeža in premičnega krožnika, dobavljen kompletno z montažnim materialom, proizvodLINDAB Idrija ali ustrezni drugi, tip</t>
  </si>
  <si>
    <t>PV-2/125</t>
  </si>
  <si>
    <t>Aluminijasta odvodna rešetka, kompletno z elementom za regulacijo količine zraka:</t>
  </si>
  <si>
    <r>
      <t xml:space="preserve">Proizvod:LINDAB  </t>
    </r>
    <r>
      <rPr>
        <b/>
        <u/>
        <sz val="10"/>
        <rFont val="Arial"/>
        <family val="2"/>
      </rPr>
      <t xml:space="preserve"> oz. drugo enakovredo!</t>
    </r>
  </si>
  <si>
    <t>AR-1F, 425x125</t>
  </si>
  <si>
    <t>AR-1F, 425x225</t>
  </si>
  <si>
    <t>Prezračevalni ventil za odvod zraka, izdelan iz jeklene pločevine, sestavljen iz ohišja, sedeža in premičnega krožnika, dobavljen kompletno z montažnim materialom, proizvod LINDAB Idrija ali ustrezni drugi, tip</t>
  </si>
  <si>
    <t>PV-1/100</t>
  </si>
  <si>
    <t>Regulacijska loputa pravokotnega preseka, izdelana iz pocinkane pločevine, dimenzije</t>
  </si>
  <si>
    <t>150x150</t>
  </si>
  <si>
    <t>200x150</t>
  </si>
  <si>
    <t>200x250</t>
  </si>
  <si>
    <t>300x250</t>
  </si>
  <si>
    <t>fi100 mm</t>
  </si>
  <si>
    <t>fi280 mm</t>
  </si>
  <si>
    <t>Protipožarna loputa za preprečevanje širjenja požara skozi zračne kanale, izdelana iz jeklene pločevine. Sestavljajo jo:</t>
  </si>
  <si>
    <t>- ohišje iz jeklene pocinkane pločevine</t>
  </si>
  <si>
    <t>- zaporna lamela z ročico za premik</t>
  </si>
  <si>
    <t>- termično  sprožilo</t>
  </si>
  <si>
    <t>- varovalo zaprte lege</t>
  </si>
  <si>
    <t xml:space="preserve"> - elektromotorni pogon s signalizacijo 24V</t>
  </si>
  <si>
    <t>- tesnilo iz mehke vrvice</t>
  </si>
  <si>
    <t>- kontrolna odprtina</t>
  </si>
  <si>
    <r>
      <t>Loputa  ustre</t>
    </r>
    <r>
      <rPr>
        <sz val="10"/>
        <color indexed="8"/>
        <rFont val="Arial"/>
        <family val="2"/>
        <charset val="238"/>
      </rPr>
      <t>za 60 minutni</t>
    </r>
    <r>
      <rPr>
        <sz val="10"/>
        <rFont val="Arial"/>
        <family val="2"/>
        <charset val="238"/>
      </rPr>
      <t xml:space="preserve">  požarni odpornosti in je dobavljena skupaj s pritrdilnim in tesnilnim materialom.</t>
    </r>
  </si>
  <si>
    <r>
      <t xml:space="preserve">Proizvod: LINDAB     </t>
    </r>
    <r>
      <rPr>
        <u/>
        <sz val="10"/>
        <rFont val="Arial CE"/>
        <family val="2"/>
        <charset val="238"/>
      </rPr>
      <t>oz. drugo enakovredo!</t>
    </r>
  </si>
  <si>
    <t>tip: PL- WK</t>
  </si>
  <si>
    <t>150/150</t>
  </si>
  <si>
    <t>300/150</t>
  </si>
  <si>
    <t>400/150</t>
  </si>
  <si>
    <t>300/250</t>
  </si>
  <si>
    <t>tip: PL- WH25</t>
  </si>
  <si>
    <t>fi300 mm</t>
  </si>
  <si>
    <t>Protipožarno tesnjenje prebojev za požarne lopute.</t>
  </si>
  <si>
    <t>PROFILNO JEKLO</t>
  </si>
  <si>
    <t>za podporo in obešanje zračnih kanalov, vključno pritrdilni material z osnovnim premazom.</t>
  </si>
  <si>
    <r>
      <t xml:space="preserve">Proizvod: SIKLA   </t>
    </r>
    <r>
      <rPr>
        <b/>
        <u/>
        <sz val="10"/>
        <rFont val="Arial"/>
        <family val="2"/>
      </rPr>
      <t>oz. drugo enakovredo!</t>
    </r>
  </si>
  <si>
    <t>Kompaktna prezračevalna naprava KN1</t>
  </si>
  <si>
    <t>Kompaktna klimatska naprava za dovod in odvod zraka v izoliranem ohišju za notranjo montažo, stropna izvedba s posluževanjem od spodaj , ki vključuje:</t>
  </si>
  <si>
    <t xml:space="preserve"> -dovodni in odvodni ventilator z IE5 (ultra Premium) PM motorji, z možnostjo nastavitve konstantnega ali variabilnega (opcija) pretoka zraka</t>
  </si>
  <si>
    <t xml:space="preserve"> -rotacijski regenerator s povečanim izkoristkom (tip SL), izkoristek nad 80%, s prigrajenim čistilnim sektorjem</t>
  </si>
  <si>
    <t xml:space="preserve"> -panelna filtra , dovod F7 in odvod M5,</t>
  </si>
  <si>
    <t xml:space="preserve"> -električni grelnik, integriran</t>
  </si>
  <si>
    <t xml:space="preserve"> -zapiralna loputa za zunanji zrak, z EM pogonom </t>
  </si>
  <si>
    <t xml:space="preserve"> -zapiralna loputa za odvedeni zrak, z EM pogonom </t>
  </si>
  <si>
    <t xml:space="preserve"> -kanalsko temperaturno tipalo</t>
  </si>
  <si>
    <t>Naprava mora biti v skladu z ErP  direktivami, energijski razred A+ po EUROVENT</t>
  </si>
  <si>
    <t>Dovodni ventilator:</t>
  </si>
  <si>
    <t>Pretok zraka: 2750 m3/h</t>
  </si>
  <si>
    <t>Dp ekst.: 285 Pa</t>
  </si>
  <si>
    <t>Moč EM:  630 W</t>
  </si>
  <si>
    <t>Odvodni ventilator:</t>
  </si>
  <si>
    <t>Moč EM:  590 W</t>
  </si>
  <si>
    <t>Grelnik električni:</t>
  </si>
  <si>
    <t xml:space="preserve">Pgr = 9,0 kW , 400V, 3~, 50 Hz, dejanska uprabljena moč pri projektnih količinah 4,8 kW, </t>
  </si>
  <si>
    <t>Mere naprave:</t>
  </si>
  <si>
    <t>Dolžina (mm): 2160</t>
  </si>
  <si>
    <t>Širina (mm): 1210</t>
  </si>
  <si>
    <t>Višina (mm): 648</t>
  </si>
  <si>
    <t>Kompleten regulacijski sistem za klimatsko napravo z naslednjimi posebnimi funkcijami:</t>
  </si>
  <si>
    <t xml:space="preserve"> -regulacija hitrosti dovodnega in odvodnega ventilatorja, ki omogoča nastavitev konstantnega (ali variabilnega v odvisnosti od tlaka v kanalih-opcija), pretoka zraka</t>
  </si>
  <si>
    <t xml:space="preserve"> -sistem regulacije temperature dovodnega ali odvodnega zraka, ki samodejno prilagodi karakteristiko delovanja grelnika ali hladilnika</t>
  </si>
  <si>
    <t xml:space="preserve"> -tedenski urnik za poljubno nastavitev vklopa klimata in intenzivnosti delovanja</t>
  </si>
  <si>
    <t xml:space="preserve"> - vhod za priklop požarne zaščite s funkcijo reseta,</t>
  </si>
  <si>
    <t xml:space="preserve"> -nizkonapetostni krmilni panel C5.1, ekran na dotik za vgradnjo v poljuben prostor oddaljen do 150 m, s funkcijami: preklop med 5 poljubno nastavljivimi režimi delovanja, delovanje preko tedenskega urnika, korekcija temperature, samodiagnostični alarmni sistem, prosto pohlajevanje v letnem režimu, temperaturna kompenzacija</t>
  </si>
  <si>
    <t xml:space="preserve"> -funkcija krmiljenja vlaženja</t>
  </si>
  <si>
    <t xml:space="preserve"> -uporabniški meni v slovenskem jeziku</t>
  </si>
  <si>
    <t xml:space="preserve"> -serijski vmesnik za WEB Server, MOD Bus, BAC Net protokole</t>
  </si>
  <si>
    <t xml:space="preserve"> -senzor tlaka v dov in odv kanalih, za regulacijo na konstantni tlak, P2500 (2 kos)</t>
  </si>
  <si>
    <t xml:space="preserve"> -senzor vlage v dov in odv kanalu za vodenje kapacitete parnega vlažilnika glede na vlago v odvodnem kanalu. Tip TUC1 (2 kosa)</t>
  </si>
  <si>
    <t>Vključno z zagonom s strani pooblaščenega serviserja ter poučitev stranke o delovanju sistema</t>
  </si>
  <si>
    <t>Ustreza naprava:</t>
  </si>
  <si>
    <t>kot npr. KOMFOVENT   (Agregat d.o.o. Ljubljana)</t>
  </si>
  <si>
    <t>Verso R 3000 F E F7/M5 C5.1 SL/AP2</t>
  </si>
  <si>
    <t xml:space="preserve"> v'=2800 m3/h</t>
  </si>
  <si>
    <t>- velikost:cca 500x400x1000 mm</t>
  </si>
  <si>
    <t>PARNI VLAŽILNIK</t>
  </si>
  <si>
    <t>parni vlažilnik za vgradnjo v kanal takoj za prezračevano napravo</t>
  </si>
  <si>
    <t>Širina kanala: 500 [mm]
Višina kanala: 400 [mm]
Dolžina:400mm
Skupna prostornina zraka: 2800 [m3 / h]
Hitrost zraka: 3,8 [m / s]</t>
  </si>
  <si>
    <t>Gostota zraka: 1,14 [kg / m3]
Temperatura znotraj: 22,0 [C °]
Relativna vlažnost v notranjosti: 40 [%]
Obremenitev vlaženja (brez izgube): 12 [kg / h]
Dolžina parne cevi: 1200 [mm]</t>
  </si>
  <si>
    <t>Parna razdelilna cev: Parna razdelilna cev za
pritrditev kanala
Vrsta ovire: Razdalja do ovinka, ventilatorja,
podružnica</t>
  </si>
  <si>
    <t>Poraba električne energije: 10,5 [kW]
Nazivni vlažilec: 14,00 [kg / h]
Skupna teža: 29 [kg]</t>
  </si>
  <si>
    <t>kot npr. Nordmann</t>
  </si>
  <si>
    <t>fi 160</t>
  </si>
  <si>
    <t>ALUMINIJASTA ZAŠČITNA ZRAČNA REŠETKA:</t>
  </si>
  <si>
    <t>za zaščito odprtin pred zunanjimi vplivi, izdelana iz vlečenih Al profilov. Sestavlajo jo:</t>
  </si>
  <si>
    <t>nosilni okvir</t>
  </si>
  <si>
    <t>prečne lopatice</t>
  </si>
  <si>
    <t>zaščitna mreža</t>
  </si>
  <si>
    <t>vgradni okvir</t>
  </si>
  <si>
    <t>Rešetka je prirejena za vgradnjo na zaključni del kanala in je dobavljena skupaj s pritrdilnim in tesnilnim materialom.</t>
  </si>
  <si>
    <t>tip: AZR-4</t>
  </si>
  <si>
    <t>Velikost: 500x900 mm</t>
  </si>
  <si>
    <t>Barvano v barvi po izboru arhitekta</t>
  </si>
  <si>
    <r>
      <t xml:space="preserve">kvadratni difuzor za dovod odvod toplega / hladnega zraka, z možnostjo nastavitve kota vpiha zraka - izdelan iz jeklene pločevine, </t>
    </r>
    <r>
      <rPr>
        <b/>
        <sz val="10"/>
        <rFont val="Arial"/>
        <family val="2"/>
      </rPr>
      <t>ustrezno pobarvan v skladu z notranjo opremo objekta</t>
    </r>
    <r>
      <rPr>
        <sz val="10"/>
        <rFont val="Arial"/>
        <family val="2"/>
      </rPr>
      <t>, komplet s priključno komoro, regulirno loputo na priključku</t>
    </r>
  </si>
  <si>
    <t>Tip priključka definirati pri naročilu !</t>
  </si>
  <si>
    <t>KD-1/Z/S/M, vel.: 1</t>
  </si>
  <si>
    <t>KD-1/Z/S/M, vel.: 2</t>
  </si>
  <si>
    <t>KD-1/Z/S/M, vel.: 4</t>
  </si>
  <si>
    <t>AR-1G, 225x75</t>
  </si>
  <si>
    <t>AR-1G, 225x125</t>
  </si>
  <si>
    <t>AR-1F, 325x125</t>
  </si>
  <si>
    <t>250x250</t>
  </si>
  <si>
    <t>250x150</t>
  </si>
  <si>
    <t>300x150</t>
  </si>
  <si>
    <t>fi160 mm</t>
  </si>
  <si>
    <t>Regulacijska loputa okroglega preseka  za konstantno količino zraka, izdelana iz PC/ABS plastike z Silikonsko membrano, komplet z montažnim kosom</t>
  </si>
  <si>
    <t>tip: TROX (BOSSPLAST) / VFL</t>
  </si>
  <si>
    <t xml:space="preserve">fi100 mm, (pretok 60 m3/h) + montažni kos spiro fi 100/250mm </t>
  </si>
  <si>
    <t xml:space="preserve">fi125 mm, (pretok 150 m3/h) + montažni kos spiro fi 125/250mm </t>
  </si>
  <si>
    <t xml:space="preserve">fi200 mm, (pretok 240 m3/h) + montažni kos spiro fi 200/250mm </t>
  </si>
  <si>
    <t xml:space="preserve">eketromotorna loputa dovodni in dovodni VAV regulator </t>
  </si>
  <si>
    <t>vezava lopute na stensko stikalo on/off z nastavitvijo pretoka</t>
  </si>
  <si>
    <t>250/150</t>
  </si>
  <si>
    <t>KOMPAKTNA PREZRAČEVALNA NAPRAVA K3-AMBULANTE</t>
  </si>
  <si>
    <t xml:space="preserve">Dvoetažna klimatska naprava notranje izvedbe 
Materiali sestavnih delov klimatske naprave:
 profili: aluminium painted
 vogalniki: Nylon
 zunanji plašč: ZnAlMg zaščita
 notranji plašč: ZnAlMg zaščita
 dno: ZnAlMg zaščita
 vodila: ZnAlMg zaščita
 izolacija: Mineralna volna 100kg/m3
 debelina pokrova: 50 mm
</t>
  </si>
  <si>
    <t xml:space="preserve">Naprava je znotraj popolnoma gladka in ima vsa potrebna posluževalna vrata ali posluževalne pokrove za dostop do funkcijskih elementov znotraj ohišja. Po obodu le teh je nameščeno gumijasto tesnilo iz EPDM materiala. Vrata so na okvir pritrjena s tečaji in se zapirajo s koračnimi zapirali na ključ. Snemljivi pokrovi se zapirajo z blokatorji.
Naprave so vedno na nosilnem podstavku, ki so izdelani iz pocinkane jeklene pločevine. V podstavkih so luknje za odvod kondenza, luknje za pritrditev nog z vijačnim spojem ter ušesni vijaki za spajanje enot. Dvigovanje posameznih enot je predvideno preko dvišnih ušes, ki se po postavitvi naprave na obratovalno mesto demontirajo.
</t>
  </si>
  <si>
    <t xml:space="preserve">Mehanske lastnosti ohišja klimatske naprave po EN 1886 so naslednje: 
 mehanska stabilnost: razred D1
 tesnost ohišja pri negativnem tlaku -400 Pa: razred L1
 tesnost ohišja pri pozitivnem tlaku +700 Pa: razred L1
 tesnost vgrajenih filtrov pri negativnem tlaku -400 Pa: razred F9
 tesnost vgrajenih filtrov pri pozitivnem tlaku +400 Pa: razred F9
 toplotna prehodnost ohišja: razred T2
 faktor toplotnih mostov: razred TB2
 razred požarne odpornosti toplotne izolacije A1 po EN 13501-1
</t>
  </si>
  <si>
    <t xml:space="preserve">Skupni podatki naprave:
 dolžina: 6240 mm
 širina: 1665 mm
 višina: 2235 mm
 teža: 1898 kg
</t>
  </si>
  <si>
    <t xml:space="preserve">Pretok zraka skozi napravo:
Dovod: 11.480 m3/h
Odvod: 11.480 m3/h
</t>
  </si>
  <si>
    <t>DOVOD</t>
  </si>
  <si>
    <t>Vrečasti filter s filtracijo ePM2.5 70% po ISO 16890 ( F7 ), dolžine vreč 500 mm, vgrajen v filtrsko ogrodje, s stranskim izvlekom. Filter se poslužuje s strani skozi posluževalna vrata.
Zobniška regulacijska žaluzija razreda tesnosti 2 po EN 1751, z zunanje ležečimi zobniki iz polipropilena PA6+GF30%, z okvirom in loputami iz aluminija EN AW-6060, s tesnenjem med loputami s tesnilnim trakom iz EPDM materiala in s pogonsko osjo iz pocinkanega jekla. Vgrajene so na zunanjii strani ohišja in pripravljene za vgradnjo motornega pogona.
Fleksibilni priključek razreda tesnosti C po EN13810 in po EN 1507 v območju od ±1500 Pa, je sestavljen iz dveh prirobničnih okvirjev iz pocinkane jeklene pločevine z integriranim tesnilnim trakom iz EPDM gume in fleksibilnega dela iz nehigroskopskega materiala, uporabnega v območju od -10 do+80°C.
Prostotekoči ventilator z EC motorjem, vgrajen direktno na ventilatorsko steno, brez spiralnega ohišja, je postavljen v klimatsko napravo pravokotno na tok zraka, z rotorjem z nazaj zakrivljenimi lopaticami, nameščenim direktno na gredi EC motorja, z zvezno regulacijo števila vrtljajev. Ventilatorski rotor je dinamično uravnotežen po DIN ISO 1940 del 1 – G 2,5.</t>
  </si>
  <si>
    <t xml:space="preserve">Tehnični podatki:
 Pretok zraka: 11.480 m3/h,
 Zunanji padec tlaka: 400 Pa,
 Število ventilatorjev: 1,
 SFP: 1.292 kW/(m3/h),
 Moč= 5,000 kW - IE4 EC
</t>
  </si>
  <si>
    <t>Diagonalno vgrajen ploščni rekuperator s temperaturnim učinkom vračanja odpadne toplote nad 73% pri razmerju masnih pretokov 1:1. Enota s ploščnim rekuperatorjem ima obvodni kanal za zunanji zrak z obvodno žaluzijo in opcijo eliminatorja vodnih kapljic na strani odvodnega zraka, ki je sestavljen iz okvira iz korozijsko odpornega aluminija in lovilnih lamel iz PPTV. Pod celotnim rekuperatorjem je na strani dovodnega in odvodnega zraka v dno integrirana banja za zbiranje in odvod kondenzata iz nerjavečega materiala.</t>
  </si>
  <si>
    <t xml:space="preserve">Materiali rekuperatorja:
 satovje: Aluminij
 okvir: Aluminij
Tehnični podatki za zimsko obdobje:
 stopnja vračanja občutene toplote: 77,3%
 stanje dovodnega zraka pred enoto: -7,00°C/90,0% r.vl.
 stanje dovodnega zraka za enoto: 13,90°C/19,0% r.vl.
 vrnjena toplotna energija: 79,06 kW
Tehnični podatki za poletno obdobje:
 stopnja vračanja občutene toplote: 75,7%
 stanje dovodnega zraka pred enoto: 33,00°C/40,0% r.vl.
 stanje dovodnega zraka za enoto: 27,70°C/54,0% r.vl.
 vrnjena toplotna energija: 20,42 kW
Bana za odvod kondenza
</t>
  </si>
  <si>
    <t>Vodni grelnik je sestavljen iz okvira, lamelnega paketa, zbiralnih cevi z navojnimi priključki po ISO R7 ter priključki za praznjenje in odzračevanje. Prehod priključkov skozi pokrov klimatske naprave je zatesnjen z izolacijo in gumijastimi rozetami. Register stoji na vodilih in je prosto izvlečljiv.</t>
  </si>
  <si>
    <t xml:space="preserve">Materiali:
 okvir: pocinkana pločevina
 cevi: baker
 lamele: Aluminij 
 zbiralna cev: barvano jeklo
Tehnični podatki:
 grelna tekočina: Voda
 temperaturni režim tekočine:40,00/30,00°C
 padec tlaka na strani tekočine: 9,56 kPa
 pretok tekočine: 0,7530 l/s
 predvidena grelna moč: 31,26 kW
 temperatura pred grelnikom: 13,90°C
 temperatura za grelnikom: 22,00°C
 3-p mešalni ventil z elektromotornim pogonom, Kvs = 8,77
 protizmrzovalni termostat grelnika
</t>
  </si>
  <si>
    <t>Vodni hladilnik je sestavljen iz okvira, lamelnega paketa, zbiralnih cevi z navojnimi priključki po ISO R7 ter priključki za praznjenje in odzračevanje. Prehod priključkov skozi pokrov klimatske naprave je zatesnjen z izolacijo in gumijastimi rozetami. Register stoji na vodilih in je prosto izvlečljiv. Pod hladilnikom je banja s tristranskim nagibom za zbiranje in hitrejši odvod kondenzata iz nerjavečega materiala.</t>
  </si>
  <si>
    <t xml:space="preserve">Materiali:
 okvir: Nerjaveča pločevina 304
 cevi: baker
 lamele: Aluminij 
 zbiralna cev: baker
</t>
  </si>
  <si>
    <t xml:space="preserve">Tehnični podatki:
 hladilna tekočina: Voda
 temperaturni režim tekočine: 7,00/12,00°C 
 pretok tekočine: 2,3980 l/s
 padec tlaka na strani tekočine: 20,46 kPa
 predvidena hladilna moč: 50,33 kW
 temperatura pred hladilnikom: 27,70°C/54,0%
 temperatura za hladilnikom: 18,00°C/88,0%
 3-p mešalni ventil z elektromotornim pogonom, Kvs = 19,09
</t>
  </si>
  <si>
    <t xml:space="preserve">Bana za odvod kondenza
Eliminator vodnih kapljic je izdelan iz okvira iz Al profilov v katere so v enakomernem razmaku vstavljene plastične lamele iz polypropilena za lovljenje in izločanje vodnih kapljic. Trajna temperaturna obstojnost lamel je do 125°C. V ohišju enote je nameščen v toku zraka in sicer za hladilnikom ali direktnim uparjalnikom in je preko vodil izvlečljiv iz ohišja klimatske naprave. Pod eliminatorjem je banja s tristranskim nagibom za zbiranje in hitrejši odvod kondenzata iz nerjavečega materiala. 
</t>
  </si>
  <si>
    <t xml:space="preserve">Enota s parnim vlažilnikom je prazna komora s posluževalnimi vrati, z banjo z odtokom za zbiranje in odtok kondenzata in z notranjimi površinami iz nerjaveče jeklene pločevine, namenjena vgradnji cevi za distribucijo pare. Električni parni vlažilnik, ki ima zvezno regulacijo kapacitete uparjanja, je vgrajen zunaj klimatske naprave, v njeni neposredni bližini, in je povezan s cevjo za distribucijo pare s fleksibilno in toplotno izolirano cevjo za paro.
Enota ima kontrolno okno dvostenske izvedbe in notranjo razsvetljavo.
</t>
  </si>
  <si>
    <t xml:space="preserve">Tehnični podatki:
 vstopni zrak: 22°C/0%
 izstopni zrak: 22°C/0%
 količina pare: 64,94 kg/h
 regulacija: zvezna
 tip parnega vlažilnika: elektrodni
 kapaciteta pare: 65 kg/h
 nazivna el, moč: 48,800 kW
 nazivni el. tok: 70,40 A
 priključna napetost: 3x400 V, 50/60 Hz
</t>
  </si>
  <si>
    <t xml:space="preserve">Fleksibilni priključek razreda tesnosti C po EN13810 in po EN 1507 v območju od ±1500 Pa, je sestavljen iz dveh prirobničnih okvirjev iz pocinkane jeklene pločevine z integriranim tesnilnim trakom iz EPDM gume in fleksibilnega dela iz nehigroskopskega materiala, uporabnega v območju od -10 do+80°C.
Bana za odvod kondenza
</t>
  </si>
  <si>
    <t>ODVOD</t>
  </si>
  <si>
    <t xml:space="preserve">Vrečasti filter s filtracijo Coarse 70% po ISO 16890 ( M5 ), dolžine vreč 360 mm, vgrajen v filtrsko ogrodje, s stranskim izvlekom. Filter se poslužuje s strani skozi posluževalna vrata.
Fleksibilni priključek razreda tesnosti C po EN13810 in po EN 1507 v območju od ±1500 Pa, je sestavljen iz dveh prirobničnih okvirjev iz pocinkane jeklene pločevine z integriranim tesnilnim trakom iz EPDM gume in fleksibilnega dela iz nehigroskopskega materiala, uporabnega v območju od -10 do+80°C.
Prazna sekcija
EKO omara
Prostotekoči ventilator z EC motorjem, vgrajen direktno na ventilatorsko steno, brez spiralnega ohišja, je postavljen v klimatsko napravo pravokotno na tok zraka, z rotorjem z nazaj zakrivljenimi lopaticami, nameščenim direktno na gredi EC motorja, z zvezno regulacijo števila vrtljajev. Ventilatorski rotor je dinamično uravnotežen po DIN ISO 1940 del 1 – G 2,5.
</t>
  </si>
  <si>
    <t>Tehnični podatki:
 Pretok zraka: 11.480 m3/h,
 Zunanji padec tlaka: 400 Pa,
 Število ventilatorjev: 1,
 SFP: 1.010 kW/(m3/h),
 Moč= 4,400 kW - IE4 EC</t>
  </si>
  <si>
    <t xml:space="preserve">Zobniška regulacijska žaluzija razreda tesnosti 2 po EN 1751, z zunanje ležečimi zobniki iz polipropilena PA6+GF30%, z okvirom in loputami iz aluminija EN AW-6060, s tesnenjem med loputami s tesnilnim trakom iz EPDM materiala in s pogonsko osjo iz pocinkanega jekla. Vgrajene so na zunanjii strani ohišja in pripravljene za vgradnjo motornega pogona.
Fleksibilni priključek razreda tesnosti C po EN13810 in po EN 1507 v območju od ±1500 Pa, je sestavljen iz dveh prirobničnih okvirjev iz pocinkane jeklene pločevine z integriranim tesnilnim trakom iz EPDM gume in fleksibilnega dela iz nehigroskopskega materiala, uporabnega v območju od -10 do+80°C.
</t>
  </si>
  <si>
    <t xml:space="preserve">Unit accessories
Dodatek 1 kpl. Bazni podstavek S125.2
</t>
  </si>
  <si>
    <t>kot npr. Systemair Slovenija</t>
  </si>
  <si>
    <t xml:space="preserve">KA HSI-5-3-D-R-50F-TB2-L2 </t>
  </si>
  <si>
    <t xml:space="preserve"> v'=11480 m3/h</t>
  </si>
  <si>
    <t>- velikost:cca 1300x600x1500 mm</t>
  </si>
  <si>
    <t xml:space="preserve"> v'=2370 m3/h</t>
  </si>
  <si>
    <t>- velikost:cca 650x250x1000 mm</t>
  </si>
  <si>
    <t xml:space="preserve">PARNI VLAŽILNIK </t>
  </si>
  <si>
    <t>Širina kanala: 1560 [mm]
Višina kanala: 950 [mm]
Skupna prostornina zraka: 11480 [m3 / h]
Hitrost zraka: 2,14 [m / s]
Zračni tlak: 963 [hPa]</t>
  </si>
  <si>
    <t>Gostota zraka: 1,14 [kg / m3]
Zunanja temperatura: 22,0 [C °]
Relativna vlažnost zunaj: 11 [%]
Absolutna vlažnost zunaj: 1,9 [g / kg]
Temperatura znotraj: 22,0 [C °]
Relativna vlažnost v notranjosti: 40 [%]
Absolutna vlažnost v notranjosti: 6,9 [g / kg]
Povišanje vlažnosti: 5,0 [g / kg]
Obremenitev vlaženja (brez izgube): 64,63 [kg / h]
Razdalja vlaženja: 0,44 [m]
Dolžina parne cevi: 1200 [mm]</t>
  </si>
  <si>
    <t>Podatki, specifični za napravo
Napetost ogrevanja: 400V / 3N ~ / 50-60Hz</t>
  </si>
  <si>
    <t>Poraba električne energije: 50,3 [kW]
Nazivni vlažilec: 67,00 [kg / h]
Oddaljenost od ovire: 0,44 [m]
Izguba kondenzata: 2,37 [kg / h]
Skupna teža: 67 [kg]</t>
  </si>
  <si>
    <t xml:space="preserve">
    Maks. pretok zraka: 11500m3/h
    Relativna vlažnost: 40 – 60%
    Temperatura: 15 – 25oC
    Vlaženje: 2l/h
    Priklop: 160mm
    Zaščita: IP20
</t>
  </si>
  <si>
    <t>skupaj z povezaovnimi cevmi za paro</t>
  </si>
  <si>
    <t>mere (ŠxVxG) = 563 x 640 x 354 mm3</t>
  </si>
  <si>
    <t>AT4</t>
  </si>
  <si>
    <t>fi 250</t>
  </si>
  <si>
    <t>Velikost: 1300x1300 mm</t>
  </si>
  <si>
    <t>Velikost: 1400x1400 mm</t>
  </si>
  <si>
    <t>PV-2/100</t>
  </si>
  <si>
    <t>100x150</t>
  </si>
  <si>
    <t>200x200</t>
  </si>
  <si>
    <t>350x150</t>
  </si>
  <si>
    <t>400x150</t>
  </si>
  <si>
    <t>400x200</t>
  </si>
  <si>
    <t>400x250</t>
  </si>
  <si>
    <t>550x250</t>
  </si>
  <si>
    <t>600x250</t>
  </si>
  <si>
    <t>650x250</t>
  </si>
  <si>
    <t>650x300</t>
  </si>
  <si>
    <t>fi250 mm</t>
  </si>
  <si>
    <t xml:space="preserve">fi80 mm, (pretok 30 m3/h) + montažni kos spiro fi 100/250mm </t>
  </si>
  <si>
    <t xml:space="preserve">fi125 mm, (pretok 120 m3/h) + montažni kos spiro fi 125/250mm </t>
  </si>
  <si>
    <t xml:space="preserve">fi200 mm, (pretok 135-450 m3/h) + montažni kos spiro fi 200/250mm </t>
  </si>
  <si>
    <t>FILTER NA ODVODU ZRAKA IZ PROSTORA ZA IZOLACIJO</t>
  </si>
  <si>
    <t xml:space="preserve">HEPA FILTER komplet z komoro za vgranjo na kanal.  Ustrezne učinkovitosti nad  90% </t>
  </si>
  <si>
    <t>200/150</t>
  </si>
  <si>
    <t>300/200</t>
  </si>
  <si>
    <t>400/200</t>
  </si>
  <si>
    <t>400/250</t>
  </si>
  <si>
    <t>450/250</t>
  </si>
  <si>
    <t>500/200</t>
  </si>
  <si>
    <t>500/250</t>
  </si>
  <si>
    <t>550/200</t>
  </si>
  <si>
    <t>550/250</t>
  </si>
  <si>
    <t>600/250</t>
  </si>
  <si>
    <t>600/350</t>
  </si>
  <si>
    <t>650/250</t>
  </si>
  <si>
    <t>800/350</t>
  </si>
  <si>
    <t>800/400</t>
  </si>
  <si>
    <t>900/400</t>
  </si>
  <si>
    <t>1100/450</t>
  </si>
  <si>
    <t>1100/500</t>
  </si>
  <si>
    <t>1350/500</t>
  </si>
  <si>
    <t>Požarno izolacija kanalov pri prehodu skozi drugi požarni sektor</t>
  </si>
  <si>
    <t>Barvanje vseh prezračevalnih razvodov, rešetk, difuzorjev ki so v spuščenem stropu veznega hodnika</t>
  </si>
  <si>
    <t>KOMPAKTNA PREZRAČEVALNA NAPRAVA KN4</t>
  </si>
  <si>
    <t>Naprava je znotraj popolnoma gladka in ima vsa potrebna posluževalna vrata ali posluževalne pokrove za dostop do funkcijskih elementov znotraj ohišja. Po obodu le teh je nameščeno gumijasto tesnilo iz EPDM materiala. Vrata so na okvir pritrjena s tečaji in se zapirajo s koračnimi zapirali na ključ. Snemljivi pokrovi se zapirajo z blokatorji.
Naprave so vedno na nosilnem podstavku, ki so izdelani iz pocinkane jeklene pločevine. V podstavkih so luknje za odvod kondenza, luknje za pritrditev nog z vijačnim spojem ter ušesni vijaki za spajanje enot. Dvigovanje posameznih enot je predvideno preko dvišnih ušes, ki se po postavitvi naprave na obratovalno mesto demontirajo.</t>
  </si>
  <si>
    <t>Mehanske lastnosti ohišja klimatske naprave po EN 1886 so naslednje: 
 mehanska stabilnost: razred D1
 tesnost ohišja pri negativnem tlaku -400 Pa: razred L1
 tesnost ohišja pri pozitivnem tlaku +700 Pa: razred L1
 tesnost vgrajenih filtrov pri negativnem tlaku -400 Pa: razred F9
 tesnost vgrajenih filtrov pri pozitivnem tlaku +400 Pa: razred F9
 toplotna prehodnost ohišja: razred T2
 faktor toplotnih mostov: razred TB2
 razred požarne odpornosti toplotne izolacije A1 po EN 13501-1</t>
  </si>
  <si>
    <t>Skupni podatki naprave:
 dolžina: 3210 mm
 širina: 1360 mm
 višina: 1625 mm
 teža: 887 kg</t>
  </si>
  <si>
    <t>Pretok zraka skozi napravo:
Dovod: 5.000 m3/h
Odvod: 5.000 m3/h</t>
  </si>
  <si>
    <t>Vrečasti filter s filtracijo ePM2.5 70% po ISO 16890 ( F7 ), dolžine vreč 500 mm, vgrajen v filtrsko ogrodje, s stranskim izvlekom. Filter se poslužuje s strani skozi posluževalna vrata.</t>
  </si>
  <si>
    <t>Zobniška regulacijska žaluzija razreda tesnosti 2 po EN 1751, z zunanje ležečimi zobniki iz polipropilena PA6+GF30%, z okvirom in loputami iz aluminija EN AW-6060, s tesnenjem med loputami s tesnilnim trakom iz EPDM materiala in s pogonsko osjo iz pocinkanega jekla. Vgrajene so na zunanjii strani ohišja in pripravljene za vgradnjo motornega pogona.</t>
  </si>
  <si>
    <t>Fleksibilni priključek razreda tesnosti C po EN13810 in po EN 1507 v območju od ±1500 Pa, je sestavljen iz dveh prirobničnih okvirjev iz pocinkane jeklene pločevine z integriranim tesnilnim trakom iz EPDM gume in fleksibilnega dela iz nehigroskopskega materiala, uporabnega v območju od -10 do+80°C.</t>
  </si>
  <si>
    <t>Prostotekoči ventilator z EC motorjem, vgrajen direktno na ventilatorsko steno, brez spiralnega ohišja, je postavljen v klimatsko napravo pravokotno na tok zraka, z rotorjem z nazaj zakrivljenimi lopaticami, nameščenim direktno na gredi EC motorja, z zvezno regulacijo števila vrtljajev. Ventilatorski rotor je dinamično uravnotežen po DIN ISO 1940 del 1 – G 2,5.</t>
  </si>
  <si>
    <t>Tehnični podatki:
 Pretok zraka: 5.000 m3/h,
 Zunanji padec tlaka: 270 Pa,
 Število ventilatorjev: 1,
 SFP: 1.120 kW/(m3/h),
 Moč= 1,850 kW - IE4 EC</t>
  </si>
  <si>
    <t>Rotacijski regenerator sorpcijske izvedbe za prenos občutene in latentne toplote, s spremenljivim številom vrtljajev rotorja, z učinkom vračanja odpadne toplote nad 73%. Stik med ohišjem in rotorjem je tesnjen z visoko učinkovitim tesnilom. Rotor poganja trifazni zobniški motor preko jermenskega pogona. Rotor ima 2,5° čistilni sektor, ki zmanjšuje prenos nečistoč iz odvodnega v dovodni zrak.</t>
  </si>
  <si>
    <t xml:space="preserve">Materiali rekuperatorja:
 satovje: Aluminij, prevlečen s Zeolit barvo, ki omogoča selektivno adsorpcijo [
 okvir: Aluminij
</t>
  </si>
  <si>
    <t xml:space="preserve"> Tehnični podatki za zimsko obdobje:
 stopnja vračanja občutene toplote: 81,2%
 stopnja vračanja latentne toplote: 67,5%
 vračanje toplotne energije: 48,20kW
 stanje dovodnega zraka pred enoto: -7,00°C/90,0%.
 stanje dovodnega zraka za enoto: 14,90°C/43,1%
</t>
  </si>
  <si>
    <t xml:space="preserve">Tehnični podatki za poletno obdobje:
 stopnja vračanja občutene toplote: 81,2%
 stopnja vračanja latentne toplote: 64,4%
 vračanje toplotne energije: 15,50kW
 stanje dovodnega zraka pred enoto: 33,00°C/40,0%
 stanje dovodnega zraka za enoto: 27,30°C/49,5%
</t>
  </si>
  <si>
    <t xml:space="preserve">Materiali:
 okvir: pocinkana pločevina
 cevi: baker
 lamele: Aluminij 
 zbiralna cev: barvano jeklo
</t>
  </si>
  <si>
    <t xml:space="preserve">Tehnični podatki:
 grelna tekočina: Voda
 temperaturni režim tekočine:40,00/35,00°C
 padec tlaka na strani tekočine: 7,11 kPa
 pretok tekočine: 0,5780 l/s
 predvidena grelna moč: 11,99 kW
 temperatura pred grelnikom: 14,90°C
 temperatura za grelnikom: 22,00°C
 3-p mešalni ventil z elektromotornim pogonom, Kvs = 7,8
 protizmrzovalni termostat grelnika
</t>
  </si>
  <si>
    <t xml:space="preserve">Tehnični podatki:
 hladilna tekočina: Voda
 temperaturni režim tekočine: 7,00/12,00°C 
 pretok tekočine: 0,8900 l/s
 padec tlaka na strani tekočine: 16,78 kPa
 predvidena hladilna moč: 18,69 kW
 temperatura pred hladilnikom: 27,30°C/49,5%
 temperatura za hladilnikom: 18,00°C/82,0%
 3-p mešalni ventil z elektromotornim pogonom, Kvs = 7,82
</t>
  </si>
  <si>
    <t xml:space="preserve">Eliminator vodnih kapljic je izdelan iz okvira iz Al profilov v katere so v enakomernem razmaku vstavljene plastične lamele iz polypropilena za lovljenje in izločanje vodnih kapljic. Trajna temperaturna obstojnost lamel je do 125°C. V ohišju enote je nameščen v toku zraka in sicer za hladilnikom ali direktnim uparjalnikom in je preko vodil izvlečljiv iz ohišja klimatske naprave. Pod eliminatorjem je banja s tristranskim nagibom za zbiranje in hitrejši odvod kondenzata iz nerjavečega materiala. </t>
  </si>
  <si>
    <t>Vrečasti filter s filtracijo Coarse 70% po ISO 16890 ( M5 ), dolžine vreč 360 mm, vgrajen v filtrsko ogrodje, s stranskim izvlekom. Filter se poslužuje s strani skozi posluževalna vrata.</t>
  </si>
  <si>
    <t xml:space="preserve">Prazna sekcija
EKO omara
EKO omara
</t>
  </si>
  <si>
    <t xml:space="preserve">Tehnični podatki:
 Pretok zraka: 5.000 m3/h,
 Zunanji padec tlaka: 270 Pa,
 Število ventilatorjev: 1,
 SFP: 986 kW/(m3/h),
 Moč= 1,700 kW - IE4 EC
</t>
  </si>
  <si>
    <t xml:space="preserve">KA HSI-4-2-D-R-50F-TB2-L2 </t>
  </si>
  <si>
    <t xml:space="preserve"> v'=5000 m3/h</t>
  </si>
  <si>
    <t>- velikost:cca 900x340x1200 mm</t>
  </si>
  <si>
    <t>Velikost: 900x900 mm</t>
  </si>
  <si>
    <t>Velikost: 1200x600 mm</t>
  </si>
  <si>
    <t>Linijski difuzor-izoliran - 4 redni</t>
  </si>
  <si>
    <t>Proizvajalec: KLIMAOPREMA</t>
  </si>
  <si>
    <t>Tip: SR50-4-1-KZ-T-N-C-L2</t>
  </si>
  <si>
    <t>Linijski difuzor-neizoliran 4 - redni</t>
  </si>
  <si>
    <t>Linijski difuzor, z masko iz Al profilov, eloksirani profil ali barva RAL 9010 , z vstavljenimi usmerniki zraka iz umetne mase dolžine 100mm za posamično regulacijo smeri vpiha zraka, število rež 1-4, s priključno komoro z regulacijsko loputo, pritrditev v priključno komor z traverzo, vgrajen s posamično zaključnim kotnikom.</t>
  </si>
  <si>
    <t>150x100</t>
  </si>
  <si>
    <t>eketromotorna loputa zaporna loputa</t>
  </si>
  <si>
    <t>vezava lopute na stensko stikalo on/off</t>
  </si>
  <si>
    <t>250/250</t>
  </si>
  <si>
    <t>900/350</t>
  </si>
  <si>
    <t>KOMPAKTNA PREZRAČEVALNA NAPRAVA K1</t>
  </si>
  <si>
    <t>Kompaktna klimatska naprava za dovod in odvod zraka v izoliranem ohišju, paneli debeline 50 mm, za notranjo montažo, stropna horizontalna postavitev, priključki s strani, ki vključuje:</t>
  </si>
  <si>
    <t xml:space="preserve"> -dovodni in odvodni ventilator z IE4 (Super Premium) motorji, z možnostjo nastavitve konstantnega  pretoka zraka</t>
  </si>
  <si>
    <t xml:space="preserve"> -ploščni protitočnii izmenjevalnik toplote, z vgrajeno By-pass loputo</t>
  </si>
  <si>
    <t xml:space="preserve"> -panelna filtra, F7 dovod in M5 odvod</t>
  </si>
  <si>
    <t xml:space="preserve"> -električni grelnik, integriran v napravi </t>
  </si>
  <si>
    <t xml:space="preserve"> -loputa dov in odv zraka z EM pogonom</t>
  </si>
  <si>
    <t xml:space="preserve"> -vsa tipala integrirana v napravi</t>
  </si>
  <si>
    <t>Naprava mora biti v skladu z ErP2018 direktivami, energijski razred A+ po EUROVENT</t>
  </si>
  <si>
    <t>Pretok zraka: 890 m3/h</t>
  </si>
  <si>
    <t>Dp ekst.: 290 Pa</t>
  </si>
  <si>
    <t>Moč EM: 210 (380) W</t>
  </si>
  <si>
    <t>Pretok zraka: 1020 m3/h</t>
  </si>
  <si>
    <t>Moč EM: 250 (380) W</t>
  </si>
  <si>
    <t>Grelnik:</t>
  </si>
  <si>
    <t xml:space="preserve">Pgr = 4,5 kW , 400V, 3~, 50 Hz, dejanska uporabljena moč pri projektnih količinah 0,9 kW!!, </t>
  </si>
  <si>
    <t>Izkoristek protitočnega ploščnega izmenjevalnika toplote je pri projektnih količinah  88,9%.!!</t>
  </si>
  <si>
    <t>Dolžina (mm): 1650</t>
  </si>
  <si>
    <t>Širina (mm): 1100</t>
  </si>
  <si>
    <t>Višina (mm): 527</t>
  </si>
  <si>
    <t xml:space="preserve"> -sistem regulacije temperature dovodnega ali odvodnega zraka, ki samodejno prilagodi karakteristiko delovanja grelnika in/ali hladilnika</t>
  </si>
  <si>
    <t xml:space="preserve"> - tedenski urnik za poljubno nastavitev vklopa klimata in intenzivnosti delovanja</t>
  </si>
  <si>
    <t xml:space="preserve"> - nizkonapetostni krmilni panel C5.1, ekran na dotik za vgradnjo v poljuben prostor oddaljen do 150 m, s funkcijami: preklop med 5 poljubno nastavljivimi režimi delovanja, delovanje preko tedenskega urnika, korekcija temperature, samodiagnostični alarmni sistem, prosto pohlajevanje v letnem režimu, temperaturna kompenzacija, sprotni prikaz trenutnega vračanja energije</t>
  </si>
  <si>
    <t xml:space="preserve"> - uporabniški meni v slovenskem jeziku</t>
  </si>
  <si>
    <t>kot npr. KOMFOVENT</t>
  </si>
  <si>
    <r>
      <t xml:space="preserve">Domekt CF 1300 F-E-F7/M5-C5.1 </t>
    </r>
    <r>
      <rPr>
        <sz val="10"/>
        <rFont val="Arial"/>
        <family val="2"/>
        <charset val="238"/>
      </rPr>
      <t>(Agregat d.o.o. Ljubljana)</t>
    </r>
  </si>
  <si>
    <t xml:space="preserve"> v'=1020 m3/h</t>
  </si>
  <si>
    <t>- velikost:cca 350x250x900 mm</t>
  </si>
  <si>
    <t>fi 200</t>
  </si>
  <si>
    <t>Velikost: 700x300 mm</t>
  </si>
  <si>
    <t>fi200 mm</t>
  </si>
  <si>
    <t>250/200</t>
  </si>
  <si>
    <t>KOMPAKTNA PREZRAČEVALNA NAPRAVA K7</t>
  </si>
  <si>
    <t xml:space="preserve">Tehnične karakteristike:                                                                                                             - napajanje: 230V/1f/50Hz
- Pem, maks. ventilatorjev: 2x0,5 kW                                                                           
- Pretok dovod: 700 m3/h, 250Pa
- Pretok odvod: 700 m3, 250Pa
- Izkoristek rekuperatorja: suhi izkoristek 85,1% (pri projektnih parametrih), vlažni izkoristek 86,1%
- Temperatura iz rekuperatorja pozimi: 16,3°C (zunanja -7°C)                                                                                       
- teža: 194 kg
- dimenzije lxšxv: 1650x1235x390 mm
- dimenzije zračnih priključkov: 525x280                                                 Opomba: 
naprava ustreza Ecodesign direktivi za 2016 in 2018.                                                 </t>
  </si>
  <si>
    <t xml:space="preserve">kot npr. SYSTEMAIR </t>
  </si>
  <si>
    <t xml:space="preserve">FGT 010 Basic </t>
  </si>
  <si>
    <t xml:space="preserve"> v'=700 m3/h</t>
  </si>
  <si>
    <t>- velikost:cca 300x200x900 mm</t>
  </si>
  <si>
    <t>AR-1F, 325x225</t>
  </si>
  <si>
    <t>300x200</t>
  </si>
  <si>
    <t>STOPNIŠČE</t>
  </si>
  <si>
    <t>Odvodni stenski ventilator</t>
  </si>
  <si>
    <t>stenski odvodni ventilator tihe izvedbe, skupaj z montažnim in spojnim materialom</t>
  </si>
  <si>
    <t>s protipovratno loputo</t>
  </si>
  <si>
    <t>stikalo za vklop ročno/avtomatsko/izklopljeno, z možnostjo nastavitve časa delovanja</t>
  </si>
  <si>
    <t>V’=250 m3/h</t>
  </si>
  <si>
    <t>Dp=25 Pa</t>
  </si>
  <si>
    <t>N=25 W, U=230 V</t>
  </si>
  <si>
    <t>Proizvod: SYSTEMAIR</t>
  </si>
  <si>
    <t>tip: AW 200E4</t>
  </si>
  <si>
    <t>ALUMINIJASTA ZAŠČITNA ZRAČNA REŠETKA</t>
  </si>
  <si>
    <t>za zaščito odprtin pred zunanjimi vplivi, izdelana iz vlečenih Al profilov. Sestavlajo jo:
-nosilni okvir
-zaščitna mreža
-prečne lopatice
-vgradni okvir</t>
  </si>
  <si>
    <t>Proizvod: Lindab ali ustrezni drugi</t>
  </si>
  <si>
    <t>AZR-4 vel.: 250x250mm</t>
  </si>
  <si>
    <t>Požarni ventil - (Vstavljiva požarna loputa z ventilom)</t>
  </si>
  <si>
    <t>Vstavljiva požarna loputa, izdelana v skladu z EN 1366-2, s CE certifikatom po EN 15650, klasificirana  na požarno odpornost EIS60S, izdelana iz pocinkane pločevine,dveh zapornih lamel iz silikatnega materiala in tesnili, ročne izvedbe brez mejnih stikal za kontrolo zaprte in odprte lege lopute. Serijsko je vstavljivi požarni loputi dodan prezračevalni ventil v RAL 9010. V primeru požara se požarna loputa samodejno zapre. Zapiranje lopute se aktivira s taljenjem termičnega člena ali ročnim aktiviranjem pogona. Po zaprtju je zaporna lamela zaklenjena v zaprtem položaju in jo je mogoče odpreti le ročno. Tališče termo člena je 72C</t>
  </si>
  <si>
    <t xml:space="preserve">Proizvod: KLIMAOPREMA Tip: BFDC-V-EI60S </t>
  </si>
  <si>
    <t>DVIGALNI JAŠEK</t>
  </si>
  <si>
    <t>AZR-4 vel.: 500x500mm (z min prostim presekom &gt;0,16m2)</t>
  </si>
  <si>
    <t>POMOŽNI PROSTORI KUHINJA</t>
  </si>
  <si>
    <t xml:space="preserve">KANALSKI VENTILATOR </t>
  </si>
  <si>
    <t>v zvočno izoliranem ohišju, skupaj z montažnim in spojnim materialom</t>
  </si>
  <si>
    <t>stikalom za vklop ročno/avtomatsko/izklopljeno</t>
  </si>
  <si>
    <t>V’=50 m3/h</t>
  </si>
  <si>
    <t>Dp=80 Pa</t>
  </si>
  <si>
    <t>N=30 W, U=230 V</t>
  </si>
  <si>
    <t xml:space="preserve">STOPNI VENTILATOR </t>
  </si>
  <si>
    <t>tišje izvedbe, skupaj z montažnim in spojnim materialom</t>
  </si>
  <si>
    <t>stikalom za vklop ročno/avtomatsko/izklopljeno ter zakanitvnim časonikom</t>
  </si>
  <si>
    <t>V’=100 m3/h</t>
  </si>
  <si>
    <t xml:space="preserve">STREŠNA KAPA </t>
  </si>
  <si>
    <t>Velikost: fi100</t>
  </si>
  <si>
    <t>Rešetka za izenačevanje tlakov, prirejena za vgradnjo v vrata, tip AR-4P, dimenzije</t>
  </si>
  <si>
    <t>425x125 mm</t>
  </si>
  <si>
    <t xml:space="preserve">ČANJE KUHINJE </t>
  </si>
  <si>
    <t>KUHINJSKA NAPA  Z OBTOČNIM ZRAKOM</t>
  </si>
  <si>
    <t>komplet z vgradnim ventilatorjem in oglenim filtrom</t>
  </si>
  <si>
    <t>V'=300 m3/h</t>
  </si>
  <si>
    <t>N=180 W, U=230 V</t>
  </si>
  <si>
    <t>ODPADKI</t>
  </si>
  <si>
    <t>V’=220 m3/h</t>
  </si>
  <si>
    <t>Dp=180 Pa</t>
  </si>
  <si>
    <t>Velikost: fi150</t>
  </si>
  <si>
    <t>ELEKTRO IN STROJNA OPREMA</t>
  </si>
  <si>
    <t>V’=400 m3/h</t>
  </si>
  <si>
    <t>Dp=200 Pa</t>
  </si>
  <si>
    <t>ODVOD IZPUŠNIH PLINOV</t>
  </si>
  <si>
    <t xml:space="preserve">SISTEM ZA ODSESOVANJE IZPUŠNIH PLINOV </t>
  </si>
  <si>
    <t>A</t>
  </si>
  <si>
    <t>navijalni boben za fleksibilno izpušno cev, kopletr z nastavki, nosilci za montažo od strop</t>
  </si>
  <si>
    <t>B</t>
  </si>
  <si>
    <t>DUŠILEC ZVOKA</t>
  </si>
  <si>
    <t>za dušenje šuma ventilatorja iz pocinkane pločevine komplet z dobavo in montažo</t>
  </si>
  <si>
    <t>priozvod: S&amp;P</t>
  </si>
  <si>
    <t>fi 250 L=1m</t>
  </si>
  <si>
    <t>C</t>
  </si>
  <si>
    <t>ODVODNI VENTILATOR V NEISKREČI IZVEDBI</t>
  </si>
  <si>
    <t>brezstopensko nastavljanje hitrostni, izvedba za montažo na kanal izven objekta, skupaj z montažnim in spojnim materialom</t>
  </si>
  <si>
    <t>V’=600-1000 m3/h, dp=280 Pa</t>
  </si>
  <si>
    <t>N=1,1kW, U=400V</t>
  </si>
  <si>
    <t>vklopno stikalo</t>
  </si>
  <si>
    <t xml:space="preserve">elastični priključek </t>
  </si>
  <si>
    <t>pokrov ventilatorja</t>
  </si>
  <si>
    <t>VEZNIK HODNIK in ELEKTRO PROSTOR</t>
  </si>
  <si>
    <t>Prezračevalni ventil za dovod zraka, izdelan iz jeklene pločevine, sestavljen iz ohišja, sedeža in premičnega krožnika, dobavljen kompletno z montažnim materialom, proizvod LINDAB Idrija ali ustrezni drugi, tip</t>
  </si>
  <si>
    <t>SKUPNI ZAJEM IN IZPUH ZRAKA (garderobe, delavnica)</t>
  </si>
  <si>
    <t>AZR-4 vel.: 450x1050mm</t>
  </si>
  <si>
    <t xml:space="preserve">Požane lopute </t>
  </si>
  <si>
    <t>fi150 mm</t>
  </si>
  <si>
    <t>RAZVODI TER SKUPNI ZAJEMI IN IZPUHI</t>
  </si>
  <si>
    <t>ZRAČNI SPIRO KANALI</t>
  </si>
  <si>
    <t>okrogle oblike iz pocinkane pločevine, izdelani po DIN 24190 in 24194, vključno s fazonskimi kosi, nastavitvenimi loputami, obešali ter tesnilnim in montažnim materialom.</t>
  </si>
  <si>
    <t>Velikost: fi 100</t>
  </si>
  <si>
    <t>Velikost: fi 150</t>
  </si>
  <si>
    <t>Velikost: fi 250</t>
  </si>
  <si>
    <t>3.9.</t>
  </si>
  <si>
    <t>KN9-GARAŽE</t>
  </si>
  <si>
    <t>ODT, CO in  prezračevanje</t>
  </si>
  <si>
    <t>Dobava in montaža aksialnega ventilatorja za odvod dima in toplote ODT v primeru požara ter prezračevanje garaže, Tmax= 400°C v časovnem obdobju 120min. Ventilator je izdelan v skladu s standardom EN12101-3. Komplet z montažnim in pritrdilnim materialom za horizontalno montažo. Proizvod Systemair</t>
  </si>
  <si>
    <t>- nosilna konzola za horizontalno montažo MFA-AR/AXC</t>
  </si>
  <si>
    <t xml:space="preserve">- antivibracijske podloge FSD </t>
  </si>
  <si>
    <t>- zaščitna rešetka SG AR-AXC</t>
  </si>
  <si>
    <t>- protipovratna loputa LRK (F)  (400°C)</t>
  </si>
  <si>
    <t>- 2x okrogli dušilnik zvoka RSA (F), dolžine 1D  (400°C)</t>
  </si>
  <si>
    <t>- fleksibilen priključek EVH (400°C)</t>
  </si>
  <si>
    <t>- revizijsko stikalo REV-6POL/30kW/F400</t>
  </si>
  <si>
    <t>npr.tip:</t>
  </si>
  <si>
    <t>tip:  AXC 1120-5/24°-4(F) (30 kW) S IE3</t>
  </si>
  <si>
    <t>- revizijsko stikalo REV-6POL/22kW/F400, testirano po EN 12101-3: F400, 400˘C za 120min</t>
  </si>
  <si>
    <t>tip: AXC 1120-5/20°-4(F) (22 kW) S IE3</t>
  </si>
  <si>
    <t>Dobava in montaža centrifugalnega potisnega ventilatorja za stropno vgradnjo, Tmax= 400°C v časovnem obdobju 120min, z zaščitno mrežo, nizke izvedbe (max. višina 285mm), komplet z montažni materialom za montažo pod strop. Ventilator je izdelan v skladu s standardom EN12101-3. Motorji z zaščito IP 54 - izolacijski razred H (odvod dima), z zaščito IP55 - izolacijski razred F (CO - izpuh) v skladu z EN 60045-5/IEC 85. Proizvod Systemair</t>
  </si>
  <si>
    <t>tip: IV 50-4/6 (F)</t>
  </si>
  <si>
    <t>Sila potiska: F= 56/25N</t>
  </si>
  <si>
    <t xml:space="preserve">celoten sklop sistema ODT, CO in prezračevanja </t>
  </si>
  <si>
    <t>JEKLENA ZAŠČITNA ZRAČNA REŠETKA:-krajša stranica</t>
  </si>
  <si>
    <r>
      <t>Jeklene prezračevalne rešetke za odvod zraka za vgradnjo v fasado, izdelano iz pocinkanega okvirja in fiksnih horizontalnih lamel</t>
    </r>
    <r>
      <rPr>
        <sz val="10"/>
        <rFont val="Calibri"/>
        <family val="2"/>
        <charset val="238"/>
      </rPr>
      <t>, z zaščitno pocinkano mrežo raster 10x10mm, komplet s pritrdilnim in tesnilnim materialom.</t>
    </r>
  </si>
  <si>
    <t>Rešetka je barvana v RAL 9006</t>
  </si>
  <si>
    <t>Proizvajalec: KLIMAOPREMA   oz. drugo enakovredo!</t>
  </si>
  <si>
    <t>Tip: FZ 1075x2075</t>
  </si>
  <si>
    <t>JEKLENA ZAŠČITNA ZRAČNA REŠETKA:-daljša stranica</t>
  </si>
  <si>
    <r>
      <t>Jeklene prezračevalne rešetke za odvod zraka za vgradnjo v fasado, izdelano iz pocinkanega okvirja in fiksnih horizontalnih lamel</t>
    </r>
    <r>
      <rPr>
        <sz val="10"/>
        <rFont val="Calibri"/>
        <family val="2"/>
        <charset val="238"/>
      </rPr>
      <t>, z zaščitno pocinkano mrežo raster 10x10mm, komplet s pritrdilnim in tesnilnim materialom. Sestavljena iz dveh žaluzij po dolžini.</t>
    </r>
  </si>
  <si>
    <t>Tip: FZ 2038x2075mm (svetla mera)</t>
  </si>
  <si>
    <t>JEKLENA ZAŠČITNA ZRAČNA REŠETKA:- ZA DOVOD ZRAKA</t>
  </si>
  <si>
    <t>Tip: FZ 1800x2075</t>
  </si>
  <si>
    <t>ZDRAVSTVENI DOM NOVA GORICA - 3. faza</t>
  </si>
  <si>
    <t>Zunanja ureditev objekt</t>
  </si>
  <si>
    <t>Kineta</t>
  </si>
  <si>
    <t>Zamenjava dela vročevoda</t>
  </si>
  <si>
    <t>Objekt:</t>
  </si>
  <si>
    <t>UREDITEV POVRŠIN NA VPLIVNEM OBMOČJU ZDNG</t>
  </si>
  <si>
    <t>ZAMENJAVA DELA VROČEVODA</t>
  </si>
  <si>
    <t xml:space="preserve">I. </t>
  </si>
  <si>
    <t xml:space="preserve">II. </t>
  </si>
  <si>
    <t>GRADBENA DELA</t>
  </si>
  <si>
    <t xml:space="preserve">III. </t>
  </si>
  <si>
    <t>S K U P A J:</t>
  </si>
  <si>
    <t>Za vse navedene postavke velja, da zajemajo dobavo in montažo! Zajeto mora biti tudi sprotno čiščenje okolice po opravljenih delih, sodelovanje z drugimi izvajalci, šolanje osebja, stroški tretjih oseb, nepredvidena dela, transportni in manipulativni ter drugi stroški v zvezi z izvajanjem del.</t>
  </si>
  <si>
    <t>Poz.</t>
  </si>
  <si>
    <t>Naziv</t>
  </si>
  <si>
    <t>Količina</t>
  </si>
  <si>
    <t>Vrednost brez DDV</t>
  </si>
  <si>
    <t>Zaustavitev delovanja ogrevanja:</t>
  </si>
  <si>
    <t>̶povezovalni vročevod med JAŠKOM 5 IN JAŠKOM 7</t>
  </si>
  <si>
    <t>Praznjenje sistema ogrevanja na trasi: med JAŠKOM IN JAŠKOM 7</t>
  </si>
  <si>
    <t>Odstranitev toplotne izolacije z razvodnih cevi ogrevanja, razrez cevi, ločevanje in odvoz na trajno deponijo s plačilom upravne takse</t>
  </si>
  <si>
    <t>Predizolirana cev</t>
  </si>
  <si>
    <r>
      <t>Predizolirana cev za transport vroče vode do 130</t>
    </r>
    <r>
      <rPr>
        <vertAlign val="superscript"/>
        <sz val="10"/>
        <color theme="1"/>
        <rFont val="Arial"/>
        <family val="2"/>
        <charset val="238"/>
      </rPr>
      <t>0</t>
    </r>
    <r>
      <rPr>
        <sz val="10"/>
        <color theme="1"/>
        <rFont val="Arial"/>
        <family val="2"/>
        <charset val="238"/>
      </rPr>
      <t>C, izdelana po standardu SIST EN 253 za daljinsko ogrevanje, z vgrajenima žicama za kontrolo vlažnosti in lokacijo napake na cevovodu.</t>
    </r>
  </si>
  <si>
    <t>SERIJA 3</t>
  </si>
  <si>
    <t>Cev za prenos medija:</t>
  </si>
  <si>
    <t>Jeklena visokofrekvenčno varjena cev iz St.37.0 BW, dobavljena po DIN 1626, dimenzije in teže po DIN 2458 ali ustrezne.</t>
  </si>
  <si>
    <t>Izolacijski material:</t>
  </si>
  <si>
    <r>
      <t>Poliuretanska trdna pena (PUR) izdelana iz poliola in isocianata, primerna za povečano delovno temperaturo do 130</t>
    </r>
    <r>
      <rPr>
        <vertAlign val="superscript"/>
        <sz val="10"/>
        <color theme="1"/>
        <rFont val="Arial"/>
        <family val="2"/>
        <charset val="238"/>
      </rPr>
      <t>0</t>
    </r>
    <r>
      <rPr>
        <sz val="10"/>
        <color theme="1"/>
        <rFont val="Arial"/>
        <family val="2"/>
        <charset val="238"/>
      </rPr>
      <t>C. Pena je homogena s povprečno velikostjo celic do max. 0,5 mm.</t>
    </r>
  </si>
  <si>
    <t>gostota &gt; 60 kg/m3</t>
  </si>
  <si>
    <r>
      <t>toplotna prevodnost pri 50</t>
    </r>
    <r>
      <rPr>
        <vertAlign val="superscript"/>
        <sz val="10"/>
        <color theme="1"/>
        <rFont val="Arial"/>
        <family val="2"/>
        <charset val="238"/>
      </rPr>
      <t>0</t>
    </r>
    <r>
      <rPr>
        <sz val="10"/>
        <color theme="1"/>
        <rFont val="Arial"/>
        <family val="2"/>
        <charset val="238"/>
      </rPr>
      <t xml:space="preserve">C &lt; 0,03 W/mK  </t>
    </r>
  </si>
  <si>
    <t>Zaščitna cev:</t>
  </si>
  <si>
    <t>Cev iz polietilena visoke gostote PEHD, material po DIN 8075, popolnoma nepropustna za vodo, notranjost cevi posebno obdelana za doseganje trdne povezave z izolacijo.</t>
  </si>
  <si>
    <t>gostota                      &gt; 940 kg/m3</t>
  </si>
  <si>
    <t xml:space="preserve">toplotna prevodnost &lt; 0,43 W/mK </t>
  </si>
  <si>
    <r>
      <t xml:space="preserve">Dobavljena v palicah dolžine </t>
    </r>
    <r>
      <rPr>
        <b/>
        <sz val="10"/>
        <color theme="1"/>
        <rFont val="Arial"/>
        <family val="2"/>
        <charset val="238"/>
      </rPr>
      <t xml:space="preserve">6 </t>
    </r>
    <r>
      <rPr>
        <sz val="10"/>
        <color theme="1"/>
        <rFont val="Arial"/>
        <family val="2"/>
        <charset val="238"/>
      </rPr>
      <t xml:space="preserve">ali </t>
    </r>
    <r>
      <rPr>
        <b/>
        <sz val="10"/>
        <color theme="1"/>
        <rFont val="Arial"/>
        <family val="2"/>
        <charset val="238"/>
      </rPr>
      <t xml:space="preserve">12 </t>
    </r>
    <r>
      <rPr>
        <sz val="10"/>
        <color theme="1"/>
        <rFont val="Arial"/>
        <family val="2"/>
        <charset val="238"/>
      </rPr>
      <t>m.</t>
    </r>
  </si>
  <si>
    <t>Dobava - montaža</t>
  </si>
  <si>
    <t>DN  150 / 225</t>
  </si>
  <si>
    <t>Predizolirani cevni lok 90°-enakokrak</t>
  </si>
  <si>
    <r>
      <t>Predizoliran cevni lok 90</t>
    </r>
    <r>
      <rPr>
        <vertAlign val="superscript"/>
        <sz val="10"/>
        <color theme="1"/>
        <rFont val="Arial"/>
        <family val="2"/>
        <charset val="238"/>
      </rPr>
      <t>0</t>
    </r>
    <r>
      <rPr>
        <sz val="10"/>
        <color theme="1"/>
        <rFont val="Arial"/>
        <family val="2"/>
        <charset val="238"/>
      </rPr>
      <t xml:space="preserve"> - enakokrak za transport vroče vode do 130</t>
    </r>
    <r>
      <rPr>
        <vertAlign val="superscript"/>
        <sz val="10"/>
        <color theme="1"/>
        <rFont val="Arial"/>
        <family val="2"/>
        <charset val="238"/>
      </rPr>
      <t>0</t>
    </r>
    <r>
      <rPr>
        <sz val="10"/>
        <color theme="1"/>
        <rFont val="Arial"/>
        <family val="2"/>
        <charset val="238"/>
      </rPr>
      <t>C, izdelan po standardu SIST EN 448  za predizolirane fazonske kose za daljinsko ogrevanje, z vgrajenima žicama za kontrolo vlažnosti in   lokacijo napake na cevovodu.</t>
    </r>
  </si>
  <si>
    <t xml:space="preserve">Sestav materiala enak kot za ravne cevi. </t>
  </si>
  <si>
    <t>DN 150 / 315</t>
  </si>
  <si>
    <t>Labirintno zidno tesnilo</t>
  </si>
  <si>
    <t>Labirintno zidno tesnilo za vgradnjo v zid pri prehodu predizolirane cevi skozi zid, izdelano iz profilirane neoprenske gume.</t>
  </si>
  <si>
    <t>Spojka</t>
  </si>
  <si>
    <t>Termostezna spojka  za izolacijo in tesnenje varjenih spojev, za zalivanje s PU peno, izdelana po standardu SIST EN489 za spoje predizoliranih cevi za daljinsko</t>
  </si>
  <si>
    <t>ogrevanje. Dodatno tesnenje polnilne izvrtine s tipsko preizkušeno zaplato ali termostezno manšeto.</t>
  </si>
  <si>
    <t>Jeklena cev iz celega</t>
  </si>
  <si>
    <t>Jeklena cev iz celega, izdelana iz materiala St 37.0, dobavljena po DIN 1629/84, dimenzije in teže po DIN 2448, vključno z varilnim materialom.</t>
  </si>
  <si>
    <t xml:space="preserve">DN  150 </t>
  </si>
  <si>
    <t>DN  15</t>
  </si>
  <si>
    <t>Jekleni lok iz celega,  90°</t>
  </si>
  <si>
    <t>Gladko krivljeni lok po DIN 1629, izdelan iz jeklene cevi iz celega, iz materiala St. 37.0,   dimenzije in teže po DIN 2605, oblika 5, vključno z varilnim materialom.</t>
  </si>
  <si>
    <t>Dobava in montaža</t>
  </si>
  <si>
    <t>Dobava in montaža prirobničnega krogličnega ventila za vročevodne sisteme PN16; tmax=150°C, skupaj z ročnim polžnim gonilom ter vijačnim, montažnim materialom iz nervajnega jekla AISI 316.</t>
  </si>
  <si>
    <t>Ustreza proizvod / Polix  / tip: KPN PN16 DP PX PX  z ročnim gonilom</t>
  </si>
  <si>
    <t>DN150</t>
  </si>
  <si>
    <t>klp</t>
  </si>
  <si>
    <t xml:space="preserve">Dobava in montaža navojnega krogličnega ventila za ogrevalne sisteme  PN16; tmax=150°C, skupaj z montažnim ter tesnilnim materialom, </t>
  </si>
  <si>
    <t>Stirodur za podkladanje pod cevi DN 150</t>
  </si>
  <si>
    <t>Oblaganje lokov z blazinami za kompenziranje - debeline 40 mm</t>
  </si>
  <si>
    <t>Tlačni preizkus</t>
  </si>
  <si>
    <t xml:space="preserve">Enkratno tlačno preizkušanje in izpiranje cevovoda. </t>
  </si>
  <si>
    <t>Površinska zaščita cevovodov</t>
  </si>
  <si>
    <t>Dvakratno temeljno barvanje klasičnega dela cevovoda s temeljno barvo, primerno za temperaturo 130 st. C, po predhodnem čiščenju rje.</t>
  </si>
  <si>
    <t>Izolacija</t>
  </si>
  <si>
    <t>ravnih cevi z blazinami neomočljivega in negorljivega  izolacijskega materiala, ojačanega z Al folijo ustrezne debeline.</t>
  </si>
  <si>
    <t xml:space="preserve">Zaščitni ovoj je izdelan iz Al pločevine, pritrjene s pomočjo kniping vijakov. </t>
  </si>
  <si>
    <t>80 mm</t>
  </si>
  <si>
    <t>Polnjenje sistema z mehko vodo in odzračevanje sistema pred zagonom</t>
  </si>
  <si>
    <t>Drobni montažni in pritrdilni material</t>
  </si>
  <si>
    <t xml:space="preserve">Splošni, manipulativni, transportni in zavarovalni stroški </t>
  </si>
  <si>
    <t>%</t>
  </si>
  <si>
    <t>MONTAŽNA DELA SKUPAJ</t>
  </si>
  <si>
    <t>Zavarovanje površine med gradnjo (postavitev zaščitne ograje in premostitvenih objektov za pešce). Obračun se bo vršil na podlagi dejansko porabljenega časa in materiala, evidentiranega v gradbenem dnevniku in potrjenega od nadzornega organa.</t>
  </si>
  <si>
    <t>pavšal</t>
  </si>
  <si>
    <t>2</t>
  </si>
  <si>
    <t>Planiranje dna jarka z natančnostjo +/- 3 cm.</t>
  </si>
  <si>
    <r>
      <t>m</t>
    </r>
    <r>
      <rPr>
        <vertAlign val="superscript"/>
        <sz val="10"/>
        <rFont val="Arial"/>
        <family val="2"/>
        <charset val="238"/>
      </rPr>
      <t>2</t>
    </r>
  </si>
  <si>
    <t xml:space="preserve">Izdelava posteljice in zasip cevovoda s peščenim materialom 0/16 ter ročno komprimiranje v plasteh po 15cm do visine 15cm nad temenom cevi </t>
  </si>
  <si>
    <r>
      <t>m</t>
    </r>
    <r>
      <rPr>
        <vertAlign val="superscript"/>
        <sz val="10"/>
        <rFont val="Arial"/>
        <family val="2"/>
        <charset val="238"/>
      </rPr>
      <t>3</t>
    </r>
  </si>
  <si>
    <t>Zapiranje kinete z betonskimi bloki, vključena uporaba strojne mehanizacije</t>
  </si>
  <si>
    <t>m'</t>
  </si>
  <si>
    <t>Polaganje opozorilnega traka z napisom vročevod.</t>
  </si>
  <si>
    <t xml:space="preserve">Izdelava vodotesnega AB revizijskega jaška (sistem bela kad, debelina AB sten 20 cm ) iz betona C30/37 PV2, komplet z vsemi pomožnimi deli (opaž, armaturo, betonom), z izdelavo podložnega betona C15/12 debeline 15 cm, poglobitvijo za črpanje dim 40x40x40 cm komplet s PVC rešetko 45x45cm, zatesnitvijo delovnih stikov AB sten in prebojev cevi s tesnilnim trakom iz betonita in kavčuka. Dobava in montaža pokrova iz nodularne litine 60x60cm s protihrupnim in vodotesnim vložkom, izvedba za privijačenje, nosilnosti 400 kN z napisom VROČEVOD komplet z AB vencem pokrova. Dobava in montaža vstopnih lestev iz nerjavečega jekla (INOX) dolžine do 180cm z izvlekom dolžine 80cm. </t>
  </si>
  <si>
    <t>Notranje dimenzije jaškov LxBxH= 160x100x100cm.</t>
  </si>
  <si>
    <t>7</t>
  </si>
  <si>
    <t>Izdelava podstavkov za montažo cevnih podpor v revizijskih jaških skupaj z opažanjem, vgradnjo betona C25/30 ter vsemi prenosi in prevozi ter pomožnimi deli in materialom.</t>
  </si>
  <si>
    <t>BxLxH= 30x110x60 cm</t>
  </si>
  <si>
    <t>Zatesnitev prebojev cevi kozi stene AB jaškov debeline do 20 cm, komplet z vgradnjo zalivnega betona C30/37 z omočljivostjo do 3 cm izdelanega iz cementa s hidroekspanzijskim dodatkom.</t>
  </si>
  <si>
    <t xml:space="preserve">dim. 1200x600mm za cevi 2x fi 355 mm </t>
  </si>
  <si>
    <t>10</t>
  </si>
  <si>
    <t xml:space="preserve">Pripravljalna dela, zaključna dela, pospravljanje in prevoz odpadkov na deponijo, ostali drobni in vezni material, ki v popisu ni zajet, obračun kot pribitek na dobavo in montažo (6 % od predračunske vrednosti postavk 1. - 19.). </t>
  </si>
  <si>
    <t>GRADBENA DELA SKUPAJ</t>
  </si>
  <si>
    <t>Geodetski posnetek vgrajenega cevovoda, izdelanega po predpisih geodetske stroke in navodilih upravljalca, vključno z izdelavo načrta izvedenih del v skladu s pravilnikom o podrobnejši vsebini projektne dokumentacije.</t>
  </si>
  <si>
    <t>Predaja vseh listin za tehnični pregled, sodelovanje pri tehničnem pregledu, predaja garancijskih listov in kvalitetni prevzem: (0,5 % od predračunske vrednosti Gradbena dela, Montažna dela)</t>
  </si>
  <si>
    <t>Izdelava PID projektne dokumentacije (6 izvodov).</t>
  </si>
  <si>
    <t>ZAKLJUČNA DELA SKUPAJ</t>
  </si>
  <si>
    <t>pri Hmax=9m, V=2l/s</t>
  </si>
  <si>
    <t xml:space="preserve">Svetilka BARVE SVETLOBE 4000K kot naprimer :
Demi RV DPR 3600 lm 35 W 840 FO 597x597mm IP43 white
special order
Demi RV DPR 3700 lm 39 W 940 FO 597x597mm IP43 white
Driver:
702120139 DR LL1x10-42-E-CC HE nastavljen na 320mA
Resistor:
702190280 Resistor MF 1% 250mW 180R
</t>
  </si>
  <si>
    <t>Svetilka BARVE SVETLOBE 4000K kot naprimer :
Kalis 55 C SOP 2000 lm 20 W 840 L1125 mm FO IP43 white</t>
  </si>
  <si>
    <t>Svetilka BARVE SVETLOBE 4000K kot naprimer :
Nitor RV Flat SOP 1000-2300 lm 9-25 W 350-900 mA 28 V 840 IP44 
Driver P42 42W 300-1050mA 3-44V FO
700mA
white/white</t>
  </si>
  <si>
    <t>Svetilka BARVE SVETLOBE 4000K kot naprimer :
Nitor RV Flat SOP 1000-2300 lm 9-25 W 350-900 mA 28 V 840 IP44 Driver P42 42W 300-1050mA 3-44V FO
900mA
white/white</t>
  </si>
  <si>
    <t>Svetilka BARVE SVETLOBE 4000K kot naprimer :        
Kalis 65 RV SOP 2850 lm 28 W 840 L1135 mm DALI IP44
 white</t>
  </si>
  <si>
    <t xml:space="preserve">Svetilka BARVE SVETLOBE 4000K kot naprimer :        
Demi RV SOP 3500 lm 35 W 840 FO 597x597mm IP43 white          
</t>
  </si>
  <si>
    <t xml:space="preserve">Svetilka BARVE SVETLOBE 4000K kot naprimer :        
Lona C/S 400 h100 SOP 2700 lm 25 W 840 FO IP43 white     
</t>
  </si>
  <si>
    <t>Svetilka BARVE SVETLOBE 4000K kot naprimer :  
5700 3200lm 27W 840 1277mm FO IP66</t>
  </si>
  <si>
    <t>Svetilka BARVE SVETLOBE 4000K kot naprimer :  
5700 4500lm 36W 840 FO 1277mm IP66</t>
  </si>
  <si>
    <t>Svetilka BARVE SVETLOBE 4000K  kot naprimer :  
5700 4500lm 36W 840 FO 1277mm IP67
z 2x- Adjustable wire suspension S10F L=1500 mm white cap
in 1xizpust SH ceiling cup with transparent cable 3x0,75 mm2 L1500mm white
(6svetilk, 6 izpustov, 12vešal)</t>
  </si>
  <si>
    <t>Svetilka BARVE SVETLOBE 4000K kot naprimer :  
106 MC OP 4400 lm 43W 840 FO 595x595mm IP43 white</t>
  </si>
  <si>
    <t>Svetilka BARVE SVETLOBE 4000K kot naprimer :  
216 OP 4200 lm 43 W 840 FO 200x1200 mm IP43 white</t>
  </si>
  <si>
    <t>Svetilka BARVE SVETLOBE 4000K kot naprimer :  
Etea DI 1500 lm 13 W 840 FO IP65 white</t>
  </si>
  <si>
    <t>Svetilka BARVE SVETLOBE 4000K kot naprimer :  
HYDROSTEP LINEAR 07 360 lm 10,5 W 3000K IP65 IK08 grey</t>
  </si>
  <si>
    <t>Svetilka BARVE SVETLOBE 4000K kot naprimer :  
Zod Power 2880 lm 38W 1300mm 4000K IP65 Driver MW IP67 90/230V 24Vdc 60W</t>
  </si>
  <si>
    <t>Svetilka BARVE SVETLOBE 4000K kot naprimer :  
STAMP 210 lm 4,5 W 4000K IP65 IK10 grey metal</t>
  </si>
  <si>
    <t>Vgradna svetilka  zasilne razsvetljave BARVE SVETLOBE 4000K, z enourno avtonomijo, z ohišjem iz bele umetne mase - IP40 (komplet z montažni, spojnim in pritrdilnim priborom, sijalkami, komplet spuščanje v pogon)
Tip: (Open Area Anti-Panic) 1x1W
EATON MICROPOINT ali podobn</t>
  </si>
  <si>
    <t>Nadgradna svetilka zasilne razsvetljave BARVE SVETLOBE 4000K, z enourno avtonomijo, z ohišjem iz bele umetne mase - IP40 (komplet z montažni, spojnim in pritrdilnim priborom, sijalkami, komplet spuščanje v pogon)
Tip:  (Open Area Anti-Panic) 1x10W
EATON MICROPOINT ali podobno</t>
  </si>
  <si>
    <t>Dobava in montaža GRomare v prostoječi izvedbi, z dvojnimi vrati, z možnostjo vstavitve cilindrične ključavnice vzdrževalcev, pobarvana RAL 7032, postavljena, komlet z vsem potrebnim montažnim in spojnim materialom dim. vxšxg - 2100x800x400mm
Omara z izrezom na vratih za montažo Circutorja komplet.
BARVA RAZDELILCA MAT BELA</t>
  </si>
  <si>
    <t>Merilni del omare je opremljen z vgrajenimi žigosanimi  tokovniki 3x400/5 A, komplet z merilno letvijo. 
Merilni del omare je ločen s pregradno steno in zaprt z vrati, ki so opremljena s ključavnico distributerja.</t>
  </si>
  <si>
    <t xml:space="preserve">Montaža in dobava el. opreme omari opremljenega z:
- glavno stikalo NSX 630A. Stikalo komplet dobavljeno z vso opremo in montirano v omaro.
- 3 x odvodniki prenapetosti Protect B
-tokovni transformatorji 3x400/5A
parametriranje in nastavitve merilnika
-analizator omrežja Circutor CVM NET-ITF-RS-485-C2, 5A,, komplet s tokovnimi transformatorji
- 4x podnožje PK 125/3 A za varovalke
- 4x podnožje PK 250/3 A za varovalke
- 8x podnožje PK 400/3 A za varovalke
- komplet ves potrebni vezni in spojni materal in potrebne 
 varovalke za varovanje napajalnega kabla, ter spuščanjem
 v pogon
- Izdelava vezalnih delavniških shem,  označevanje sponk in kablov, PE in N zbiralke ter ostali drobni material - komplet izvedba priklopa dovodnega napajalnega kabla.
</t>
  </si>
  <si>
    <t>Nadometna omarica, z vgrajeno merilno garnituro, montirana na steni v elektro prostoru.
Merilna garnitura komplet, s spončnimi letvami in števcem porabljene električne delovne in jalove energije
Dobava in montaža merilne garniture komplet.</t>
  </si>
  <si>
    <t xml:space="preserve">Izdelava kabelskih končnikov za kabel 4x240mm2, za notranjo  montažo in priklop kabla
</t>
  </si>
  <si>
    <t>Komplet z materialom za montažo in spajanje in spuščanje v pogon</t>
  </si>
  <si>
    <t>Dobava in montaža omare MREŽA  v prostoječi izvedbi, z dvojnimi vrati, z možnostjo vstavitve cilindrične ključavnice vzdrževalcev, pobarvana RAL 7032, postavljena, komlet z vsem potrebnim montažnim in spojnim materialom dim. vxšxg - 2100x800x400mm
Omara z izrezom na vratih za montažo Circutorja komplet.
BARVA RAZDELILCA MAT BELA</t>
  </si>
  <si>
    <t>Montaža in dobava el. opreme omari opremljenega z:
- glavno stikalo NSX 400A. Stikalo komplet dobavljeno z vso opremo in montirano v omaro.
- 3 x odvodniki prenapetosti Protect B
-tokovni transformatorji 3x400/5A
parametriranje in nastavitve merilnika
-analizator omrežja Circutor CVM NET-ITF-RS-485-C2, 5A,, komplet s tokovnimi transformatorji
- 8x podnožje PK 125/3 A za varovalke
- 8x podnožje PK 250/3 A za varovalke
- 4x podnožje PK 400/3 A za varovalke
- komplet ves potrebni vezni in spojni materal in potrebne 
 varovalke za varovanje napajalnega kabla, ter spuščanjem
 v pogon
- Izdelava vezalnih delavniških shem,  označevanje sponk in kablov, PE in N zbiralke ter ostali drobni materia</t>
  </si>
  <si>
    <t>0.5</t>
  </si>
  <si>
    <t>0.7</t>
  </si>
  <si>
    <t>0.8</t>
  </si>
  <si>
    <t>0.9</t>
  </si>
  <si>
    <t>GR OMARA OBJEKTA: GR</t>
  </si>
  <si>
    <t>OMARA OBJEKTA MREŽA</t>
  </si>
  <si>
    <t>Pločevinasta prostostoječa nadgradna razdelilna omara  s ključavnico,dim. vxšxg - 2100x800x400mm dobavljena, vgrajena in opremljena z opremo, po enopolni shemi. Komplet dobava, montaža, vgradnja in priklopi (omaro prilagoditi vgrajeni opremi in zadostni rezervi (20%) -
BARVA RAZDELILCA MAT BELA</t>
  </si>
  <si>
    <t>Pločevinasta prostostoječa nadgradna razdelilna omara dim. vxšxg - 2100x600x400mm s ključavnico , dobavljena, vgrajena in opremljena z opremo, po enopolni shemi. Komplet dobava, montaža, vgradnja in priklopi (omaro prilagoditi vgrajeni opremi in zadostni rezervi (20%) -
BARVA RAZDELILCA MAT BELA</t>
  </si>
  <si>
    <t>Dobava in montaža omare v prostoječi izvedbi, z dvojnimi vrati, z možnostjo vstavitve cilindrične ključavnice vzdrževalcev, pobarvana RAL 7032, postavljena v elektro prostor, komlet z vsem potrebnim montažnim in spojnim materialom dim. vxšxg - 2100x400x250mm
BARVA RAZDELILCA MAT BELA</t>
  </si>
  <si>
    <t>RAZDELIEC - R-AMBULANTE - VZHODNI TRAKT</t>
  </si>
  <si>
    <t>Pločevinasta ali plastična nadgradna razdelilna omara  s ključavnico prilagojena za vgradnjo na steno, dobavljena, vgrajena in opremljena z opremo, po enopolni shemi. Komplet dobava, montaža, vgradnja in priklopi (omaro prilagoditi vgrajeni opremi in zadostni rezervi (20%) -
OMARA 4X14MODULOV
ETI IZLAKE ECG 56
BARVA RAZDELILCA MAT BELA</t>
  </si>
  <si>
    <t>RAZDELIEC - R-AMBULANTE -ZAHODNI TRAKT</t>
  </si>
  <si>
    <t>Pločevinasta ali plastična vgradna razdelilna omara  s ključavnico prilagojena za vgradnjo v steno, dobavljena, vgrajena in opremljena z opremo, po enopolni shemi. Komplet dobava, montaža, vgradnja in priklopi (omaro prilagoditi vgrajeni opremi in zadostni rezervi (20%) -
OMARA 4X14MODULOV
ETI IZLAKE ECG 56
BARVA RAZDELILCA MAT BELA</t>
  </si>
  <si>
    <t>Pločevinasta vgradna razdelilna omara  s ključavnico prilagojena za vgradnjo v steno, dobavljena, vgrajena in opremljena z opremo, po enopolni shemi. Komplet dobava, montaža, vgradnja in priklopi (omaro prilagoditi vgrajeni opremi in zadostni rezervi (20%) -
BARVA RAZDELILCA MAT BELA</t>
  </si>
  <si>
    <t>0.10</t>
  </si>
  <si>
    <t>Pločevinasta prostostoječa razdelilna omara vxšxg - 2100x400x250mm s ključavnico, dobavljena, vgrajena in opremljena z opremo, po enopolni shemi. Komplet dobava, montaža, vgradnja in priklopi (omaro prilagoditi vgrajeni opremi in zadostni rezervi (20%) -
BARVA RAZDELILCA MAT BELA</t>
  </si>
  <si>
    <t>0.11</t>
  </si>
  <si>
    <t>Pločevinasta ali plastična vgradna razdelilna omara  s ključavnico prilagojena za vgradnjo v steno, dobavljena, vgrajena in opremljena z opremo, po enopolni shemi. Komplet dobava, montaža, vgradnja in priklopi (omaro prilagoditi vgrajeni opremi in zadostni rezervi (20%) -
BARVA RAZDELILCA MAT BELA</t>
  </si>
  <si>
    <t>0.12</t>
  </si>
  <si>
    <t>0.13</t>
  </si>
  <si>
    <t>KOMPENZACIJA</t>
  </si>
  <si>
    <t>Avtomatska kompenzacija jalove moči 100 kvar, nazivna napetost    400 V, nazivna frekvenca 50 Hz, nazivna moč 100 kvar, 
Omara komplet dobavljena, montirana in spuščena v delovanje.</t>
  </si>
  <si>
    <t>Tokovniki 400/5, vgrajeni v omaro RG</t>
  </si>
  <si>
    <t>Dobava in montaža RACK omare 19" 24U (600X500x1200)</t>
  </si>
  <si>
    <t>SKUPAJ OMARE PO NADSTROPJIH:</t>
  </si>
  <si>
    <t>Vhodno izhodni Adresni tri kanalni vhodno / izhodni vmesnik;
krmilni vmesnik s tremi neodvisnimi relejskimi izhodi in tremi neodvisnimi vhodi za priklop brezpotencialnih kontaktov, komplet z ohišjem</t>
  </si>
  <si>
    <t>JB-Y(ST)Y 2x0,75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</si>
</sst>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 #,##0.00\ &quot;€&quot;_-;\-* #,##0.00\ &quot;€&quot;_-;_-* &quot;-&quot;??\ &quot;€&quot;_-;_-@_-"/>
    <numFmt numFmtId="164" formatCode="_-* #,##0.00\ _€_-;\-* #,##0.00\ _€_-;_-* &quot;-&quot;??\ _€_-;_-@_-"/>
    <numFmt numFmtId="165" formatCode="_(\$* #,##0_);_(\$* \(#,##0\);_(\$* \-_);_(@_)"/>
    <numFmt numFmtId="166" formatCode="_(\$* #,##0.00_);_(\$* \(#,##0.00\);_(\$* \-??_);_(@_)"/>
    <numFmt numFmtId="167" formatCode="_ * #,##0.00_-\ _S_L_T_ ;_ * #,##0.00&quot;- &quot;_S_L_T_ ;_ * \-??_-\ _S_L_T_ ;_ @_ "/>
    <numFmt numFmtId="168" formatCode="#,##0.00\ [$€-40B]"/>
    <numFmt numFmtId="169" formatCode="#,##0.00&quot; SIT&quot;;\-#,##0.00&quot; SIT&quot;"/>
    <numFmt numFmtId="170" formatCode="dd/mm/yy"/>
    <numFmt numFmtId="171" formatCode="0.0"/>
    <numFmt numFmtId="172" formatCode="#,##0.00&quot; €&quot;"/>
    <numFmt numFmtId="173" formatCode="00&quot;.&quot;"/>
    <numFmt numFmtId="174" formatCode="_-* #,##0.00\ _S_I_T_-;\-* #,##0.00\ _S_I_T_-;_-* &quot;-&quot;??\ _S_I_T_-;_-@_-"/>
    <numFmt numFmtId="175" formatCode="#,##0.00\ _S_I_T"/>
    <numFmt numFmtId="176" formatCode="000"/>
    <numFmt numFmtId="177" formatCode="_ * #,##0.00_-\ _S_L_T_ ;_ * #,##0.00\-\ _S_L_T_ ;_ * &quot;-&quot;??_-\ _S_L_T_ ;_ @_ "/>
    <numFmt numFmtId="178" formatCode="#,##0.00\ &quot;SIT&quot;;[Red]\-#,##0.00\ &quot;SIT&quot;"/>
    <numFmt numFmtId="179" formatCode="_-* #,##0.00\ _S_I_T_-;\-* #,##0.00\ _S_I_T_-;_-* \-??\ _S_I_T_-;_-@_-"/>
    <numFmt numFmtId="180" formatCode="00\."/>
    <numFmt numFmtId="181" formatCode="#,##0\ [$€-1];[Red]\-#,##0\ [$€-1]"/>
    <numFmt numFmtId="182" formatCode="0.0%"/>
    <numFmt numFmtId="183" formatCode="#,##0;[Red]#,##0"/>
    <numFmt numFmtId="184" formatCode="#,##0.00\ &quot;€&quot;"/>
  </numFmts>
  <fonts count="216">
    <font>
      <sz val="10"/>
      <name val="Arial CE"/>
      <family val="2"/>
      <charset val="238"/>
    </font>
    <font>
      <sz val="11"/>
      <color theme="1"/>
      <name val="Calibri"/>
      <family val="2"/>
      <charset val="238"/>
      <scheme val="minor"/>
    </font>
    <font>
      <sz val="11"/>
      <color theme="1"/>
      <name val="Calibri"/>
      <family val="2"/>
      <charset val="238"/>
      <scheme val="minor"/>
    </font>
    <font>
      <sz val="10"/>
      <name val="Arial"/>
      <family val="2"/>
      <charset val="238"/>
    </font>
    <font>
      <sz val="10"/>
      <name val="Arial"/>
      <family val="2"/>
      <charset val="238"/>
    </font>
    <font>
      <sz val="10"/>
      <name val="Arial"/>
      <family val="2"/>
    </font>
    <font>
      <sz val="10"/>
      <color indexed="8"/>
      <name val="MS Sans Serif"/>
      <family val="2"/>
      <charset val="238"/>
    </font>
    <font>
      <sz val="11"/>
      <color indexed="8"/>
      <name val="Calibri"/>
      <family val="2"/>
      <charset val="238"/>
    </font>
    <font>
      <b/>
      <sz val="10"/>
      <name val="Arial CE"/>
      <family val="2"/>
      <charset val="238"/>
    </font>
    <font>
      <b/>
      <sz val="18"/>
      <name val="Arial CE"/>
      <family val="2"/>
      <charset val="238"/>
    </font>
    <font>
      <sz val="8"/>
      <name val="Arial CE"/>
      <family val="2"/>
      <charset val="238"/>
    </font>
    <font>
      <b/>
      <sz val="10"/>
      <color indexed="10"/>
      <name val="Arial CE"/>
      <family val="2"/>
      <charset val="238"/>
    </font>
    <font>
      <b/>
      <sz val="11"/>
      <name val="Arial CE"/>
      <family val="2"/>
      <charset val="238"/>
    </font>
    <font>
      <b/>
      <sz val="11"/>
      <color indexed="10"/>
      <name val="Arial CE"/>
      <family val="2"/>
      <charset val="238"/>
    </font>
    <font>
      <b/>
      <sz val="16"/>
      <name val="Arial CE"/>
      <family val="2"/>
      <charset val="238"/>
    </font>
    <font>
      <b/>
      <i/>
      <sz val="8"/>
      <name val="Arial CE"/>
      <family val="2"/>
      <charset val="238"/>
    </font>
    <font>
      <b/>
      <sz val="10"/>
      <name val="Arial"/>
      <family val="2"/>
      <charset val="238"/>
    </font>
    <font>
      <b/>
      <sz val="10"/>
      <name val="BankGothic Lt BT"/>
      <family val="2"/>
    </font>
    <font>
      <b/>
      <u/>
      <sz val="10"/>
      <name val="Arial"/>
      <family val="2"/>
      <charset val="238"/>
    </font>
    <font>
      <i/>
      <sz val="10"/>
      <color indexed="30"/>
      <name val="Arial"/>
      <family val="2"/>
      <charset val="238"/>
    </font>
    <font>
      <i/>
      <sz val="10"/>
      <name val="Arial"/>
      <family val="2"/>
      <charset val="238"/>
    </font>
    <font>
      <i/>
      <sz val="9"/>
      <name val="Arial"/>
      <family val="2"/>
      <charset val="238"/>
    </font>
    <font>
      <b/>
      <i/>
      <sz val="10"/>
      <name val="Arial"/>
      <family val="2"/>
      <charset val="238"/>
    </font>
    <font>
      <b/>
      <u/>
      <sz val="10"/>
      <name val="Arial"/>
      <family val="2"/>
    </font>
    <font>
      <b/>
      <sz val="10"/>
      <color indexed="20"/>
      <name val="Arial CE"/>
      <family val="2"/>
      <charset val="238"/>
    </font>
    <font>
      <sz val="10"/>
      <color indexed="10"/>
      <name val="Arial CE"/>
      <family val="2"/>
      <charset val="238"/>
    </font>
    <font>
      <sz val="10"/>
      <color indexed="10"/>
      <name val="Arial"/>
      <family val="2"/>
      <charset val="238"/>
    </font>
    <font>
      <u/>
      <sz val="10"/>
      <name val="Arial"/>
      <family val="2"/>
      <charset val="238"/>
    </font>
    <font>
      <sz val="10"/>
      <color indexed="10"/>
      <name val="Arial"/>
      <family val="2"/>
    </font>
    <font>
      <sz val="10"/>
      <color indexed="8"/>
      <name val="Arial"/>
      <family val="2"/>
      <charset val="238"/>
    </font>
    <font>
      <sz val="10"/>
      <color indexed="8"/>
      <name val="Arial CE"/>
      <family val="2"/>
      <charset val="238"/>
    </font>
    <font>
      <b/>
      <sz val="10"/>
      <name val="Arial"/>
      <family val="2"/>
    </font>
    <font>
      <sz val="10"/>
      <color indexed="8"/>
      <name val="Arial"/>
      <family val="2"/>
    </font>
    <font>
      <i/>
      <sz val="10"/>
      <color indexed="17"/>
      <name val="Arial CE"/>
      <family val="2"/>
      <charset val="238"/>
    </font>
    <font>
      <sz val="10"/>
      <color indexed="17"/>
      <name val="Arial CE"/>
      <family val="2"/>
      <charset val="238"/>
    </font>
    <font>
      <b/>
      <u/>
      <sz val="10"/>
      <name val="Arial CE"/>
      <family val="2"/>
      <charset val="238"/>
    </font>
    <font>
      <sz val="10"/>
      <color indexed="20"/>
      <name val="Arial CE"/>
      <family val="2"/>
      <charset val="238"/>
    </font>
    <font>
      <i/>
      <sz val="10"/>
      <name val="Arial CE"/>
      <family val="2"/>
      <charset val="238"/>
    </font>
    <font>
      <i/>
      <sz val="10"/>
      <color indexed="8"/>
      <name val="Arial"/>
      <family val="2"/>
      <charset val="238"/>
    </font>
    <font>
      <sz val="9"/>
      <name val="Arial CE"/>
      <family val="2"/>
      <charset val="238"/>
    </font>
    <font>
      <sz val="10"/>
      <color indexed="8"/>
      <name val="Calibri"/>
      <family val="2"/>
      <charset val="238"/>
    </font>
    <font>
      <b/>
      <u/>
      <sz val="9"/>
      <name val="Arial CE"/>
      <family val="2"/>
      <charset val="238"/>
    </font>
    <font>
      <b/>
      <sz val="12"/>
      <color indexed="20"/>
      <name val="Arial"/>
      <family val="2"/>
      <charset val="238"/>
    </font>
    <font>
      <b/>
      <sz val="10"/>
      <color indexed="10"/>
      <name val="Arial"/>
      <family val="2"/>
      <charset val="238"/>
    </font>
    <font>
      <i/>
      <sz val="9"/>
      <name val="Arial CE"/>
      <family val="2"/>
      <charset val="238"/>
    </font>
    <font>
      <i/>
      <sz val="10"/>
      <name val="Arial"/>
      <family val="2"/>
    </font>
    <font>
      <b/>
      <sz val="11"/>
      <color indexed="20"/>
      <name val="Arial CE"/>
      <family val="2"/>
      <charset val="238"/>
    </font>
    <font>
      <i/>
      <sz val="10"/>
      <color indexed="8"/>
      <name val="Arial"/>
      <family val="2"/>
    </font>
    <font>
      <i/>
      <u/>
      <sz val="10"/>
      <name val="Arial CE"/>
      <family val="2"/>
      <charset val="238"/>
    </font>
    <font>
      <b/>
      <sz val="14"/>
      <color indexed="20"/>
      <name val="Arial CE"/>
      <family val="2"/>
      <charset val="238"/>
    </font>
    <font>
      <u/>
      <sz val="10"/>
      <name val="Arial CE"/>
      <family val="2"/>
      <charset val="238"/>
    </font>
    <font>
      <sz val="10"/>
      <color indexed="60"/>
      <name val="Arial"/>
      <family val="2"/>
      <charset val="238"/>
    </font>
    <font>
      <i/>
      <sz val="9"/>
      <color indexed="8"/>
      <name val="Arial"/>
      <family val="2"/>
    </font>
    <font>
      <i/>
      <sz val="10"/>
      <color indexed="10"/>
      <name val="Arial"/>
      <family val="2"/>
      <charset val="238"/>
    </font>
    <font>
      <sz val="10"/>
      <color indexed="53"/>
      <name val="Arial"/>
      <family val="2"/>
    </font>
    <font>
      <sz val="10"/>
      <name val="Calibri"/>
      <family val="2"/>
    </font>
    <font>
      <sz val="10"/>
      <color indexed="40"/>
      <name val="Arial"/>
      <family val="2"/>
    </font>
    <font>
      <i/>
      <sz val="10"/>
      <color indexed="8"/>
      <name val="Arial CE"/>
      <family val="2"/>
      <charset val="238"/>
    </font>
    <font>
      <sz val="8"/>
      <color indexed="10"/>
      <name val="Arial"/>
      <family val="2"/>
      <charset val="238"/>
    </font>
    <font>
      <sz val="8"/>
      <color indexed="40"/>
      <name val="Arial"/>
      <family val="2"/>
      <charset val="238"/>
    </font>
    <font>
      <b/>
      <sz val="12"/>
      <color indexed="20"/>
      <name val="Arial CE"/>
      <family val="2"/>
      <charset val="238"/>
    </font>
    <font>
      <i/>
      <sz val="9"/>
      <name val="Arial"/>
      <family val="2"/>
    </font>
    <font>
      <strike/>
      <sz val="10"/>
      <name val="Arial CE"/>
      <family val="2"/>
      <charset val="238"/>
    </font>
    <font>
      <b/>
      <sz val="16"/>
      <color indexed="20"/>
      <name val="Arial"/>
      <family val="2"/>
      <charset val="238"/>
    </font>
    <font>
      <b/>
      <sz val="11"/>
      <color indexed="20"/>
      <name val="Arial"/>
      <family val="2"/>
      <charset val="238"/>
    </font>
    <font>
      <b/>
      <sz val="10"/>
      <color indexed="8"/>
      <name val="Arial"/>
      <family val="2"/>
      <charset val="238"/>
    </font>
    <font>
      <sz val="10"/>
      <name val="Calibri"/>
      <family val="2"/>
      <charset val="238"/>
    </font>
    <font>
      <b/>
      <sz val="10"/>
      <color indexed="20"/>
      <name val="Arial"/>
      <family val="2"/>
      <charset val="238"/>
    </font>
    <font>
      <sz val="10"/>
      <color indexed="20"/>
      <name val="Arial"/>
      <family val="2"/>
      <charset val="238"/>
    </font>
    <font>
      <sz val="10"/>
      <color indexed="20"/>
      <name val="Calibri"/>
      <family val="2"/>
      <charset val="238"/>
    </font>
    <font>
      <sz val="10"/>
      <color indexed="20"/>
      <name val="Arial"/>
      <family val="2"/>
    </font>
    <font>
      <u/>
      <sz val="10"/>
      <color indexed="8"/>
      <name val="Arial"/>
      <family val="2"/>
      <charset val="238"/>
    </font>
    <font>
      <b/>
      <sz val="10"/>
      <color indexed="8"/>
      <name val="Arial"/>
      <family val="2"/>
    </font>
    <font>
      <sz val="10"/>
      <name val="Arial"/>
      <family val="2"/>
      <charset val="1"/>
    </font>
    <font>
      <b/>
      <i/>
      <sz val="9"/>
      <name val="Arial"/>
      <family val="2"/>
      <charset val="238"/>
    </font>
    <font>
      <sz val="7"/>
      <name val="Times New Roman"/>
      <family val="1"/>
      <charset val="238"/>
    </font>
    <font>
      <sz val="7"/>
      <color indexed="8"/>
      <name val="Times New Roman"/>
      <family val="1"/>
      <charset val="238"/>
    </font>
    <font>
      <sz val="10"/>
      <name val="Arial CE"/>
      <family val="2"/>
      <charset val="238"/>
    </font>
    <font>
      <sz val="10"/>
      <name val="Arial Narrow"/>
      <family val="2"/>
    </font>
    <font>
      <sz val="10"/>
      <name val="Arial Narrow"/>
      <family val="2"/>
      <charset val="238"/>
    </font>
    <font>
      <b/>
      <sz val="8"/>
      <name val="Arial Narrow"/>
      <family val="2"/>
      <charset val="238"/>
    </font>
    <font>
      <sz val="10"/>
      <name val="Swis721 Cn BT"/>
      <family val="2"/>
    </font>
    <font>
      <i/>
      <sz val="9"/>
      <name val="Swis721 Cn BT"/>
      <family val="2"/>
    </font>
    <font>
      <b/>
      <sz val="10"/>
      <name val="Swis721 Cn BT"/>
      <family val="2"/>
    </font>
    <font>
      <i/>
      <sz val="10"/>
      <name val="Swis721 Cn BT"/>
      <family val="2"/>
    </font>
    <font>
      <sz val="12"/>
      <name val="Times New Roman CE"/>
      <family val="1"/>
      <charset val="238"/>
    </font>
    <font>
      <sz val="12"/>
      <name val="Arial"/>
      <family val="2"/>
    </font>
    <font>
      <b/>
      <sz val="11"/>
      <name val="Arial"/>
      <family val="2"/>
    </font>
    <font>
      <b/>
      <sz val="8"/>
      <name val="Arial"/>
      <family val="2"/>
    </font>
    <font>
      <b/>
      <sz val="10"/>
      <name val="Arial CE"/>
      <charset val="238"/>
    </font>
    <font>
      <b/>
      <sz val="8"/>
      <name val="Arial CE"/>
      <charset val="238"/>
    </font>
    <font>
      <sz val="10"/>
      <color theme="1"/>
      <name val="Arial"/>
      <family val="2"/>
    </font>
    <font>
      <sz val="11"/>
      <color rgb="FFFF0000"/>
      <name val="Calibri"/>
      <family val="2"/>
      <charset val="238"/>
      <scheme val="minor"/>
    </font>
    <font>
      <sz val="10"/>
      <color indexed="8"/>
      <name val="Tahoma Bold"/>
    </font>
    <font>
      <sz val="8"/>
      <color indexed="8"/>
      <name val="Tahoma"/>
      <family val="2"/>
      <charset val="238"/>
    </font>
    <font>
      <sz val="8"/>
      <color indexed="8"/>
      <name val="Tahoma Bold"/>
    </font>
    <font>
      <sz val="9"/>
      <color indexed="8"/>
      <name val="Tahoma Bold"/>
    </font>
    <font>
      <sz val="10"/>
      <color indexed="8"/>
      <name val="Tahoma Bold"/>
      <charset val="238"/>
    </font>
    <font>
      <u/>
      <sz val="10"/>
      <color indexed="8"/>
      <name val="Tahoma Bold"/>
    </font>
    <font>
      <sz val="11"/>
      <color indexed="8"/>
      <name val="Arial"/>
      <family val="2"/>
      <charset val="238"/>
    </font>
    <font>
      <vertAlign val="superscript"/>
      <sz val="8"/>
      <color indexed="8"/>
      <name val="Tahoma"/>
      <family val="2"/>
      <charset val="238"/>
    </font>
    <font>
      <sz val="8"/>
      <color indexed="8"/>
      <name val="Arial CE"/>
    </font>
    <font>
      <b/>
      <sz val="8"/>
      <color indexed="8"/>
      <name val="Arial CE"/>
    </font>
    <font>
      <b/>
      <sz val="10"/>
      <color indexed="8"/>
      <name val="Tahoma"/>
      <family val="2"/>
      <charset val="238"/>
    </font>
    <font>
      <b/>
      <i/>
      <sz val="10"/>
      <color indexed="8"/>
      <name val="Tahoma"/>
      <family val="2"/>
      <charset val="238"/>
    </font>
    <font>
      <sz val="10"/>
      <color indexed="8"/>
      <name val="Tahoma"/>
      <family val="2"/>
      <charset val="238"/>
    </font>
    <font>
      <sz val="10"/>
      <name val="Tahoma"/>
      <family val="2"/>
      <charset val="238"/>
    </font>
    <font>
      <sz val="9"/>
      <color indexed="8"/>
      <name val="Calibri"/>
      <family val="2"/>
      <charset val="238"/>
    </font>
    <font>
      <sz val="9"/>
      <color indexed="8"/>
      <name val="MS Sans Serif"/>
    </font>
    <font>
      <vertAlign val="superscript"/>
      <sz val="10"/>
      <name val="Times New Roman"/>
      <family val="1"/>
      <charset val="238"/>
    </font>
    <font>
      <vertAlign val="superscript"/>
      <sz val="8"/>
      <color indexed="8"/>
      <name val="Times New Roman"/>
      <family val="1"/>
      <charset val="238"/>
    </font>
    <font>
      <sz val="8"/>
      <color theme="1"/>
      <name val="Tahoma"/>
      <family val="2"/>
      <charset val="238"/>
    </font>
    <font>
      <u/>
      <sz val="8"/>
      <color indexed="8"/>
      <name val="Tahoma"/>
      <family val="2"/>
      <charset val="238"/>
    </font>
    <font>
      <sz val="8"/>
      <color rgb="FF212121"/>
      <name val="Tahoma"/>
      <family val="2"/>
      <charset val="238"/>
    </font>
    <font>
      <b/>
      <sz val="8"/>
      <color theme="1"/>
      <name val="Tahoma"/>
      <family val="2"/>
      <charset val="238"/>
    </font>
    <font>
      <b/>
      <sz val="8"/>
      <name val="Tahoma"/>
      <family val="2"/>
      <charset val="238"/>
    </font>
    <font>
      <b/>
      <sz val="8"/>
      <color indexed="8"/>
      <name val="Tahoma"/>
      <family val="2"/>
      <charset val="238"/>
    </font>
    <font>
      <b/>
      <sz val="9"/>
      <color indexed="8"/>
      <name val="Tahoma"/>
      <family val="2"/>
      <charset val="238"/>
    </font>
    <font>
      <b/>
      <u/>
      <sz val="10"/>
      <color indexed="8"/>
      <name val="Tahoma"/>
      <family val="2"/>
      <charset val="238"/>
    </font>
    <font>
      <vertAlign val="superscript"/>
      <sz val="10"/>
      <color indexed="8"/>
      <name val="Arial CE"/>
    </font>
    <font>
      <sz val="10"/>
      <color indexed="8"/>
      <name val="Arial CE"/>
    </font>
    <font>
      <b/>
      <sz val="12"/>
      <name val="Arial"/>
      <family val="2"/>
    </font>
    <font>
      <b/>
      <sz val="12"/>
      <name val="Arial CE"/>
      <family val="2"/>
      <charset val="238"/>
    </font>
    <font>
      <b/>
      <sz val="12"/>
      <name val="Arial CE"/>
      <charset val="238"/>
    </font>
    <font>
      <b/>
      <sz val="12"/>
      <color indexed="8"/>
      <name val="Arial CE"/>
      <family val="2"/>
      <charset val="238"/>
    </font>
    <font>
      <u/>
      <sz val="10"/>
      <color indexed="12"/>
      <name val="Arial"/>
      <family val="2"/>
      <charset val="238"/>
    </font>
    <font>
      <b/>
      <sz val="12"/>
      <name val="Arial"/>
      <family val="2"/>
      <charset val="238"/>
    </font>
    <font>
      <sz val="12"/>
      <name val="Courier"/>
      <family val="3"/>
    </font>
    <font>
      <sz val="10"/>
      <name val="Gatineau"/>
    </font>
    <font>
      <sz val="8"/>
      <color indexed="8"/>
      <name val="Arial"/>
      <family val="2"/>
      <charset val="238"/>
    </font>
    <font>
      <sz val="8"/>
      <name val="Arial"/>
      <family val="2"/>
      <charset val="238"/>
    </font>
    <font>
      <b/>
      <sz val="16"/>
      <color indexed="8"/>
      <name val="Arial"/>
      <family val="2"/>
      <charset val="238"/>
    </font>
    <font>
      <b/>
      <sz val="10"/>
      <color indexed="8"/>
      <name val="Arial CE"/>
      <family val="2"/>
      <charset val="238"/>
    </font>
    <font>
      <sz val="10"/>
      <name val="Times New Roman CE"/>
      <charset val="238"/>
    </font>
    <font>
      <b/>
      <sz val="12"/>
      <color indexed="8"/>
      <name val="Arial"/>
      <family val="2"/>
    </font>
    <font>
      <b/>
      <u/>
      <sz val="10"/>
      <color indexed="8"/>
      <name val="Arial"/>
      <family val="2"/>
      <charset val="238"/>
    </font>
    <font>
      <b/>
      <sz val="8.5"/>
      <name val="Arial"/>
      <family val="2"/>
    </font>
    <font>
      <sz val="10"/>
      <name val="MS Sans Serif"/>
      <family val="2"/>
      <charset val="238"/>
    </font>
    <font>
      <b/>
      <i/>
      <sz val="11"/>
      <name val="Arial CE"/>
      <charset val="238"/>
    </font>
    <font>
      <sz val="11"/>
      <name val="Times New Roman CE"/>
    </font>
    <font>
      <sz val="10"/>
      <color indexed="8"/>
      <name val="Times New Roman CE"/>
      <family val="1"/>
      <charset val="238"/>
    </font>
    <font>
      <sz val="10"/>
      <color indexed="8"/>
      <name val="Times New Roman"/>
      <family val="1"/>
      <charset val="238"/>
    </font>
    <font>
      <sz val="10"/>
      <name val="Times New Roman CE"/>
      <family val="1"/>
      <charset val="238"/>
    </font>
    <font>
      <sz val="8.5"/>
      <name val="Arial"/>
      <family val="2"/>
      <charset val="238"/>
    </font>
    <font>
      <b/>
      <i/>
      <sz val="10"/>
      <name val="Arial CE"/>
      <charset val="238"/>
    </font>
    <font>
      <sz val="10"/>
      <color indexed="12"/>
      <name val="Arial"/>
      <family val="2"/>
      <charset val="238"/>
    </font>
    <font>
      <sz val="9"/>
      <name val="Calibri"/>
      <family val="2"/>
      <charset val="238"/>
    </font>
    <font>
      <b/>
      <sz val="9"/>
      <name val="Calibri"/>
      <family val="2"/>
      <charset val="238"/>
    </font>
    <font>
      <sz val="11"/>
      <name val="Arial"/>
      <family val="2"/>
    </font>
    <font>
      <sz val="10"/>
      <name val="Times New Roman"/>
      <family val="1"/>
      <charset val="238"/>
    </font>
    <font>
      <sz val="11"/>
      <name val="Times New Roman CE"/>
      <family val="1"/>
      <charset val="238"/>
    </font>
    <font>
      <sz val="8"/>
      <name val="Arial"/>
      <family val="2"/>
    </font>
    <font>
      <b/>
      <sz val="14"/>
      <name val="Arial"/>
      <family val="2"/>
    </font>
    <font>
      <b/>
      <u/>
      <sz val="10"/>
      <color indexed="8"/>
      <name val="Arial"/>
      <family val="2"/>
    </font>
    <font>
      <sz val="10"/>
      <name val="Arial CE"/>
      <charset val="238"/>
    </font>
    <font>
      <sz val="10"/>
      <color indexed="10"/>
      <name val="Times New Roman"/>
      <family val="1"/>
    </font>
    <font>
      <sz val="10"/>
      <color rgb="FFFF0000"/>
      <name val="Arial CE"/>
      <family val="2"/>
      <charset val="238"/>
    </font>
    <font>
      <sz val="11"/>
      <name val="Arial"/>
      <family val="2"/>
      <charset val="238"/>
    </font>
    <font>
      <vertAlign val="subscript"/>
      <sz val="10"/>
      <color indexed="8"/>
      <name val="Arial"/>
      <family val="2"/>
      <charset val="238"/>
    </font>
    <font>
      <vertAlign val="superscript"/>
      <sz val="10"/>
      <color indexed="8"/>
      <name val="Arial"/>
      <family val="2"/>
      <charset val="238"/>
    </font>
    <font>
      <sz val="10"/>
      <color theme="1"/>
      <name val="Arial"/>
      <family val="2"/>
      <charset val="238"/>
    </font>
    <font>
      <vertAlign val="superscript"/>
      <sz val="10"/>
      <name val="Arial"/>
      <family val="2"/>
      <charset val="238"/>
    </font>
    <font>
      <b/>
      <sz val="10"/>
      <color theme="1"/>
      <name val="Arial ce"/>
    </font>
    <font>
      <vertAlign val="subscript"/>
      <sz val="10"/>
      <name val="Arial"/>
      <family val="2"/>
      <charset val="238"/>
    </font>
    <font>
      <sz val="10"/>
      <name val="Times New Roman CE"/>
    </font>
    <font>
      <b/>
      <sz val="10"/>
      <name val="Arial Narrow"/>
      <family val="2"/>
      <charset val="238"/>
    </font>
    <font>
      <i/>
      <sz val="10"/>
      <name val="Arial Narrow"/>
      <family val="2"/>
      <charset val="238"/>
    </font>
    <font>
      <b/>
      <sz val="12"/>
      <name val="Arial Narrow"/>
      <family val="2"/>
      <charset val="238"/>
    </font>
    <font>
      <sz val="10"/>
      <color indexed="8"/>
      <name val="Times New Roman"/>
      <family val="1"/>
    </font>
    <font>
      <sz val="10"/>
      <name val="Times New Roman"/>
      <family val="1"/>
    </font>
    <font>
      <sz val="10"/>
      <color rgb="FFFF0000"/>
      <name val="Arial"/>
      <family val="2"/>
    </font>
    <font>
      <b/>
      <sz val="14"/>
      <color indexed="8"/>
      <name val="Arial"/>
      <family val="2"/>
    </font>
    <font>
      <b/>
      <sz val="14"/>
      <name val="Arial CE"/>
      <family val="2"/>
      <charset val="238"/>
    </font>
    <font>
      <b/>
      <sz val="10"/>
      <color indexed="10"/>
      <name val="Arial"/>
      <family val="2"/>
    </font>
    <font>
      <b/>
      <sz val="14"/>
      <color indexed="8"/>
      <name val="Arial"/>
      <family val="2"/>
      <charset val="238"/>
    </font>
    <font>
      <b/>
      <sz val="14"/>
      <name val="Arial"/>
      <family val="2"/>
      <charset val="238"/>
    </font>
    <font>
      <sz val="10"/>
      <color rgb="FFFF0000"/>
      <name val="Arial"/>
      <family val="2"/>
      <charset val="238"/>
    </font>
    <font>
      <b/>
      <strike/>
      <sz val="10"/>
      <name val="Arial"/>
      <family val="2"/>
    </font>
    <font>
      <b/>
      <i/>
      <sz val="10"/>
      <color indexed="8"/>
      <name val="Arial"/>
      <family val="2"/>
      <charset val="238"/>
    </font>
    <font>
      <sz val="10"/>
      <name val="Frutiger"/>
      <charset val="238"/>
    </font>
    <font>
      <b/>
      <sz val="11"/>
      <color indexed="8"/>
      <name val="Calibri"/>
      <family val="2"/>
      <charset val="238"/>
    </font>
    <font>
      <sz val="10"/>
      <name val="Symbol"/>
      <family val="1"/>
      <charset val="2"/>
    </font>
    <font>
      <b/>
      <i/>
      <sz val="12"/>
      <color indexed="8"/>
      <name val="Arial"/>
      <family val="2"/>
      <charset val="238"/>
    </font>
    <font>
      <b/>
      <i/>
      <sz val="12"/>
      <name val="Arial"/>
      <family val="2"/>
      <charset val="238"/>
    </font>
    <font>
      <i/>
      <sz val="11"/>
      <color indexed="8"/>
      <name val="Arial"/>
      <family val="2"/>
      <charset val="238"/>
    </font>
    <font>
      <sz val="12"/>
      <name val="Courier New"/>
      <family val="3"/>
      <charset val="238"/>
    </font>
    <font>
      <sz val="10"/>
      <color indexed="10"/>
      <name val="Times New Roman CE"/>
      <family val="1"/>
      <charset val="238"/>
    </font>
    <font>
      <sz val="12"/>
      <name val="Arial"/>
      <family val="2"/>
      <charset val="238"/>
    </font>
    <font>
      <b/>
      <sz val="8"/>
      <name val="Arial"/>
      <family val="2"/>
      <charset val="238"/>
    </font>
    <font>
      <sz val="10"/>
      <color indexed="9"/>
      <name val="Arial"/>
      <family val="2"/>
      <charset val="238"/>
    </font>
    <font>
      <b/>
      <sz val="10"/>
      <color indexed="9"/>
      <name val="Arial"/>
      <family val="2"/>
      <charset val="238"/>
    </font>
    <font>
      <sz val="11"/>
      <name val="Calibri"/>
      <family val="2"/>
      <charset val="238"/>
    </font>
    <font>
      <b/>
      <sz val="10"/>
      <color rgb="FFFF0000"/>
      <name val="Arial"/>
      <family val="2"/>
      <charset val="238"/>
    </font>
    <font>
      <b/>
      <sz val="9"/>
      <color theme="1"/>
      <name val="Arial"/>
      <family val="2"/>
      <charset val="238"/>
    </font>
    <font>
      <sz val="10"/>
      <color theme="1"/>
      <name val="Arial Unicode MS"/>
      <family val="2"/>
      <charset val="238"/>
    </font>
    <font>
      <sz val="9"/>
      <color indexed="8"/>
      <name val="Arial"/>
      <family val="2"/>
      <charset val="238"/>
    </font>
    <font>
      <i/>
      <sz val="9"/>
      <color indexed="8"/>
      <name val="Arial"/>
      <family val="2"/>
      <charset val="238"/>
    </font>
    <font>
      <sz val="11"/>
      <name val="Calibri"/>
      <family val="2"/>
      <charset val="238"/>
      <scheme val="minor"/>
    </font>
    <font>
      <b/>
      <sz val="10"/>
      <name val="Times New Roman"/>
      <family val="1"/>
    </font>
    <font>
      <i/>
      <sz val="10"/>
      <name val="Times New Roman"/>
      <family val="1"/>
    </font>
    <font>
      <u/>
      <sz val="11"/>
      <name val="Calibri"/>
      <family val="2"/>
      <charset val="238"/>
      <scheme val="minor"/>
    </font>
    <font>
      <i/>
      <sz val="9"/>
      <color theme="1"/>
      <name val="Arial"/>
      <family val="2"/>
      <charset val="238"/>
    </font>
    <font>
      <b/>
      <i/>
      <sz val="9"/>
      <color theme="1"/>
      <name val="Arial"/>
      <family val="2"/>
      <charset val="238"/>
    </font>
    <font>
      <sz val="11"/>
      <color theme="1"/>
      <name val="Verdana"/>
      <family val="2"/>
      <charset val="238"/>
    </font>
    <font>
      <b/>
      <sz val="11"/>
      <name val="Arial"/>
      <family val="2"/>
      <charset val="238"/>
    </font>
    <font>
      <b/>
      <sz val="15"/>
      <name val="Arial"/>
      <family val="2"/>
      <charset val="238"/>
    </font>
    <font>
      <sz val="11"/>
      <color theme="1"/>
      <name val="Arial"/>
      <family val="2"/>
      <charset val="238"/>
    </font>
    <font>
      <b/>
      <sz val="10"/>
      <color theme="1"/>
      <name val="Arial"/>
      <family val="2"/>
      <charset val="238"/>
    </font>
    <font>
      <vertAlign val="superscript"/>
      <sz val="10"/>
      <color theme="1"/>
      <name val="Arial"/>
      <family val="2"/>
      <charset val="238"/>
    </font>
    <font>
      <sz val="10"/>
      <name val="Century Gothic CE"/>
      <charset val="238"/>
    </font>
    <font>
      <b/>
      <sz val="11"/>
      <color theme="1"/>
      <name val="Arial"/>
      <family val="2"/>
      <charset val="238"/>
    </font>
    <font>
      <b/>
      <sz val="10"/>
      <name val="Verdana"/>
      <family val="2"/>
      <charset val="238"/>
    </font>
    <font>
      <sz val="10"/>
      <color theme="1"/>
      <name val="Verdana"/>
      <family val="2"/>
      <charset val="238"/>
    </font>
    <font>
      <sz val="10"/>
      <color theme="1"/>
      <name val="Calibri"/>
      <family val="2"/>
      <charset val="238"/>
      <scheme val="minor"/>
    </font>
    <font>
      <sz val="10"/>
      <name val="Verdana"/>
      <family val="2"/>
      <charset val="238"/>
    </font>
    <font>
      <sz val="15"/>
      <name val="Arial"/>
      <family val="2"/>
      <charset val="238"/>
    </font>
  </fonts>
  <fills count="11">
    <fill>
      <patternFill patternType="none"/>
    </fill>
    <fill>
      <patternFill patternType="gray125"/>
    </fill>
    <fill>
      <patternFill patternType="solid">
        <fgColor indexed="22"/>
        <bgColor indexed="31"/>
      </patternFill>
    </fill>
    <fill>
      <patternFill patternType="solid">
        <fgColor indexed="9"/>
        <bgColor indexed="26"/>
      </patternFill>
    </fill>
    <fill>
      <patternFill patternType="solid">
        <fgColor indexed="13"/>
        <bgColor indexed="34"/>
      </patternFill>
    </fill>
    <fill>
      <patternFill patternType="solid">
        <fgColor theme="0" tint="-4.9989318521683403E-2"/>
        <bgColor indexed="64"/>
      </patternFill>
    </fill>
    <fill>
      <patternFill patternType="solid">
        <fgColor theme="0"/>
        <bgColor indexed="64"/>
      </patternFill>
    </fill>
    <fill>
      <patternFill patternType="solid">
        <fgColor theme="0"/>
        <bgColor auto="1"/>
      </patternFill>
    </fill>
    <fill>
      <patternFill patternType="solid">
        <fgColor theme="0"/>
        <bgColor indexed="31"/>
      </patternFill>
    </fill>
    <fill>
      <patternFill patternType="solid">
        <fgColor indexed="13"/>
        <bgColor indexed="64"/>
      </patternFill>
    </fill>
    <fill>
      <patternFill patternType="solid">
        <fgColor rgb="FFFFFF00"/>
        <bgColor indexed="64"/>
      </patternFill>
    </fill>
  </fills>
  <borders count="104">
    <border>
      <left/>
      <right/>
      <top/>
      <bottom/>
      <diagonal/>
    </border>
    <border>
      <left/>
      <right/>
      <top/>
      <bottom style="thin">
        <color indexed="8"/>
      </bottom>
      <diagonal/>
    </border>
    <border>
      <left/>
      <right/>
      <top/>
      <bottom style="medium">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top/>
      <bottom style="double">
        <color indexed="8"/>
      </bottom>
      <diagonal/>
    </border>
    <border>
      <left/>
      <right/>
      <top style="thin">
        <color indexed="8"/>
      </top>
      <bottom/>
      <diagonal/>
    </border>
    <border>
      <left style="medium">
        <color indexed="8"/>
      </left>
      <right style="medium">
        <color indexed="8"/>
      </right>
      <top style="medium">
        <color indexed="8"/>
      </top>
      <bottom style="medium">
        <color indexed="8"/>
      </bottom>
      <diagonal/>
    </border>
    <border>
      <left style="hair">
        <color indexed="8"/>
      </left>
      <right style="hair">
        <color indexed="8"/>
      </right>
      <top style="hair">
        <color indexed="8"/>
      </top>
      <bottom style="hair">
        <color indexed="8"/>
      </bottom>
      <diagonal/>
    </border>
    <border>
      <left/>
      <right/>
      <top style="thin">
        <color indexed="64"/>
      </top>
      <bottom style="thin">
        <color indexed="64"/>
      </bottom>
      <diagonal/>
    </border>
    <border>
      <left style="thin">
        <color indexed="59"/>
      </left>
      <right/>
      <top style="thin">
        <color indexed="59"/>
      </top>
      <bottom style="thin">
        <color indexed="59"/>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top style="thin">
        <color indexed="64"/>
      </top>
      <bottom/>
      <diagonal/>
    </border>
    <border>
      <left/>
      <right style="thin">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59"/>
      </left>
      <right style="thin">
        <color indexed="59"/>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style="thin">
        <color indexed="59"/>
      </left>
      <right/>
      <top style="thin">
        <color indexed="59"/>
      </top>
      <bottom style="thin">
        <color indexed="64"/>
      </bottom>
      <diagonal/>
    </border>
    <border>
      <left/>
      <right style="thin">
        <color indexed="59"/>
      </right>
      <top style="thin">
        <color indexed="59"/>
      </top>
      <bottom style="thin">
        <color indexed="64"/>
      </bottom>
      <diagonal/>
    </border>
    <border>
      <left style="thin">
        <color indexed="59"/>
      </left>
      <right/>
      <top/>
      <bottom style="thin">
        <color indexed="59"/>
      </bottom>
      <diagonal/>
    </border>
    <border>
      <left/>
      <right/>
      <top/>
      <bottom style="thin">
        <color indexed="59"/>
      </bottom>
      <diagonal/>
    </border>
    <border>
      <left/>
      <right style="thin">
        <color indexed="59"/>
      </right>
      <top/>
      <bottom style="thin">
        <color indexed="59"/>
      </bottom>
      <diagonal/>
    </border>
    <border>
      <left/>
      <right/>
      <top style="thin">
        <color indexed="59"/>
      </top>
      <bottom/>
      <diagonal/>
    </border>
    <border>
      <left/>
      <right style="thin">
        <color indexed="59"/>
      </right>
      <top style="thin">
        <color indexed="59"/>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59"/>
      </top>
      <bottom style="thin">
        <color indexed="64"/>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thin">
        <color indexed="15"/>
      </left>
      <right style="thin">
        <color indexed="15"/>
      </right>
      <top style="hair">
        <color indexed="8"/>
      </top>
      <bottom style="hair">
        <color indexed="8"/>
      </bottom>
      <diagonal/>
    </border>
    <border>
      <left/>
      <right style="hair">
        <color indexed="8"/>
      </right>
      <top style="hair">
        <color indexed="8"/>
      </top>
      <bottom style="thin">
        <color indexed="8"/>
      </bottom>
      <diagonal/>
    </border>
    <border>
      <left style="thin">
        <color indexed="15"/>
      </left>
      <right style="thin">
        <color indexed="15"/>
      </right>
      <top style="thin">
        <color indexed="8"/>
      </top>
      <bottom style="hair">
        <color indexed="8"/>
      </bottom>
      <diagonal/>
    </border>
    <border>
      <left style="thin">
        <color indexed="15"/>
      </left>
      <right/>
      <top style="hair">
        <color indexed="8"/>
      </top>
      <bottom style="hair">
        <color indexed="8"/>
      </bottom>
      <diagonal/>
    </border>
    <border>
      <left style="thin">
        <color indexed="15"/>
      </left>
      <right style="thin">
        <color indexed="15"/>
      </right>
      <top style="hair">
        <color indexed="8"/>
      </top>
      <bottom style="thin">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8"/>
      </right>
      <top style="thin">
        <color indexed="8"/>
      </top>
      <bottom style="hair">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hair">
        <color indexed="8"/>
      </left>
      <right/>
      <top style="hair">
        <color indexed="8"/>
      </top>
      <bottom/>
      <diagonal/>
    </border>
    <border>
      <left/>
      <right/>
      <top style="hair">
        <color indexed="8"/>
      </top>
      <bottom/>
      <diagonal/>
    </border>
    <border>
      <left style="thin">
        <color indexed="15"/>
      </left>
      <right style="thin">
        <color indexed="15"/>
      </right>
      <top/>
      <bottom style="hair">
        <color indexed="8"/>
      </bottom>
      <diagonal/>
    </border>
    <border>
      <left style="thin">
        <color indexed="15"/>
      </left>
      <right style="hair">
        <color indexed="8"/>
      </right>
      <top style="hair">
        <color indexed="8"/>
      </top>
      <bottom style="hair">
        <color indexed="8"/>
      </bottom>
      <diagonal/>
    </border>
    <border>
      <left/>
      <right style="hair">
        <color indexed="8"/>
      </right>
      <top style="hair">
        <color indexed="8"/>
      </top>
      <bottom/>
      <diagonal/>
    </border>
    <border>
      <left style="hair">
        <color indexed="8"/>
      </left>
      <right/>
      <top/>
      <bottom style="hair">
        <color indexed="8"/>
      </bottom>
      <diagonal/>
    </border>
    <border>
      <left/>
      <right/>
      <top/>
      <bottom style="hair">
        <color indexed="8"/>
      </bottom>
      <diagonal/>
    </border>
    <border>
      <left/>
      <right style="hair">
        <color indexed="8"/>
      </right>
      <top/>
      <bottom style="hair">
        <color indexed="8"/>
      </bottom>
      <diagonal/>
    </border>
    <border>
      <left style="hair">
        <color indexed="8"/>
      </left>
      <right style="thin">
        <color indexed="15"/>
      </right>
      <top style="thin">
        <color indexed="8"/>
      </top>
      <bottom style="hair">
        <color indexed="8"/>
      </bottom>
      <diagonal/>
    </border>
    <border>
      <left style="thin">
        <color indexed="15"/>
      </left>
      <right style="hair">
        <color indexed="8"/>
      </right>
      <top style="thin">
        <color indexed="8"/>
      </top>
      <bottom style="hair">
        <color indexed="8"/>
      </bottom>
      <diagonal/>
    </border>
    <border>
      <left style="hair">
        <color indexed="8"/>
      </left>
      <right style="thin">
        <color indexed="15"/>
      </right>
      <top style="hair">
        <color indexed="8"/>
      </top>
      <bottom style="hair">
        <color indexed="8"/>
      </bottom>
      <diagonal/>
    </border>
    <border>
      <left style="thin">
        <color indexed="15"/>
      </left>
      <right style="hair">
        <color indexed="8"/>
      </right>
      <top style="hair">
        <color indexed="8"/>
      </top>
      <bottom style="thin">
        <color indexed="15"/>
      </bottom>
      <diagonal/>
    </border>
    <border>
      <left style="hair">
        <color indexed="8"/>
      </left>
      <right style="thin">
        <color indexed="15"/>
      </right>
      <top style="hair">
        <color indexed="8"/>
      </top>
      <bottom style="thin">
        <color indexed="15"/>
      </bottom>
      <diagonal/>
    </border>
    <border>
      <left style="thin">
        <color indexed="15"/>
      </left>
      <right style="thin">
        <color indexed="15"/>
      </right>
      <top style="hair">
        <color indexed="8"/>
      </top>
      <bottom style="thin">
        <color indexed="15"/>
      </bottom>
      <diagonal/>
    </border>
    <border>
      <left style="thin">
        <color indexed="15"/>
      </left>
      <right style="thin">
        <color indexed="15"/>
      </right>
      <top style="thin">
        <color indexed="15"/>
      </top>
      <bottom style="thin">
        <color indexed="15"/>
      </bottom>
      <diagonal/>
    </border>
    <border>
      <left style="thin">
        <color indexed="15"/>
      </left>
      <right style="thin">
        <color indexed="15"/>
      </right>
      <top style="thin">
        <color indexed="15"/>
      </top>
      <bottom style="thin">
        <color indexed="8"/>
      </bottom>
      <diagonal/>
    </border>
    <border>
      <left style="thin">
        <color indexed="15"/>
      </left>
      <right style="thin">
        <color indexed="15"/>
      </right>
      <top style="thin">
        <color indexed="8"/>
      </top>
      <bottom style="thin">
        <color indexed="8"/>
      </bottom>
      <diagonal/>
    </border>
    <border>
      <left style="thin">
        <color indexed="15"/>
      </left>
      <right style="thin">
        <color indexed="15"/>
      </right>
      <top style="thin">
        <color indexed="8"/>
      </top>
      <bottom style="thin">
        <color indexed="15"/>
      </bottom>
      <diagonal/>
    </border>
    <border>
      <left style="thin">
        <color indexed="8"/>
      </left>
      <right/>
      <top style="hair">
        <color indexed="8"/>
      </top>
      <bottom style="thin">
        <color indexed="8"/>
      </bottom>
      <diagonal/>
    </border>
    <border>
      <left style="thin">
        <color indexed="15"/>
      </left>
      <right style="thin">
        <color indexed="15"/>
      </right>
      <top style="thin">
        <color indexed="15"/>
      </top>
      <bottom style="hair">
        <color indexed="8"/>
      </bottom>
      <diagonal/>
    </border>
    <border>
      <left style="thin">
        <color indexed="8"/>
      </left>
      <right/>
      <top style="thin">
        <color indexed="8"/>
      </top>
      <bottom/>
      <diagonal/>
    </border>
    <border>
      <left style="thin">
        <color indexed="12"/>
      </left>
      <right style="thin">
        <color indexed="12"/>
      </right>
      <top style="hair">
        <color indexed="8"/>
      </top>
      <bottom style="hair">
        <color indexed="8"/>
      </bottom>
      <diagonal/>
    </border>
    <border>
      <left style="thin">
        <color indexed="12"/>
      </left>
      <right style="thin">
        <color indexed="12"/>
      </right>
      <top style="thin">
        <color indexed="8"/>
      </top>
      <bottom style="hair">
        <color indexed="8"/>
      </bottom>
      <diagonal/>
    </border>
    <border>
      <left style="hair">
        <color indexed="8"/>
      </left>
      <right style="thin">
        <color indexed="12"/>
      </right>
      <top style="hair">
        <color indexed="8"/>
      </top>
      <bottom style="hair">
        <color indexed="8"/>
      </bottom>
      <diagonal/>
    </border>
    <border>
      <left style="thin">
        <color indexed="12"/>
      </left>
      <right style="hair">
        <color indexed="8"/>
      </right>
      <top style="hair">
        <color indexed="8"/>
      </top>
      <bottom style="hair">
        <color indexed="8"/>
      </bottom>
      <diagonal/>
    </border>
    <border>
      <left style="thin">
        <color indexed="12"/>
      </left>
      <right style="thin">
        <color indexed="12"/>
      </right>
      <top/>
      <bottom style="hair">
        <color indexed="8"/>
      </bottom>
      <diagonal/>
    </border>
    <border>
      <left style="thin">
        <color indexed="12"/>
      </left>
      <right style="thin">
        <color indexed="12"/>
      </right>
      <top style="hair">
        <color indexed="8"/>
      </top>
      <bottom style="thin">
        <color indexed="8"/>
      </bottom>
      <diagonal/>
    </border>
    <border>
      <left/>
      <right style="thin">
        <color indexed="8"/>
      </right>
      <top style="thin">
        <color indexed="8"/>
      </top>
      <bottom/>
      <diagonal/>
    </border>
    <border>
      <left style="thin">
        <color indexed="12"/>
      </left>
      <right/>
      <top style="hair">
        <color indexed="8"/>
      </top>
      <bottom style="hair">
        <color indexed="8"/>
      </bottom>
      <diagonal/>
    </border>
    <border>
      <left style="hair">
        <color indexed="8"/>
      </left>
      <right style="thin">
        <color indexed="12"/>
      </right>
      <top style="hair">
        <color indexed="8"/>
      </top>
      <bottom style="thin">
        <color indexed="12"/>
      </bottom>
      <diagonal/>
    </border>
    <border>
      <left style="thin">
        <color indexed="12"/>
      </left>
      <right style="hair">
        <color indexed="8"/>
      </right>
      <top style="hair">
        <color indexed="8"/>
      </top>
      <bottom style="thin">
        <color indexed="12"/>
      </bottom>
      <diagonal/>
    </border>
    <border>
      <left style="hair">
        <color indexed="8"/>
      </left>
      <right style="hair">
        <color indexed="8"/>
      </right>
      <top style="thin">
        <color indexed="12"/>
      </top>
      <bottom style="hair">
        <color indexed="8"/>
      </bottom>
      <diagonal/>
    </border>
    <border>
      <left style="thin">
        <color indexed="12"/>
      </left>
      <right style="hair">
        <color indexed="8"/>
      </right>
      <top style="hair">
        <color indexed="8"/>
      </top>
      <bottom/>
      <diagonal/>
    </border>
    <border>
      <left style="hair">
        <color indexed="8"/>
      </left>
      <right style="hair">
        <color indexed="8"/>
      </right>
      <top/>
      <bottom style="hair">
        <color indexed="8"/>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style="thin">
        <color indexed="15"/>
      </right>
      <top/>
      <bottom style="thin">
        <color indexed="15"/>
      </bottom>
      <diagonal/>
    </border>
    <border>
      <left style="thin">
        <color indexed="15"/>
      </left>
      <right style="thin">
        <color indexed="15"/>
      </right>
      <top style="hair">
        <color indexed="8"/>
      </top>
      <bottom/>
      <diagonal/>
    </border>
    <border>
      <left style="thin">
        <color indexed="15"/>
      </left>
      <right style="thin">
        <color indexed="15"/>
      </right>
      <top/>
      <bottom style="thin">
        <color indexed="15"/>
      </bottom>
      <diagonal/>
    </border>
  </borders>
  <cellStyleXfs count="103">
    <xf numFmtId="0" fontId="0" fillId="0" borderId="0"/>
    <xf numFmtId="164" fontId="3" fillId="0" borderId="0" applyFill="0" applyBorder="0" applyAlignment="0" applyProtection="0"/>
    <xf numFmtId="44" fontId="3" fillId="0" borderId="0" applyFill="0" applyBorder="0" applyAlignment="0" applyProtection="0"/>
    <xf numFmtId="165" fontId="77" fillId="0" borderId="0" applyFill="0" applyBorder="0" applyAlignment="0" applyProtection="0"/>
    <xf numFmtId="166" fontId="77" fillId="0" borderId="0" applyFill="0" applyBorder="0" applyAlignment="0" applyProtection="0"/>
    <xf numFmtId="0" fontId="4" fillId="0" borderId="0"/>
    <xf numFmtId="0" fontId="5" fillId="0" borderId="0"/>
    <xf numFmtId="0" fontId="5" fillId="0" borderId="0"/>
    <xf numFmtId="0" fontId="6" fillId="0" borderId="0"/>
    <xf numFmtId="0" fontId="4" fillId="0" borderId="0"/>
    <xf numFmtId="0" fontId="77" fillId="0" borderId="0"/>
    <xf numFmtId="0" fontId="77" fillId="0" borderId="0"/>
    <xf numFmtId="0" fontId="4" fillId="0" borderId="0"/>
    <xf numFmtId="0" fontId="7" fillId="0" borderId="0"/>
    <xf numFmtId="0" fontId="4" fillId="0" borderId="0"/>
    <xf numFmtId="0" fontId="4" fillId="0" borderId="0"/>
    <xf numFmtId="0" fontId="7" fillId="0" borderId="0"/>
    <xf numFmtId="0" fontId="85" fillId="0" borderId="0"/>
    <xf numFmtId="2" fontId="77" fillId="0" borderId="0"/>
    <xf numFmtId="0" fontId="4" fillId="0" borderId="0"/>
    <xf numFmtId="0" fontId="77" fillId="0" borderId="0"/>
    <xf numFmtId="0" fontId="4" fillId="0" borderId="0" applyFont="0" applyBorder="0"/>
    <xf numFmtId="0" fontId="4" fillId="0" borderId="0" applyFont="0" applyBorder="0"/>
    <xf numFmtId="0" fontId="5" fillId="0" borderId="0"/>
    <xf numFmtId="0" fontId="4" fillId="0" borderId="0"/>
    <xf numFmtId="0" fontId="4" fillId="0" borderId="0"/>
    <xf numFmtId="0" fontId="4" fillId="0" borderId="0"/>
    <xf numFmtId="0" fontId="85" fillId="0" borderId="0"/>
    <xf numFmtId="0" fontId="5" fillId="0" borderId="0">
      <protection locked="0"/>
    </xf>
    <xf numFmtId="1" fontId="5" fillId="0" borderId="0"/>
    <xf numFmtId="167" fontId="77" fillId="0" borderId="0" applyFill="0" applyBorder="0" applyAlignment="0" applyProtection="0"/>
    <xf numFmtId="0" fontId="29" fillId="0" borderId="0" applyNumberFormat="0" applyFill="0" applyBorder="0" applyProtection="0"/>
    <xf numFmtId="0" fontId="3" fillId="0" borderId="0"/>
    <xf numFmtId="0" fontId="2" fillId="0" borderId="0"/>
    <xf numFmtId="0" fontId="5" fillId="0" borderId="0"/>
    <xf numFmtId="0" fontId="29" fillId="0" borderId="0" applyNumberFormat="0" applyFill="0" applyBorder="0" applyProtection="0"/>
    <xf numFmtId="0" fontId="3" fillId="0" borderId="0"/>
    <xf numFmtId="0" fontId="125" fillId="0" borderId="0" applyNumberFormat="0" applyFill="0" applyBorder="0" applyAlignment="0" applyProtection="0">
      <alignment vertical="top"/>
      <protection locked="0"/>
    </xf>
    <xf numFmtId="37" fontId="127" fillId="0" borderId="0"/>
    <xf numFmtId="174" fontId="128" fillId="0" borderId="0" applyFont="0" applyFill="0" applyBorder="0" applyAlignment="0" applyProtection="0"/>
    <xf numFmtId="0" fontId="7" fillId="0" borderId="0"/>
    <xf numFmtId="0" fontId="77" fillId="0" borderId="0"/>
    <xf numFmtId="0" fontId="3" fillId="0" borderId="0"/>
    <xf numFmtId="0" fontId="77" fillId="0" borderId="0"/>
    <xf numFmtId="0" fontId="3" fillId="0" borderId="0"/>
    <xf numFmtId="0" fontId="133" fillId="0" borderId="0"/>
    <xf numFmtId="0" fontId="137" fillId="0" borderId="0"/>
    <xf numFmtId="0" fontId="139" fillId="0" borderId="0"/>
    <xf numFmtId="177" fontId="3" fillId="0" borderId="0" applyFont="0" applyFill="0" applyBorder="0" applyAlignment="0" applyProtection="0"/>
    <xf numFmtId="0" fontId="133" fillId="0" borderId="0"/>
    <xf numFmtId="0" fontId="142" fillId="0" borderId="0"/>
    <xf numFmtId="0" fontId="3" fillId="0" borderId="0"/>
    <xf numFmtId="0" fontId="133" fillId="0" borderId="0"/>
    <xf numFmtId="167" fontId="3" fillId="0" borderId="0" applyFill="0" applyBorder="0" applyAlignment="0" applyProtection="0"/>
    <xf numFmtId="167" fontId="3" fillId="0" borderId="0" applyFill="0" applyBorder="0" applyAlignment="0" applyProtection="0"/>
    <xf numFmtId="0" fontId="77" fillId="0" borderId="0"/>
    <xf numFmtId="0" fontId="149" fillId="0" borderId="0"/>
    <xf numFmtId="0" fontId="150" fillId="0" borderId="0"/>
    <xf numFmtId="0" fontId="3" fillId="0" borderId="0"/>
    <xf numFmtId="0" fontId="3" fillId="0" borderId="0"/>
    <xf numFmtId="174" fontId="3" fillId="0" borderId="0" applyFont="0" applyFill="0" applyBorder="0" applyAlignment="0" applyProtection="0"/>
    <xf numFmtId="0" fontId="142" fillId="0" borderId="0"/>
    <xf numFmtId="174" fontId="154" fillId="0" borderId="0" applyFont="0" applyFill="0" applyBorder="0" applyAlignment="0" applyProtection="0"/>
    <xf numFmtId="0" fontId="2" fillId="0" borderId="0"/>
    <xf numFmtId="0" fontId="157" fillId="0" borderId="0"/>
    <xf numFmtId="0" fontId="2" fillId="0" borderId="0"/>
    <xf numFmtId="0" fontId="5" fillId="0" borderId="0"/>
    <xf numFmtId="0" fontId="157" fillId="0" borderId="0"/>
    <xf numFmtId="0" fontId="133" fillId="0" borderId="0"/>
    <xf numFmtId="0" fontId="164" fillId="0" borderId="0"/>
    <xf numFmtId="0" fontId="133" fillId="0" borderId="0"/>
    <xf numFmtId="0" fontId="3" fillId="0" borderId="0"/>
    <xf numFmtId="0" fontId="142" fillId="0" borderId="0"/>
    <xf numFmtId="0" fontId="3" fillId="0" borderId="0"/>
    <xf numFmtId="0" fontId="77" fillId="0" borderId="0"/>
    <xf numFmtId="0" fontId="142" fillId="0" borderId="0"/>
    <xf numFmtId="0" fontId="3" fillId="0" borderId="0"/>
    <xf numFmtId="0" fontId="3" fillId="0" borderId="0"/>
    <xf numFmtId="0" fontId="3" fillId="0" borderId="0"/>
    <xf numFmtId="0" fontId="128" fillId="0" borderId="0"/>
    <xf numFmtId="0" fontId="3" fillId="0" borderId="0"/>
    <xf numFmtId="0" fontId="3" fillId="0" borderId="0"/>
    <xf numFmtId="0" fontId="3" fillId="0" borderId="0"/>
    <xf numFmtId="0" fontId="77" fillId="0" borderId="0"/>
    <xf numFmtId="0" fontId="3" fillId="0" borderId="0"/>
    <xf numFmtId="0" fontId="77" fillId="0" borderId="0"/>
    <xf numFmtId="37" fontId="185" fillId="0" borderId="0"/>
    <xf numFmtId="179" fontId="77" fillId="0" borderId="0" applyFill="0" applyBorder="0" applyAlignment="0" applyProtection="0"/>
    <xf numFmtId="0" fontId="133" fillId="0" borderId="0"/>
    <xf numFmtId="0" fontId="7" fillId="0" borderId="0"/>
    <xf numFmtId="174" fontId="154" fillId="0" borderId="0" applyFont="0" applyFill="0" applyBorder="0" applyAlignment="0" applyProtection="0"/>
    <xf numFmtId="0" fontId="142" fillId="0" borderId="0"/>
    <xf numFmtId="0" fontId="3" fillId="0" borderId="0"/>
    <xf numFmtId="0" fontId="3" fillId="0" borderId="0"/>
    <xf numFmtId="0" fontId="77" fillId="0" borderId="0"/>
    <xf numFmtId="0" fontId="77" fillId="0" borderId="0"/>
    <xf numFmtId="0" fontId="3" fillId="0" borderId="0"/>
    <xf numFmtId="0" fontId="1" fillId="0" borderId="0"/>
    <xf numFmtId="0" fontId="203" fillId="0" borderId="0"/>
    <xf numFmtId="0" fontId="157" fillId="0" borderId="0"/>
    <xf numFmtId="0" fontId="157" fillId="0" borderId="0"/>
    <xf numFmtId="0" fontId="154" fillId="0" borderId="0"/>
    <xf numFmtId="0" fontId="209" fillId="0" borderId="0"/>
  </cellStyleXfs>
  <cellXfs count="3526">
    <xf numFmtId="0" fontId="0" fillId="0" borderId="0" xfId="0"/>
    <xf numFmtId="0" fontId="0" fillId="0" borderId="0" xfId="12" applyFont="1"/>
    <xf numFmtId="4" fontId="0" fillId="0" borderId="0" xfId="12" applyNumberFormat="1" applyFont="1"/>
    <xf numFmtId="0" fontId="8" fillId="0" borderId="0" xfId="12" applyFont="1" applyBorder="1" applyAlignment="1">
      <alignment horizontal="left"/>
    </xf>
    <xf numFmtId="0" fontId="8" fillId="0" borderId="0" xfId="12" applyFont="1" applyBorder="1"/>
    <xf numFmtId="0" fontId="8" fillId="0" borderId="0" xfId="12" applyFont="1" applyBorder="1" applyAlignment="1">
      <alignment horizontal="right"/>
    </xf>
    <xf numFmtId="4" fontId="0" fillId="0" borderId="0" xfId="12" applyNumberFormat="1" applyFont="1" applyBorder="1" applyAlignment="1">
      <alignment horizontal="center"/>
    </xf>
    <xf numFmtId="0" fontId="0" fillId="0" borderId="0" xfId="12" applyFont="1" applyBorder="1" applyAlignment="1"/>
    <xf numFmtId="0" fontId="0" fillId="0" borderId="0" xfId="12" applyFont="1" applyBorder="1" applyAlignment="1">
      <alignment horizontal="right"/>
    </xf>
    <xf numFmtId="0" fontId="0" fillId="0" borderId="0" xfId="12" applyFont="1" applyBorder="1" applyAlignment="1">
      <alignment horizontal="left"/>
    </xf>
    <xf numFmtId="0" fontId="0" fillId="0" borderId="0" xfId="12" applyFont="1" applyBorder="1"/>
    <xf numFmtId="4" fontId="8" fillId="0" borderId="0" xfId="12" applyNumberFormat="1" applyFont="1" applyBorder="1" applyAlignment="1">
      <alignment horizontal="center"/>
    </xf>
    <xf numFmtId="0" fontId="8" fillId="0" borderId="0" xfId="12" applyFont="1"/>
    <xf numFmtId="0" fontId="0" fillId="0" borderId="1" xfId="12" applyFont="1" applyBorder="1" applyAlignment="1">
      <alignment horizontal="left"/>
    </xf>
    <xf numFmtId="0" fontId="0" fillId="0" borderId="1" xfId="12" applyFont="1" applyBorder="1" applyAlignment="1">
      <alignment horizontal="right"/>
    </xf>
    <xf numFmtId="0" fontId="9" fillId="0" borderId="0" xfId="12" applyFont="1" applyBorder="1" applyAlignment="1">
      <alignment horizontal="center"/>
    </xf>
    <xf numFmtId="0" fontId="8" fillId="0" borderId="0" xfId="12" applyFont="1" applyAlignment="1">
      <alignment horizontal="left"/>
    </xf>
    <xf numFmtId="0" fontId="8" fillId="0" borderId="0" xfId="12" applyFont="1" applyAlignment="1">
      <alignment horizontal="right"/>
    </xf>
    <xf numFmtId="4" fontId="8" fillId="0" borderId="0" xfId="12" applyNumberFormat="1" applyFont="1" applyAlignment="1">
      <alignment horizontal="center"/>
    </xf>
    <xf numFmtId="0" fontId="0" fillId="0" borderId="0" xfId="12" applyFont="1" applyAlignment="1"/>
    <xf numFmtId="0" fontId="0" fillId="0" borderId="0" xfId="12" applyFont="1" applyAlignment="1">
      <alignment horizontal="right"/>
    </xf>
    <xf numFmtId="168" fontId="8" fillId="0" borderId="0" xfId="12" applyNumberFormat="1" applyFont="1" applyAlignment="1">
      <alignment horizontal="center"/>
    </xf>
    <xf numFmtId="168" fontId="8" fillId="0" borderId="0" xfId="12" applyNumberFormat="1" applyFont="1" applyBorder="1" applyAlignment="1">
      <alignment horizontal="center"/>
    </xf>
    <xf numFmtId="168" fontId="8" fillId="0" borderId="0" xfId="12" applyNumberFormat="1" applyFont="1" applyFill="1" applyBorder="1" applyAlignment="1">
      <alignment horizontal="center"/>
    </xf>
    <xf numFmtId="4" fontId="8" fillId="0" borderId="0" xfId="12" applyNumberFormat="1" applyFont="1" applyFill="1" applyBorder="1" applyAlignment="1">
      <alignment horizontal="center"/>
    </xf>
    <xf numFmtId="0" fontId="8" fillId="0" borderId="0" xfId="12" applyFont="1" applyBorder="1" applyAlignment="1">
      <alignment horizontal="center"/>
    </xf>
    <xf numFmtId="168" fontId="0" fillId="0" borderId="0" xfId="12" applyNumberFormat="1" applyFont="1" applyBorder="1" applyAlignment="1">
      <alignment horizontal="right" vertical="center"/>
    </xf>
    <xf numFmtId="4" fontId="0" fillId="0" borderId="0" xfId="12" applyNumberFormat="1" applyFont="1" applyBorder="1" applyAlignment="1">
      <alignment horizontal="right" vertical="center"/>
    </xf>
    <xf numFmtId="0" fontId="10" fillId="0" borderId="0" xfId="12" applyFont="1" applyBorder="1"/>
    <xf numFmtId="4" fontId="0" fillId="0" borderId="0" xfId="12" applyNumberFormat="1" applyFont="1" applyBorder="1"/>
    <xf numFmtId="0" fontId="11" fillId="0" borderId="0" xfId="12" applyFont="1" applyFill="1" applyBorder="1"/>
    <xf numFmtId="0" fontId="11" fillId="0" borderId="0" xfId="12" applyFont="1" applyFill="1" applyBorder="1" applyAlignment="1">
      <alignment horizontal="center"/>
    </xf>
    <xf numFmtId="0" fontId="11" fillId="0" borderId="0" xfId="12" applyFont="1" applyFill="1" applyBorder="1" applyAlignment="1">
      <alignment horizontal="left"/>
    </xf>
    <xf numFmtId="169" fontId="11" fillId="0" borderId="0" xfId="12" applyNumberFormat="1" applyFont="1" applyFill="1" applyBorder="1" applyAlignment="1">
      <alignment horizontal="right" vertical="center"/>
    </xf>
    <xf numFmtId="0" fontId="11" fillId="0" borderId="0" xfId="12" applyFont="1" applyFill="1" applyBorder="1" applyAlignment="1">
      <alignment horizontal="right"/>
    </xf>
    <xf numFmtId="168" fontId="11" fillId="0" borderId="0" xfId="12" applyNumberFormat="1" applyFont="1" applyFill="1" applyBorder="1"/>
    <xf numFmtId="0" fontId="12" fillId="0" borderId="0" xfId="12" applyFont="1" applyBorder="1" applyAlignment="1">
      <alignment horizontal="left"/>
    </xf>
    <xf numFmtId="0" fontId="13" fillId="0" borderId="0" xfId="12" applyFont="1" applyFill="1" applyBorder="1"/>
    <xf numFmtId="0" fontId="13" fillId="0" borderId="0" xfId="12" applyFont="1" applyFill="1" applyBorder="1" applyAlignment="1">
      <alignment horizontal="center"/>
    </xf>
    <xf numFmtId="0" fontId="13" fillId="0" borderId="0" xfId="12" applyFont="1" applyFill="1" applyBorder="1" applyAlignment="1">
      <alignment horizontal="left"/>
    </xf>
    <xf numFmtId="169" fontId="13" fillId="0" borderId="0" xfId="12" applyNumberFormat="1" applyFont="1" applyFill="1" applyBorder="1" applyAlignment="1">
      <alignment horizontal="right" vertical="center"/>
    </xf>
    <xf numFmtId="0" fontId="13" fillId="0" borderId="0" xfId="12" applyFont="1" applyFill="1" applyBorder="1" applyAlignment="1">
      <alignment horizontal="right"/>
    </xf>
    <xf numFmtId="168" fontId="13" fillId="0" borderId="0" xfId="12" applyNumberFormat="1" applyFont="1" applyFill="1" applyBorder="1"/>
    <xf numFmtId="0" fontId="0" fillId="0" borderId="0" xfId="12" applyFont="1" applyFill="1" applyBorder="1"/>
    <xf numFmtId="0" fontId="0" fillId="0" borderId="0" xfId="12" applyFont="1" applyFill="1" applyBorder="1" applyAlignment="1">
      <alignment horizontal="left"/>
    </xf>
    <xf numFmtId="167" fontId="0" fillId="0" borderId="0" xfId="30" applyNumberFormat="1" applyFont="1" applyFill="1" applyBorder="1" applyAlignment="1" applyProtection="1">
      <alignment horizontal="right"/>
    </xf>
    <xf numFmtId="4" fontId="0" fillId="0" borderId="0" xfId="12" applyNumberFormat="1" applyFont="1" applyAlignment="1"/>
    <xf numFmtId="168" fontId="8" fillId="0" borderId="0" xfId="12" applyNumberFormat="1" applyFont="1" applyAlignment="1"/>
    <xf numFmtId="0" fontId="8" fillId="0" borderId="0" xfId="12" applyFont="1" applyAlignment="1">
      <alignment horizontal="center"/>
    </xf>
    <xf numFmtId="168" fontId="0" fillId="0" borderId="0" xfId="12" applyNumberFormat="1" applyFont="1" applyAlignment="1"/>
    <xf numFmtId="168" fontId="0" fillId="0" borderId="0" xfId="12" applyNumberFormat="1" applyFont="1" applyFill="1" applyAlignment="1"/>
    <xf numFmtId="4" fontId="11" fillId="0" borderId="0" xfId="12" applyNumberFormat="1" applyFont="1" applyAlignment="1">
      <alignment horizontal="right"/>
    </xf>
    <xf numFmtId="0" fontId="15" fillId="0" borderId="0" xfId="12" applyFont="1"/>
    <xf numFmtId="0" fontId="0" fillId="0" borderId="0" xfId="12" applyFont="1" applyAlignment="1">
      <alignment horizontal="left"/>
    </xf>
    <xf numFmtId="168" fontId="0" fillId="0" borderId="0" xfId="12" applyNumberFormat="1" applyFont="1" applyBorder="1" applyAlignment="1">
      <alignment vertical="center"/>
    </xf>
    <xf numFmtId="0" fontId="0" fillId="0" borderId="1" xfId="12" applyFont="1" applyBorder="1" applyAlignment="1">
      <alignment horizontal="center" vertical="top"/>
    </xf>
    <xf numFmtId="0" fontId="0" fillId="0" borderId="1" xfId="12" applyFont="1" applyBorder="1" applyAlignment="1">
      <alignment horizontal="justify" vertical="top" wrapText="1"/>
    </xf>
    <xf numFmtId="0" fontId="0" fillId="0" borderId="1" xfId="12" applyFont="1" applyBorder="1" applyAlignment="1">
      <alignment horizontal="justify" vertical="top"/>
    </xf>
    <xf numFmtId="168" fontId="0" fillId="0" borderId="1" xfId="12" applyNumberFormat="1" applyFont="1" applyBorder="1" applyAlignment="1"/>
    <xf numFmtId="4" fontId="0" fillId="0" borderId="1" xfId="12" applyNumberFormat="1" applyFont="1" applyBorder="1" applyAlignment="1">
      <alignment horizontal="right"/>
    </xf>
    <xf numFmtId="0" fontId="0" fillId="0" borderId="0" xfId="12" applyFont="1" applyBorder="1" applyAlignment="1">
      <alignment horizontal="center" vertical="top"/>
    </xf>
    <xf numFmtId="0" fontId="0" fillId="0" borderId="0" xfId="12" applyFont="1" applyBorder="1" applyAlignment="1">
      <alignment horizontal="justify" vertical="top" wrapText="1"/>
    </xf>
    <xf numFmtId="0" fontId="0" fillId="0" borderId="0" xfId="12" applyFont="1" applyBorder="1" applyAlignment="1">
      <alignment horizontal="justify" vertical="top"/>
    </xf>
    <xf numFmtId="168" fontId="0" fillId="0" borderId="0" xfId="12" applyNumberFormat="1" applyFont="1" applyBorder="1" applyAlignment="1"/>
    <xf numFmtId="4" fontId="0" fillId="0" borderId="0" xfId="12" applyNumberFormat="1" applyFont="1" applyBorder="1" applyAlignment="1">
      <alignment horizontal="right"/>
    </xf>
    <xf numFmtId="168" fontId="8" fillId="0" borderId="0" xfId="12" applyNumberFormat="1" applyFont="1" applyBorder="1" applyAlignment="1">
      <alignment vertical="center"/>
    </xf>
    <xf numFmtId="4" fontId="11" fillId="0" borderId="0" xfId="12" applyNumberFormat="1" applyFont="1" applyAlignment="1"/>
    <xf numFmtId="4" fontId="8" fillId="0" borderId="0" xfId="12" applyNumberFormat="1" applyFont="1" applyAlignment="1"/>
    <xf numFmtId="49" fontId="4" fillId="0" borderId="0" xfId="10" applyNumberFormat="1" applyFont="1" applyAlignment="1">
      <alignment horizontal="center" vertical="top"/>
    </xf>
    <xf numFmtId="0" fontId="4" fillId="0" borderId="0" xfId="10" applyFont="1" applyAlignment="1">
      <alignment vertical="top" wrapText="1"/>
    </xf>
    <xf numFmtId="0" fontId="4" fillId="0" borderId="0" xfId="10" applyFont="1" applyAlignment="1">
      <alignment horizontal="left"/>
    </xf>
    <xf numFmtId="4" fontId="4" fillId="0" borderId="0" xfId="10" applyNumberFormat="1" applyFont="1" applyAlignment="1">
      <alignment horizontal="right"/>
    </xf>
    <xf numFmtId="4" fontId="4" fillId="0" borderId="0" xfId="10" applyNumberFormat="1" applyFont="1" applyAlignment="1"/>
    <xf numFmtId="0" fontId="4" fillId="0" borderId="0" xfId="10" applyFont="1" applyAlignment="1">
      <alignment horizontal="right"/>
    </xf>
    <xf numFmtId="0" fontId="4" fillId="0" borderId="0" xfId="10" applyFont="1" applyAlignment="1"/>
    <xf numFmtId="0" fontId="4" fillId="0" borderId="0" xfId="10" applyFont="1"/>
    <xf numFmtId="49" fontId="16" fillId="0" borderId="0" xfId="10" applyNumberFormat="1" applyFont="1" applyAlignment="1">
      <alignment horizontal="left" vertical="top"/>
    </xf>
    <xf numFmtId="0" fontId="16" fillId="0" borderId="0" xfId="0" applyFont="1" applyAlignment="1">
      <alignment vertical="top" wrapText="1"/>
    </xf>
    <xf numFmtId="0" fontId="16" fillId="0" borderId="0" xfId="10" applyFont="1" applyAlignment="1">
      <alignment horizontal="left"/>
    </xf>
    <xf numFmtId="4" fontId="16" fillId="0" borderId="0" xfId="10" applyNumberFormat="1" applyFont="1" applyAlignment="1">
      <alignment horizontal="right"/>
    </xf>
    <xf numFmtId="4" fontId="16" fillId="0" borderId="0" xfId="10" applyNumberFormat="1" applyFont="1" applyAlignment="1"/>
    <xf numFmtId="0" fontId="16" fillId="0" borderId="0" xfId="10" applyFont="1" applyAlignment="1">
      <alignment horizontal="right"/>
    </xf>
    <xf numFmtId="0" fontId="16" fillId="0" borderId="0" xfId="10" applyFont="1" applyAlignment="1"/>
    <xf numFmtId="0" fontId="16" fillId="0" borderId="0" xfId="10" applyFont="1"/>
    <xf numFmtId="0" fontId="0" fillId="0" borderId="2" xfId="12" applyFont="1" applyBorder="1"/>
    <xf numFmtId="0" fontId="0" fillId="0" borderId="2" xfId="12" applyFont="1" applyBorder="1" applyAlignment="1">
      <alignment vertical="top"/>
    </xf>
    <xf numFmtId="0" fontId="0" fillId="0" borderId="2" xfId="12" applyFont="1" applyBorder="1" applyAlignment="1">
      <alignment horizontal="left"/>
    </xf>
    <xf numFmtId="0" fontId="0" fillId="0" borderId="2" xfId="12" applyFont="1" applyBorder="1" applyAlignment="1">
      <alignment horizontal="right"/>
    </xf>
    <xf numFmtId="4" fontId="0" fillId="0" borderId="2" xfId="12" applyNumberFormat="1" applyFont="1" applyBorder="1" applyAlignment="1">
      <alignment horizontal="right"/>
    </xf>
    <xf numFmtId="0" fontId="17" fillId="2" borderId="3" xfId="12" applyFont="1" applyFill="1" applyBorder="1" applyAlignment="1">
      <alignment horizontal="left" vertical="top"/>
    </xf>
    <xf numFmtId="0" fontId="17" fillId="2" borderId="3" xfId="12" applyFont="1" applyFill="1" applyBorder="1" applyAlignment="1">
      <alignment vertical="top"/>
    </xf>
    <xf numFmtId="0" fontId="17" fillId="2" borderId="3" xfId="12" applyFont="1" applyFill="1" applyBorder="1" applyAlignment="1">
      <alignment horizontal="center"/>
    </xf>
    <xf numFmtId="4" fontId="17" fillId="2" borderId="3" xfId="12" applyNumberFormat="1" applyFont="1" applyFill="1" applyBorder="1" applyAlignment="1">
      <alignment horizontal="center"/>
    </xf>
    <xf numFmtId="0" fontId="17" fillId="0" borderId="0" xfId="12" applyFont="1"/>
    <xf numFmtId="0" fontId="16" fillId="0" borderId="0" xfId="12" applyFont="1" applyFill="1" applyAlignment="1">
      <alignment vertical="top"/>
    </xf>
    <xf numFmtId="0" fontId="16" fillId="0" borderId="0" xfId="12" applyFont="1" applyFill="1" applyAlignment="1" applyProtection="1">
      <alignment vertical="top" wrapText="1"/>
      <protection locked="0"/>
    </xf>
    <xf numFmtId="0" fontId="16" fillId="0" borderId="0" xfId="12" applyFont="1" applyFill="1" applyAlignment="1"/>
    <xf numFmtId="4" fontId="16" fillId="0" borderId="0" xfId="12" applyNumberFormat="1" applyFont="1" applyFill="1" applyAlignment="1">
      <alignment horizontal="right"/>
    </xf>
    <xf numFmtId="0" fontId="16" fillId="0" borderId="0" xfId="12" applyFont="1" applyFill="1"/>
    <xf numFmtId="0" fontId="8" fillId="0" borderId="0" xfId="0" applyFont="1" applyAlignment="1">
      <alignment vertical="top" wrapText="1"/>
    </xf>
    <xf numFmtId="0" fontId="4" fillId="0" borderId="0" xfId="5" applyFont="1" applyFill="1" applyAlignment="1">
      <alignment vertical="top" wrapText="1"/>
    </xf>
    <xf numFmtId="0" fontId="0" fillId="0" borderId="0" xfId="0" applyFont="1" applyAlignment="1">
      <alignment vertical="top" wrapText="1"/>
    </xf>
    <xf numFmtId="49" fontId="4" fillId="0" borderId="0" xfId="10" applyNumberFormat="1" applyFont="1" applyFill="1" applyBorder="1" applyAlignment="1">
      <alignment horizontal="left" vertical="top"/>
    </xf>
    <xf numFmtId="0" fontId="4" fillId="0" borderId="0" xfId="10" applyFont="1" applyFill="1" applyBorder="1"/>
    <xf numFmtId="4" fontId="4" fillId="0" borderId="0" xfId="10" applyNumberFormat="1" applyFont="1" applyFill="1" applyBorder="1"/>
    <xf numFmtId="4" fontId="4" fillId="0" borderId="0" xfId="10" applyNumberFormat="1" applyFont="1" applyFill="1" applyBorder="1" applyAlignment="1"/>
    <xf numFmtId="0" fontId="4" fillId="0" borderId="0" xfId="10" applyFont="1" applyFill="1" applyBorder="1" applyAlignment="1"/>
    <xf numFmtId="0" fontId="4" fillId="0" borderId="0" xfId="10" applyFont="1" applyFill="1" applyBorder="1" applyAlignment="1">
      <alignment horizontal="center"/>
    </xf>
    <xf numFmtId="0" fontId="16" fillId="0" borderId="0" xfId="12" applyFont="1" applyBorder="1" applyAlignment="1">
      <alignment vertical="top" wrapText="1"/>
    </xf>
    <xf numFmtId="49" fontId="16" fillId="0" borderId="0" xfId="10" applyNumberFormat="1" applyFont="1" applyFill="1" applyBorder="1" applyAlignment="1">
      <alignment horizontal="left" vertical="top" wrapText="1"/>
    </xf>
    <xf numFmtId="49" fontId="4" fillId="0" borderId="0" xfId="10" applyNumberFormat="1" applyFont="1" applyFill="1" applyBorder="1" applyAlignment="1">
      <alignment horizontal="left" vertical="top" wrapText="1"/>
    </xf>
    <xf numFmtId="0" fontId="4" fillId="0" borderId="0" xfId="0" applyFont="1" applyFill="1" applyBorder="1" applyAlignment="1">
      <alignment vertical="top" wrapText="1"/>
    </xf>
    <xf numFmtId="49" fontId="4" fillId="0" borderId="0" xfId="10" applyNumberFormat="1" applyFont="1" applyFill="1" applyBorder="1" applyAlignment="1">
      <alignment horizontal="center" vertical="top"/>
    </xf>
    <xf numFmtId="0" fontId="4" fillId="0" borderId="0" xfId="10" applyFont="1" applyFill="1" applyBorder="1" applyAlignment="1">
      <alignment vertical="top" wrapText="1"/>
    </xf>
    <xf numFmtId="0" fontId="4" fillId="0" borderId="0" xfId="10" applyFont="1" applyFill="1" applyBorder="1" applyAlignment="1">
      <alignment horizontal="left"/>
    </xf>
    <xf numFmtId="4" fontId="4" fillId="0" borderId="0" xfId="10" applyNumberFormat="1" applyFont="1" applyFill="1" applyBorder="1" applyAlignment="1">
      <alignment horizontal="right"/>
    </xf>
    <xf numFmtId="0" fontId="4" fillId="0" borderId="0" xfId="10" applyFont="1" applyFill="1" applyBorder="1" applyAlignment="1">
      <alignment horizontal="right"/>
    </xf>
    <xf numFmtId="0" fontId="4" fillId="0" borderId="0" xfId="10" applyFont="1" applyFill="1" applyBorder="1" applyAlignment="1">
      <alignment horizontal="left" vertical="top" wrapText="1"/>
    </xf>
    <xf numFmtId="4" fontId="4" fillId="0" borderId="0" xfId="10" applyNumberFormat="1" applyFont="1" applyFill="1" applyBorder="1" applyAlignment="1">
      <alignment vertical="center"/>
    </xf>
    <xf numFmtId="169" fontId="4" fillId="0" borderId="0" xfId="10" applyNumberFormat="1" applyFont="1" applyFill="1" applyBorder="1" applyAlignment="1">
      <alignment vertical="center"/>
    </xf>
    <xf numFmtId="0" fontId="4" fillId="0" borderId="0" xfId="10" applyFont="1" applyBorder="1" applyAlignment="1">
      <alignment horizontal="left"/>
    </xf>
    <xf numFmtId="4" fontId="4" fillId="0" borderId="0" xfId="10" applyNumberFormat="1" applyFont="1" applyBorder="1" applyAlignment="1">
      <alignment horizontal="right"/>
    </xf>
    <xf numFmtId="4" fontId="4" fillId="0" borderId="0" xfId="10" applyNumberFormat="1" applyFont="1" applyBorder="1" applyAlignment="1"/>
    <xf numFmtId="49" fontId="0" fillId="0" borderId="0" xfId="10" applyNumberFormat="1" applyFont="1" applyAlignment="1">
      <alignment horizontal="left" vertical="top"/>
    </xf>
    <xf numFmtId="0" fontId="0" fillId="0" borderId="0" xfId="10" applyFont="1" applyAlignment="1">
      <alignment vertical="top" wrapText="1"/>
    </xf>
    <xf numFmtId="0" fontId="0" fillId="0" borderId="0" xfId="10" applyFont="1" applyAlignment="1">
      <alignment horizontal="left"/>
    </xf>
    <xf numFmtId="4" fontId="0" fillId="0" borderId="0" xfId="10" applyNumberFormat="1" applyFont="1" applyAlignment="1">
      <alignment horizontal="right"/>
    </xf>
    <xf numFmtId="4" fontId="0" fillId="0" borderId="0" xfId="10" applyNumberFormat="1" applyFont="1" applyAlignment="1"/>
    <xf numFmtId="0" fontId="0" fillId="0" borderId="0" xfId="10" applyFont="1"/>
    <xf numFmtId="49" fontId="0" fillId="0" borderId="0" xfId="11" applyNumberFormat="1" applyFont="1" applyAlignment="1">
      <alignment horizontal="left" vertical="top"/>
    </xf>
    <xf numFmtId="49" fontId="8" fillId="0" borderId="0" xfId="11" applyNumberFormat="1" applyFont="1" applyAlignment="1">
      <alignment vertical="top" wrapText="1"/>
    </xf>
    <xf numFmtId="0" fontId="0" fillId="0" borderId="0" xfId="11" applyFont="1" applyAlignment="1">
      <alignment horizontal="left"/>
    </xf>
    <xf numFmtId="4" fontId="0" fillId="0" borderId="0" xfId="11" applyNumberFormat="1" applyFont="1" applyAlignment="1">
      <alignment horizontal="right"/>
    </xf>
    <xf numFmtId="4" fontId="0" fillId="0" borderId="0" xfId="11" applyNumberFormat="1" applyFont="1"/>
    <xf numFmtId="0" fontId="0" fillId="0" borderId="0" xfId="11" applyFont="1"/>
    <xf numFmtId="49" fontId="8" fillId="0" borderId="0" xfId="10" applyNumberFormat="1" applyFont="1" applyAlignment="1">
      <alignment horizontal="left" vertical="top"/>
    </xf>
    <xf numFmtId="0" fontId="8" fillId="0" borderId="0" xfId="10" applyFont="1" applyAlignment="1">
      <alignment vertical="top" wrapText="1"/>
    </xf>
    <xf numFmtId="0" fontId="8" fillId="0" borderId="0" xfId="10" applyFont="1" applyAlignment="1">
      <alignment horizontal="left"/>
    </xf>
    <xf numFmtId="4" fontId="8" fillId="0" borderId="0" xfId="10" applyNumberFormat="1" applyFont="1" applyAlignment="1">
      <alignment horizontal="right"/>
    </xf>
    <xf numFmtId="4" fontId="8" fillId="0" borderId="0" xfId="10" applyNumberFormat="1" applyFont="1" applyAlignment="1"/>
    <xf numFmtId="0" fontId="8" fillId="0" borderId="0" xfId="10" applyFont="1"/>
    <xf numFmtId="49" fontId="16" fillId="0" borderId="0" xfId="12" applyNumberFormat="1" applyFont="1" applyAlignment="1">
      <alignment horizontal="left" vertical="top"/>
    </xf>
    <xf numFmtId="0" fontId="16" fillId="0" borderId="0" xfId="12" applyFont="1" applyAlignment="1">
      <alignment vertical="top"/>
    </xf>
    <xf numFmtId="0" fontId="16" fillId="0" borderId="0" xfId="12" applyFont="1" applyFill="1" applyAlignment="1">
      <alignment horizontal="left"/>
    </xf>
    <xf numFmtId="4" fontId="16" fillId="0" borderId="0" xfId="12" applyNumberFormat="1" applyFont="1" applyFill="1" applyAlignment="1"/>
    <xf numFmtId="4" fontId="16" fillId="0" borderId="0" xfId="12" applyNumberFormat="1" applyFont="1" applyAlignment="1">
      <alignment horizontal="right"/>
    </xf>
    <xf numFmtId="0" fontId="16" fillId="0" borderId="0" xfId="12" applyFont="1"/>
    <xf numFmtId="0" fontId="0" fillId="0" borderId="0" xfId="0" applyAlignment="1">
      <alignment horizontal="left" vertical="top"/>
    </xf>
    <xf numFmtId="0" fontId="0" fillId="0" borderId="0" xfId="0" applyAlignment="1">
      <alignment horizontal="left" vertical="top" wrapText="1"/>
    </xf>
    <xf numFmtId="4" fontId="0" fillId="0" borderId="0" xfId="0" applyNumberFormat="1" applyAlignment="1">
      <alignment horizontal="right"/>
    </xf>
    <xf numFmtId="0" fontId="19" fillId="0" borderId="0" xfId="0" applyFont="1" applyAlignment="1">
      <alignment horizontal="left" vertical="top"/>
    </xf>
    <xf numFmtId="0" fontId="20" fillId="0" borderId="0" xfId="0" applyFont="1" applyAlignment="1">
      <alignment horizontal="left" vertical="top" wrapText="1"/>
    </xf>
    <xf numFmtId="0" fontId="19" fillId="0" borderId="0" xfId="0" applyFont="1"/>
    <xf numFmtId="4" fontId="19" fillId="0" borderId="0" xfId="0" applyNumberFormat="1" applyFont="1" applyAlignment="1">
      <alignment horizontal="right"/>
    </xf>
    <xf numFmtId="49" fontId="4" fillId="0" borderId="0" xfId="0" applyNumberFormat="1" applyFont="1" applyFill="1" applyBorder="1" applyAlignment="1">
      <alignment horizontal="left" vertical="top"/>
    </xf>
    <xf numFmtId="0" fontId="21" fillId="0" borderId="4" xfId="0" applyFont="1" applyFill="1" applyBorder="1" applyAlignment="1">
      <alignment horizontal="left" vertical="top" wrapText="1"/>
    </xf>
    <xf numFmtId="0" fontId="4" fillId="0" borderId="0" xfId="0" applyFont="1" applyFill="1" applyBorder="1" applyAlignment="1">
      <alignment horizontal="left"/>
    </xf>
    <xf numFmtId="4" fontId="4" fillId="0" borderId="0" xfId="0" applyNumberFormat="1" applyFont="1" applyFill="1" applyBorder="1" applyAlignment="1">
      <alignment horizontal="right"/>
    </xf>
    <xf numFmtId="4" fontId="4" fillId="0" borderId="0" xfId="0" applyNumberFormat="1" applyFont="1" applyFill="1" applyBorder="1" applyAlignment="1" applyProtection="1">
      <alignment horizontal="right"/>
      <protection locked="0"/>
    </xf>
    <xf numFmtId="0" fontId="0" fillId="0" borderId="0" xfId="0" applyFont="1" applyFill="1" applyBorder="1"/>
    <xf numFmtId="0" fontId="21" fillId="0" borderId="5" xfId="0" applyFont="1" applyFill="1" applyBorder="1" applyAlignment="1">
      <alignment horizontal="left" vertical="top" wrapText="1"/>
    </xf>
    <xf numFmtId="0" fontId="21" fillId="0" borderId="6" xfId="0" applyFont="1" applyFill="1" applyBorder="1" applyAlignment="1">
      <alignment horizontal="left" vertical="top" wrapText="1"/>
    </xf>
    <xf numFmtId="0" fontId="4" fillId="0" borderId="0" xfId="0" applyFont="1" applyFill="1" applyBorder="1" applyAlignment="1">
      <alignment horizontal="left" vertical="top" wrapText="1"/>
    </xf>
    <xf numFmtId="4" fontId="4" fillId="0" borderId="0" xfId="0" applyNumberFormat="1" applyFont="1" applyAlignment="1">
      <alignment horizontal="right"/>
    </xf>
    <xf numFmtId="0" fontId="4" fillId="0" borderId="0" xfId="0" applyFont="1" applyAlignment="1">
      <alignment horizontal="left" vertical="top" wrapText="1"/>
    </xf>
    <xf numFmtId="0" fontId="4" fillId="0" borderId="0" xfId="0" applyFont="1"/>
    <xf numFmtId="0" fontId="16" fillId="0" borderId="0" xfId="0" applyFont="1" applyAlignment="1">
      <alignment horizontal="left" vertical="top" wrapText="1"/>
    </xf>
    <xf numFmtId="0" fontId="16" fillId="0" borderId="0" xfId="0" applyFont="1"/>
    <xf numFmtId="4" fontId="16" fillId="0" borderId="0" xfId="0" applyNumberFormat="1" applyFont="1" applyAlignment="1">
      <alignment horizontal="right"/>
    </xf>
    <xf numFmtId="0" fontId="23" fillId="0" borderId="0" xfId="12" applyFont="1"/>
    <xf numFmtId="0" fontId="20" fillId="0" borderId="0" xfId="12" applyFont="1" applyAlignment="1">
      <alignment horizontal="left" vertical="top"/>
    </xf>
    <xf numFmtId="0" fontId="23" fillId="0" borderId="0" xfId="12" applyFont="1" applyAlignment="1">
      <alignment horizontal="left"/>
    </xf>
    <xf numFmtId="4" fontId="23" fillId="0" borderId="0" xfId="12" applyNumberFormat="1" applyFont="1" applyAlignment="1">
      <alignment horizontal="right"/>
    </xf>
    <xf numFmtId="0" fontId="0" fillId="0" borderId="0" xfId="12" applyFont="1" applyAlignment="1">
      <alignment horizontal="left" vertical="top"/>
    </xf>
    <xf numFmtId="0" fontId="4" fillId="0" borderId="0" xfId="12" applyAlignment="1">
      <alignment vertical="top" wrapText="1"/>
    </xf>
    <xf numFmtId="4" fontId="0" fillId="0" borderId="0" xfId="12" applyNumberFormat="1" applyFont="1" applyAlignment="1">
      <alignment horizontal="right"/>
    </xf>
    <xf numFmtId="0" fontId="4" fillId="0" borderId="0" xfId="15" applyFont="1" applyAlignment="1">
      <alignment horizontal="left" vertical="top" wrapText="1"/>
    </xf>
    <xf numFmtId="0" fontId="4" fillId="0" borderId="0" xfId="12" applyFont="1" applyAlignment="1">
      <alignment horizontal="left" vertical="top"/>
    </xf>
    <xf numFmtId="0" fontId="4" fillId="0" borderId="0" xfId="12" applyAlignment="1">
      <alignment horizontal="left"/>
    </xf>
    <xf numFmtId="4" fontId="4" fillId="0" borderId="0" xfId="12" applyNumberFormat="1"/>
    <xf numFmtId="4" fontId="4" fillId="0" borderId="0" xfId="12" applyNumberFormat="1" applyAlignment="1">
      <alignment horizontal="right"/>
    </xf>
    <xf numFmtId="0" fontId="4" fillId="0" borderId="0" xfId="12"/>
    <xf numFmtId="0" fontId="4" fillId="0" borderId="0" xfId="0" applyFont="1" applyAlignment="1">
      <alignment vertical="top" wrapText="1"/>
    </xf>
    <xf numFmtId="4" fontId="0" fillId="0" borderId="0" xfId="12" applyNumberFormat="1" applyFont="1" applyFill="1" applyAlignment="1">
      <alignment horizontal="right"/>
    </xf>
    <xf numFmtId="4" fontId="24" fillId="0" borderId="0" xfId="12" applyNumberFormat="1" applyFont="1" applyAlignment="1">
      <alignment horizontal="left"/>
    </xf>
    <xf numFmtId="0" fontId="0" fillId="0" borderId="0" xfId="12" applyFont="1" applyFill="1" applyAlignment="1">
      <alignment horizontal="left" vertical="top"/>
    </xf>
    <xf numFmtId="0" fontId="4" fillId="0" borderId="0" xfId="15" applyFont="1" applyFill="1" applyAlignment="1">
      <alignment horizontal="left" vertical="top" wrapText="1"/>
    </xf>
    <xf numFmtId="0" fontId="0" fillId="0" borderId="0" xfId="12" applyFont="1" applyFill="1" applyAlignment="1">
      <alignment horizontal="left"/>
    </xf>
    <xf numFmtId="0" fontId="25" fillId="0" borderId="0" xfId="12" applyFont="1" applyFill="1" applyAlignment="1">
      <alignment horizontal="left" vertical="top"/>
    </xf>
    <xf numFmtId="0" fontId="26" fillId="0" borderId="0" xfId="15" applyFont="1" applyFill="1" applyAlignment="1">
      <alignment horizontal="left" vertical="top" wrapText="1"/>
    </xf>
    <xf numFmtId="0" fontId="25" fillId="0" borderId="0" xfId="12" applyFont="1" applyFill="1" applyAlignment="1">
      <alignment horizontal="left"/>
    </xf>
    <xf numFmtId="4" fontId="25" fillId="0" borderId="0" xfId="12" applyNumberFormat="1" applyFont="1" applyFill="1" applyAlignment="1">
      <alignment horizontal="right"/>
    </xf>
    <xf numFmtId="49" fontId="5" fillId="0" borderId="1" xfId="15" applyNumberFormat="1" applyFont="1" applyFill="1" applyBorder="1" applyAlignment="1">
      <alignment horizontal="left" vertical="top"/>
    </xf>
    <xf numFmtId="49" fontId="5" fillId="0" borderId="1" xfId="15" applyNumberFormat="1" applyFont="1" applyFill="1" applyBorder="1" applyAlignment="1">
      <alignment horizontal="left" vertical="top" wrapText="1"/>
    </xf>
    <xf numFmtId="0" fontId="5" fillId="0" borderId="1" xfId="15" applyFont="1" applyFill="1" applyBorder="1" applyAlignment="1">
      <alignment horizontal="left"/>
    </xf>
    <xf numFmtId="4" fontId="5" fillId="0" borderId="1" xfId="15" applyNumberFormat="1" applyFont="1" applyFill="1" applyBorder="1" applyAlignment="1">
      <alignment horizontal="right"/>
    </xf>
    <xf numFmtId="0" fontId="5" fillId="0" borderId="0" xfId="15" applyFont="1" applyFill="1"/>
    <xf numFmtId="0" fontId="5" fillId="0" borderId="0" xfId="15" applyFont="1" applyFill="1" applyAlignment="1">
      <alignment horizontal="center"/>
    </xf>
    <xf numFmtId="49" fontId="0" fillId="0" borderId="0" xfId="10" applyNumberFormat="1" applyFont="1" applyBorder="1" applyAlignment="1">
      <alignment horizontal="left" vertical="top"/>
    </xf>
    <xf numFmtId="49" fontId="0" fillId="0" borderId="0" xfId="10" applyNumberFormat="1" applyFont="1" applyBorder="1" applyAlignment="1">
      <alignment horizontal="left" vertical="top" wrapText="1"/>
    </xf>
    <xf numFmtId="0" fontId="0" fillId="0" borderId="0" xfId="10" applyFont="1" applyBorder="1" applyAlignment="1">
      <alignment horizontal="left"/>
    </xf>
    <xf numFmtId="4" fontId="0" fillId="0" borderId="0" xfId="10" applyNumberFormat="1" applyFont="1" applyBorder="1" applyAlignment="1">
      <alignment horizontal="right"/>
    </xf>
    <xf numFmtId="4" fontId="0" fillId="0" borderId="0" xfId="10" applyNumberFormat="1" applyFont="1" applyBorder="1" applyAlignment="1"/>
    <xf numFmtId="0" fontId="0" fillId="0" borderId="0" xfId="10" applyFont="1" applyAlignment="1">
      <alignment horizontal="center"/>
    </xf>
    <xf numFmtId="49" fontId="8" fillId="0" borderId="7" xfId="10" applyNumberFormat="1" applyFont="1" applyBorder="1" applyAlignment="1">
      <alignment horizontal="left" vertical="top"/>
    </xf>
    <xf numFmtId="0" fontId="8" fillId="0" borderId="7" xfId="10" applyFont="1" applyBorder="1" applyAlignment="1">
      <alignment horizontal="left" vertical="top" wrapText="1"/>
    </xf>
    <xf numFmtId="0" fontId="8" fillId="0" borderId="7" xfId="10" applyFont="1" applyBorder="1" applyAlignment="1">
      <alignment horizontal="left"/>
    </xf>
    <xf numFmtId="4" fontId="8" fillId="0" borderId="7" xfId="10" applyNumberFormat="1" applyFont="1" applyBorder="1" applyAlignment="1">
      <alignment horizontal="right"/>
    </xf>
    <xf numFmtId="4" fontId="8" fillId="0" borderId="7" xfId="10" applyNumberFormat="1" applyFont="1" applyBorder="1" applyAlignment="1">
      <alignment vertical="center"/>
    </xf>
    <xf numFmtId="0" fontId="22" fillId="0" borderId="0" xfId="0" applyFont="1" applyAlignment="1">
      <alignment horizontal="left" vertical="top" wrapText="1"/>
    </xf>
    <xf numFmtId="0" fontId="4" fillId="0" borderId="3" xfId="0" applyFont="1" applyFill="1" applyBorder="1" applyAlignment="1">
      <alignment horizontal="left" vertical="top" wrapText="1"/>
    </xf>
    <xf numFmtId="0" fontId="0" fillId="0" borderId="0" xfId="12" applyFont="1" applyAlignment="1">
      <alignment vertical="top"/>
    </xf>
    <xf numFmtId="4" fontId="0" fillId="0" borderId="0" xfId="12" applyNumberFormat="1" applyFont="1" applyFill="1" applyAlignment="1"/>
    <xf numFmtId="0" fontId="8" fillId="0" borderId="0" xfId="12" applyFont="1" applyAlignment="1">
      <alignment vertical="top"/>
    </xf>
    <xf numFmtId="0" fontId="8" fillId="0" borderId="0" xfId="12" applyFont="1" applyFill="1" applyAlignment="1">
      <alignment horizontal="left"/>
    </xf>
    <xf numFmtId="4" fontId="8" fillId="0" borderId="0" xfId="12" applyNumberFormat="1" applyFont="1" applyFill="1" applyAlignment="1"/>
    <xf numFmtId="4" fontId="8" fillId="0" borderId="0" xfId="12" applyNumberFormat="1" applyFont="1" applyAlignment="1">
      <alignment horizontal="right"/>
    </xf>
    <xf numFmtId="0" fontId="0" fillId="0" borderId="0" xfId="12" applyFont="1" applyAlignment="1">
      <alignment vertical="top" wrapText="1"/>
    </xf>
    <xf numFmtId="4" fontId="8" fillId="0" borderId="0" xfId="12" applyNumberFormat="1" applyFont="1" applyFill="1" applyAlignment="1">
      <alignment horizontal="right"/>
    </xf>
    <xf numFmtId="0" fontId="4" fillId="0" borderId="4" xfId="0" applyFont="1" applyFill="1" applyBorder="1" applyAlignment="1">
      <alignment vertical="center" wrapText="1"/>
    </xf>
    <xf numFmtId="0" fontId="0" fillId="0" borderId="0" xfId="0" applyFont="1"/>
    <xf numFmtId="0" fontId="0" fillId="0" borderId="0" xfId="12" applyFont="1" applyFill="1"/>
    <xf numFmtId="0" fontId="16" fillId="0" borderId="5" xfId="0" applyFont="1" applyFill="1" applyBorder="1" applyAlignment="1">
      <alignment vertical="center" wrapText="1"/>
    </xf>
    <xf numFmtId="0" fontId="4" fillId="0" borderId="5" xfId="0" applyFont="1" applyFill="1" applyBorder="1" applyAlignment="1">
      <alignment vertical="center" wrapText="1"/>
    </xf>
    <xf numFmtId="0" fontId="4" fillId="0" borderId="5" xfId="0" applyFont="1" applyFill="1" applyBorder="1" applyAlignment="1">
      <alignment horizontal="left" vertical="center" wrapText="1"/>
    </xf>
    <xf numFmtId="0" fontId="4" fillId="0" borderId="6" xfId="0" applyFont="1" applyFill="1" applyBorder="1" applyAlignment="1">
      <alignment horizontal="left" vertical="center" wrapText="1"/>
    </xf>
    <xf numFmtId="0" fontId="0" fillId="0" borderId="0" xfId="12" applyFont="1" applyFill="1" applyAlignment="1">
      <alignment horizontal="left" vertical="top" wrapText="1"/>
    </xf>
    <xf numFmtId="4" fontId="0" fillId="0" borderId="3" xfId="12" applyNumberFormat="1" applyFont="1" applyFill="1" applyBorder="1" applyAlignment="1">
      <alignment wrapText="1"/>
    </xf>
    <xf numFmtId="0" fontId="0" fillId="0" borderId="0" xfId="12" applyFont="1" applyFill="1" applyBorder="1" applyAlignment="1">
      <alignment vertical="top" wrapText="1"/>
    </xf>
    <xf numFmtId="0" fontId="4" fillId="0" borderId="0" xfId="12" applyFont="1" applyFill="1" applyAlignment="1">
      <alignment horizontal="left" vertical="top"/>
    </xf>
    <xf numFmtId="49" fontId="0" fillId="0" borderId="0" xfId="12" applyNumberFormat="1" applyFont="1" applyFill="1" applyBorder="1" applyAlignment="1">
      <alignment horizontal="left" vertical="top" wrapText="1"/>
    </xf>
    <xf numFmtId="4" fontId="0" fillId="0" borderId="0" xfId="12" applyNumberFormat="1" applyFont="1" applyFill="1"/>
    <xf numFmtId="2" fontId="5" fillId="0" borderId="0" xfId="18" applyFont="1" applyFill="1" applyBorder="1" applyAlignment="1">
      <alignment horizontal="left" vertical="top" wrapText="1"/>
    </xf>
    <xf numFmtId="4" fontId="0" fillId="0" borderId="0" xfId="12" applyNumberFormat="1" applyFont="1" applyAlignment="1">
      <alignment horizontal="left"/>
    </xf>
    <xf numFmtId="49" fontId="0" fillId="0" borderId="0" xfId="12" applyNumberFormat="1" applyFont="1" applyBorder="1" applyAlignment="1">
      <alignment horizontal="left" vertical="top" wrapText="1"/>
    </xf>
    <xf numFmtId="0" fontId="0" fillId="0" borderId="0" xfId="12" applyFont="1" applyAlignment="1">
      <alignment horizontal="center"/>
    </xf>
    <xf numFmtId="4" fontId="33" fillId="0" borderId="0" xfId="12" applyNumberFormat="1" applyFont="1" applyFill="1" applyAlignment="1"/>
    <xf numFmtId="0" fontId="0" fillId="0" borderId="1" xfId="12" applyFont="1" applyBorder="1" applyAlignment="1">
      <alignment horizontal="left" vertical="top"/>
    </xf>
    <xf numFmtId="0" fontId="0" fillId="0" borderId="1" xfId="12" applyFont="1" applyFill="1" applyBorder="1" applyAlignment="1">
      <alignment horizontal="left"/>
    </xf>
    <xf numFmtId="4" fontId="0" fillId="0" borderId="1" xfId="12" applyNumberFormat="1" applyFont="1" applyFill="1" applyBorder="1" applyAlignment="1"/>
    <xf numFmtId="4" fontId="0" fillId="0" borderId="1" xfId="12" applyNumberFormat="1" applyFont="1" applyFill="1" applyBorder="1" applyAlignment="1">
      <alignment horizontal="right"/>
    </xf>
    <xf numFmtId="4" fontId="0" fillId="0" borderId="0" xfId="12" applyNumberFormat="1" applyFont="1" applyFill="1" applyBorder="1" applyAlignment="1"/>
    <xf numFmtId="4" fontId="0" fillId="0" borderId="0" xfId="12" applyNumberFormat="1" applyFont="1" applyFill="1" applyBorder="1" applyAlignment="1">
      <alignment horizontal="right"/>
    </xf>
    <xf numFmtId="0" fontId="0" fillId="0" borderId="7" xfId="12" applyFont="1" applyBorder="1" applyAlignment="1">
      <alignment horizontal="left" vertical="top"/>
    </xf>
    <xf numFmtId="0" fontId="4" fillId="0" borderId="7" xfId="12" applyFont="1" applyBorder="1" applyAlignment="1">
      <alignment horizontal="left" vertical="top"/>
    </xf>
    <xf numFmtId="0" fontId="0" fillId="0" borderId="7" xfId="12" applyFont="1" applyFill="1" applyBorder="1" applyAlignment="1">
      <alignment horizontal="left"/>
    </xf>
    <xf numFmtId="4" fontId="0" fillId="0" borderId="7" xfId="12" applyNumberFormat="1" applyFont="1" applyFill="1" applyBorder="1" applyAlignment="1"/>
    <xf numFmtId="4" fontId="0" fillId="0" borderId="7" xfId="12" applyNumberFormat="1" applyFont="1" applyFill="1" applyBorder="1" applyAlignment="1">
      <alignment horizontal="right"/>
    </xf>
    <xf numFmtId="0" fontId="4" fillId="0" borderId="0" xfId="12" applyFont="1" applyAlignment="1">
      <alignment vertical="top"/>
    </xf>
    <xf numFmtId="0" fontId="4" fillId="0" borderId="0" xfId="12" applyFont="1" applyFill="1" applyAlignment="1" applyProtection="1">
      <alignment vertical="top" wrapText="1"/>
      <protection locked="0"/>
    </xf>
    <xf numFmtId="4" fontId="4" fillId="0" borderId="0" xfId="12" applyNumberFormat="1" applyFont="1" applyFill="1" applyAlignment="1"/>
    <xf numFmtId="0" fontId="4" fillId="0" borderId="0" xfId="12" applyFont="1" applyFill="1"/>
    <xf numFmtId="0" fontId="16" fillId="0" borderId="0" xfId="12" applyFont="1" applyFill="1" applyAlignment="1">
      <alignment horizontal="left" vertical="top"/>
    </xf>
    <xf numFmtId="0" fontId="4" fillId="0" borderId="2" xfId="12" applyFont="1" applyBorder="1" applyAlignment="1">
      <alignment horizontal="left" vertical="top"/>
    </xf>
    <xf numFmtId="0" fontId="0" fillId="0" borderId="2" xfId="12" applyFont="1" applyBorder="1" applyAlignment="1">
      <alignment vertical="top" wrapText="1"/>
    </xf>
    <xf numFmtId="4" fontId="0" fillId="0" borderId="2" xfId="12" applyNumberFormat="1" applyFont="1" applyBorder="1" applyAlignment="1">
      <alignment horizontal="left"/>
    </xf>
    <xf numFmtId="4" fontId="0" fillId="0" borderId="2" xfId="12" applyNumberFormat="1" applyFont="1" applyBorder="1" applyAlignment="1"/>
    <xf numFmtId="0" fontId="4" fillId="0" borderId="0" xfId="12" applyFont="1" applyFill="1" applyAlignment="1">
      <alignment vertical="center"/>
    </xf>
    <xf numFmtId="0" fontId="8" fillId="0" borderId="0" xfId="12" applyFont="1" applyFill="1" applyBorder="1" applyAlignment="1">
      <alignment horizontal="left" vertical="top" wrapText="1"/>
    </xf>
    <xf numFmtId="4" fontId="0" fillId="0" borderId="0" xfId="12" applyNumberFormat="1" applyFont="1" applyFill="1" applyAlignment="1">
      <alignment horizontal="left"/>
    </xf>
    <xf numFmtId="0" fontId="0" fillId="0" borderId="3" xfId="12" applyFont="1" applyFill="1" applyBorder="1" applyAlignment="1">
      <alignment horizontal="left" vertical="top" wrapText="1"/>
    </xf>
    <xf numFmtId="0" fontId="38" fillId="0" borderId="0" xfId="0" applyFont="1" applyAlignment="1">
      <alignment horizontal="left" vertical="top" wrapText="1"/>
    </xf>
    <xf numFmtId="0" fontId="39" fillId="0" borderId="0" xfId="0" applyFont="1" applyFill="1" applyBorder="1" applyAlignment="1">
      <alignment horizontal="left" vertical="top" wrapText="1"/>
    </xf>
    <xf numFmtId="0" fontId="29" fillId="0" borderId="0" xfId="0" applyFont="1" applyAlignment="1">
      <alignment vertical="top"/>
    </xf>
    <xf numFmtId="0" fontId="29" fillId="0" borderId="0" xfId="0" applyFont="1" applyAlignment="1">
      <alignment vertical="top" wrapText="1"/>
    </xf>
    <xf numFmtId="0" fontId="29" fillId="0" borderId="0" xfId="0" applyFont="1" applyAlignment="1">
      <alignment horizontal="left"/>
    </xf>
    <xf numFmtId="4" fontId="29" fillId="0" borderId="0" xfId="0" applyNumberFormat="1" applyFont="1" applyAlignment="1">
      <alignment horizontal="right"/>
    </xf>
    <xf numFmtId="0" fontId="40" fillId="0" borderId="0" xfId="0" applyFont="1"/>
    <xf numFmtId="0" fontId="32" fillId="0" borderId="0" xfId="0" applyFont="1" applyAlignment="1">
      <alignment vertical="top" wrapText="1"/>
    </xf>
    <xf numFmtId="0" fontId="0" fillId="0" borderId="0" xfId="12" applyFont="1" applyAlignment="1">
      <alignment horizontal="left" vertical="top" wrapText="1"/>
    </xf>
    <xf numFmtId="0" fontId="39" fillId="0" borderId="3" xfId="0" applyFont="1" applyFill="1" applyBorder="1" applyAlignment="1">
      <alignment horizontal="left" vertical="top" wrapText="1"/>
    </xf>
    <xf numFmtId="0" fontId="21" fillId="0" borderId="0" xfId="0" applyFont="1" applyAlignment="1">
      <alignment horizontal="left" vertical="top" wrapText="1"/>
    </xf>
    <xf numFmtId="0" fontId="4" fillId="0" borderId="0" xfId="0" applyFont="1" applyFill="1" applyAlignment="1">
      <alignment horizontal="left" vertical="top" wrapText="1"/>
    </xf>
    <xf numFmtId="0" fontId="0" fillId="0" borderId="0" xfId="0" applyFont="1" applyFill="1" applyAlignment="1">
      <alignment horizontal="left" vertical="top" wrapText="1"/>
    </xf>
    <xf numFmtId="0" fontId="4" fillId="0" borderId="0" xfId="12" applyFont="1" applyFill="1" applyAlignment="1">
      <alignment vertical="top"/>
    </xf>
    <xf numFmtId="0" fontId="16" fillId="0" borderId="0" xfId="0" applyFont="1" applyAlignment="1">
      <alignment horizontal="left" wrapText="1"/>
    </xf>
    <xf numFmtId="0" fontId="0" fillId="0" borderId="0" xfId="0" applyFont="1" applyAlignment="1">
      <alignment horizontal="left" vertical="top" wrapText="1"/>
    </xf>
    <xf numFmtId="0" fontId="5" fillId="0" borderId="0" xfId="0" applyFont="1" applyAlignment="1">
      <alignment horizontal="left" vertical="top" wrapText="1"/>
    </xf>
    <xf numFmtId="0" fontId="4" fillId="0" borderId="0" xfId="12" applyFont="1" applyFill="1" applyAlignment="1">
      <alignment vertical="top" wrapText="1"/>
    </xf>
    <xf numFmtId="4" fontId="42" fillId="0" borderId="0" xfId="12" applyNumberFormat="1" applyFont="1" applyFill="1" applyAlignment="1"/>
    <xf numFmtId="0" fontId="29" fillId="0" borderId="0" xfId="12" applyFont="1" applyFill="1" applyAlignment="1">
      <alignment vertical="top" wrapText="1"/>
    </xf>
    <xf numFmtId="0" fontId="20" fillId="3" borderId="0" xfId="12" applyFont="1" applyFill="1" applyAlignment="1">
      <alignment vertical="top" wrapText="1"/>
    </xf>
    <xf numFmtId="4" fontId="4" fillId="0" borderId="0" xfId="12" applyNumberFormat="1" applyFont="1" applyFill="1" applyAlignment="1">
      <alignment wrapText="1"/>
    </xf>
    <xf numFmtId="0" fontId="29" fillId="0" borderId="0" xfId="16" applyFont="1" applyAlignment="1">
      <alignment horizontal="left" vertical="top"/>
    </xf>
    <xf numFmtId="0" fontId="29" fillId="0" borderId="0" xfId="16" applyFont="1" applyAlignment="1">
      <alignment vertical="top" wrapText="1"/>
    </xf>
    <xf numFmtId="0" fontId="4" fillId="0" borderId="0" xfId="12" applyFont="1" applyFill="1" applyAlignment="1">
      <alignment horizontal="center"/>
    </xf>
    <xf numFmtId="4" fontId="0" fillId="0" borderId="0" xfId="0" applyNumberFormat="1" applyAlignment="1">
      <alignment horizontal="left" wrapText="1"/>
    </xf>
    <xf numFmtId="4" fontId="0" fillId="0" borderId="0" xfId="0" applyNumberFormat="1" applyAlignment="1">
      <alignment wrapText="1"/>
    </xf>
    <xf numFmtId="0" fontId="44" fillId="0" borderId="0" xfId="0" applyFont="1" applyAlignment="1">
      <alignment horizontal="left" vertical="top" wrapText="1"/>
    </xf>
    <xf numFmtId="4" fontId="0" fillId="0" borderId="0" xfId="0" applyNumberFormat="1" applyFill="1" applyAlignment="1">
      <alignment horizontal="right" wrapText="1"/>
    </xf>
    <xf numFmtId="4" fontId="0" fillId="0" borderId="0" xfId="0" applyNumberFormat="1" applyAlignment="1">
      <alignment horizontal="right" wrapText="1"/>
    </xf>
    <xf numFmtId="49" fontId="4" fillId="0" borderId="0" xfId="12" applyNumberFormat="1" applyFont="1" applyFill="1" applyBorder="1" applyAlignment="1" applyProtection="1">
      <alignment horizontal="left" vertical="top" wrapText="1"/>
      <protection locked="0"/>
    </xf>
    <xf numFmtId="0" fontId="4" fillId="0" borderId="0" xfId="5" applyNumberFormat="1" applyFont="1" applyFill="1" applyBorder="1" applyAlignment="1">
      <alignment horizontal="left" vertical="top"/>
    </xf>
    <xf numFmtId="4" fontId="0" fillId="0" borderId="0" xfId="0" applyNumberFormat="1" applyFill="1" applyAlignment="1">
      <alignment wrapText="1"/>
    </xf>
    <xf numFmtId="0" fontId="45" fillId="0" borderId="0" xfId="0" applyFont="1" applyAlignment="1">
      <alignment horizontal="left" vertical="top" wrapText="1"/>
    </xf>
    <xf numFmtId="0" fontId="16" fillId="0" borderId="0" xfId="0" applyFont="1" applyFill="1" applyAlignment="1">
      <alignment horizontal="left" vertical="top" wrapText="1"/>
    </xf>
    <xf numFmtId="0" fontId="44" fillId="0" borderId="0" xfId="0" applyFont="1" applyFill="1" applyAlignment="1">
      <alignment horizontal="left" vertical="top" wrapText="1"/>
    </xf>
    <xf numFmtId="4" fontId="46" fillId="0" borderId="0" xfId="0" applyNumberFormat="1" applyFont="1" applyAlignment="1">
      <alignment wrapText="1"/>
    </xf>
    <xf numFmtId="0" fontId="37" fillId="0" borderId="0" xfId="0" applyFont="1" applyAlignment="1">
      <alignment horizontal="left" vertical="top" wrapText="1"/>
    </xf>
    <xf numFmtId="0" fontId="0" fillId="0" borderId="0" xfId="0" applyFont="1" applyAlignment="1">
      <alignment horizontal="left" wrapText="1"/>
    </xf>
    <xf numFmtId="0" fontId="0" fillId="0" borderId="0" xfId="0" applyFont="1" applyFill="1" applyAlignment="1">
      <alignment horizontal="left" wrapText="1"/>
    </xf>
    <xf numFmtId="0" fontId="31" fillId="0" borderId="0" xfId="0" applyFont="1" applyFill="1" applyAlignment="1">
      <alignment horizontal="left" vertical="top" wrapText="1"/>
    </xf>
    <xf numFmtId="4" fontId="0" fillId="0" borderId="0" xfId="0" applyNumberFormat="1" applyFill="1" applyAlignment="1">
      <alignment horizontal="left" wrapText="1"/>
    </xf>
    <xf numFmtId="0" fontId="5" fillId="0" borderId="0" xfId="0" applyFont="1" applyFill="1" applyBorder="1" applyAlignment="1">
      <alignment horizontal="left" vertical="top" wrapText="1"/>
    </xf>
    <xf numFmtId="4" fontId="0" fillId="0" borderId="0" xfId="0" applyNumberFormat="1" applyFill="1" applyBorder="1" applyAlignment="1">
      <alignment horizontal="left" wrapText="1"/>
    </xf>
    <xf numFmtId="4" fontId="46" fillId="0" borderId="0" xfId="0" applyNumberFormat="1" applyFont="1" applyFill="1" applyBorder="1" applyAlignment="1">
      <alignment vertical="top" wrapText="1"/>
    </xf>
    <xf numFmtId="4" fontId="0" fillId="0" borderId="0" xfId="0" applyNumberFormat="1" applyFill="1" applyBorder="1" applyAlignment="1">
      <alignment wrapText="1"/>
    </xf>
    <xf numFmtId="0" fontId="0" fillId="0" borderId="0" xfId="0" applyBorder="1" applyAlignment="1">
      <alignment horizontal="left" vertical="top" wrapText="1"/>
    </xf>
    <xf numFmtId="0" fontId="0" fillId="0" borderId="0" xfId="0" applyBorder="1"/>
    <xf numFmtId="0" fontId="4" fillId="0" borderId="0" xfId="0" applyFont="1" applyBorder="1" applyAlignment="1">
      <alignment horizontal="left" vertical="top" wrapText="1"/>
    </xf>
    <xf numFmtId="0" fontId="0" fillId="0" borderId="0" xfId="0" applyFill="1" applyBorder="1" applyAlignment="1">
      <alignment horizontal="left" vertical="top" wrapText="1"/>
    </xf>
    <xf numFmtId="0" fontId="45" fillId="0" borderId="0" xfId="0" applyFont="1" applyFill="1" applyAlignment="1">
      <alignment horizontal="left" vertical="top" wrapText="1"/>
    </xf>
    <xf numFmtId="0" fontId="26" fillId="0" borderId="0" xfId="12" applyFont="1" applyFill="1"/>
    <xf numFmtId="4" fontId="4" fillId="0" borderId="0" xfId="0" applyNumberFormat="1" applyFont="1" applyAlignment="1"/>
    <xf numFmtId="4" fontId="4" fillId="0" borderId="0" xfId="0" applyNumberFormat="1" applyFont="1" applyFill="1" applyAlignment="1"/>
    <xf numFmtId="0" fontId="16" fillId="0" borderId="0" xfId="12" applyFont="1" applyFill="1" applyAlignment="1" applyProtection="1">
      <alignment horizontal="left" vertical="top" wrapText="1"/>
      <protection locked="0"/>
    </xf>
    <xf numFmtId="1" fontId="0" fillId="0" borderId="0" xfId="29" applyFont="1" applyFill="1" applyBorder="1" applyAlignment="1">
      <alignment horizontal="left" vertical="top" wrapText="1"/>
    </xf>
    <xf numFmtId="4" fontId="0" fillId="0" borderId="0" xfId="29" applyNumberFormat="1" applyFont="1" applyBorder="1" applyAlignment="1">
      <alignment horizontal="left"/>
    </xf>
    <xf numFmtId="4" fontId="0" fillId="0" borderId="0" xfId="29" applyNumberFormat="1" applyFont="1" applyFill="1" applyBorder="1" applyAlignment="1"/>
    <xf numFmtId="4" fontId="0" fillId="0" borderId="0" xfId="29" applyNumberFormat="1" applyFont="1" applyFill="1" applyBorder="1" applyAlignment="1" applyProtection="1">
      <protection locked="0"/>
    </xf>
    <xf numFmtId="0" fontId="0" fillId="0" borderId="0" xfId="0" applyFont="1" applyBorder="1"/>
    <xf numFmtId="0" fontId="4" fillId="0" borderId="0" xfId="12" applyFont="1" applyFill="1" applyAlignment="1" applyProtection="1">
      <alignment horizontal="left" vertical="top" wrapText="1"/>
      <protection locked="0"/>
    </xf>
    <xf numFmtId="0" fontId="16" fillId="0" borderId="0" xfId="12" applyFont="1" applyFill="1" applyBorder="1" applyAlignment="1">
      <alignment vertical="top"/>
    </xf>
    <xf numFmtId="0" fontId="20" fillId="0" borderId="0" xfId="9" applyNumberFormat="1" applyFont="1" applyAlignment="1">
      <alignment vertical="top" wrapText="1"/>
    </xf>
    <xf numFmtId="0" fontId="4" fillId="0" borderId="0" xfId="12" applyNumberFormat="1" applyFont="1" applyFill="1" applyBorder="1" applyAlignment="1">
      <alignment horizontal="left"/>
    </xf>
    <xf numFmtId="4" fontId="4" fillId="0" borderId="0" xfId="12" applyNumberFormat="1" applyFont="1" applyFill="1" applyBorder="1" applyAlignment="1">
      <alignment horizontal="right"/>
    </xf>
    <xf numFmtId="0" fontId="4" fillId="0" borderId="0" xfId="12" applyFont="1" applyFill="1" applyBorder="1"/>
    <xf numFmtId="0" fontId="4" fillId="0" borderId="0" xfId="12" applyFont="1" applyFill="1" applyBorder="1" applyAlignment="1">
      <alignment vertical="top" wrapText="1"/>
    </xf>
    <xf numFmtId="0" fontId="4" fillId="0" borderId="0" xfId="12" applyNumberFormat="1" applyFont="1" applyFill="1" applyAlignment="1" applyProtection="1">
      <alignment vertical="top" wrapText="1"/>
      <protection locked="0"/>
    </xf>
    <xf numFmtId="0" fontId="4" fillId="0" borderId="1" xfId="12" applyFont="1" applyFill="1" applyBorder="1" applyAlignment="1">
      <alignment horizontal="left" vertical="top"/>
    </xf>
    <xf numFmtId="0" fontId="4" fillId="0" borderId="1" xfId="12" applyFont="1" applyFill="1" applyBorder="1" applyAlignment="1" applyProtection="1">
      <alignment horizontal="justify" vertical="top" wrapText="1"/>
      <protection locked="0"/>
    </xf>
    <xf numFmtId="4" fontId="4" fillId="0" borderId="1" xfId="12" applyNumberFormat="1" applyFont="1" applyFill="1" applyBorder="1" applyAlignment="1"/>
    <xf numFmtId="0" fontId="4" fillId="0" borderId="0" xfId="12" applyFont="1" applyFill="1" applyBorder="1" applyAlignment="1">
      <alignment horizontal="left" vertical="top"/>
    </xf>
    <xf numFmtId="0" fontId="4" fillId="0" borderId="0" xfId="12" applyFont="1" applyFill="1" applyBorder="1" applyAlignment="1" applyProtection="1">
      <alignment horizontal="justify" vertical="top" wrapText="1"/>
      <protection locked="0"/>
    </xf>
    <xf numFmtId="4" fontId="4" fillId="0" borderId="0" xfId="12" applyNumberFormat="1" applyFont="1" applyFill="1" applyBorder="1" applyAlignment="1"/>
    <xf numFmtId="0" fontId="4" fillId="0" borderId="7" xfId="12" applyFont="1" applyFill="1" applyBorder="1" applyAlignment="1">
      <alignment horizontal="left" vertical="top"/>
    </xf>
    <xf numFmtId="0" fontId="4" fillId="0" borderId="7" xfId="12" applyFont="1" applyFill="1" applyBorder="1" applyAlignment="1" applyProtection="1">
      <alignment horizontal="left" vertical="top" wrapText="1"/>
      <protection locked="0"/>
    </xf>
    <xf numFmtId="4" fontId="4" fillId="0" borderId="7" xfId="12" applyNumberFormat="1" applyFont="1" applyFill="1" applyBorder="1" applyAlignment="1"/>
    <xf numFmtId="0" fontId="8" fillId="0" borderId="0" xfId="12" applyFont="1" applyFill="1" applyAlignment="1">
      <alignment horizontal="left" vertical="top"/>
    </xf>
    <xf numFmtId="0" fontId="8" fillId="0" borderId="0" xfId="12" applyFont="1" applyFill="1" applyAlignment="1">
      <alignment horizontal="left" vertical="top" wrapText="1"/>
    </xf>
    <xf numFmtId="0" fontId="8" fillId="0" borderId="0" xfId="12" applyFont="1" applyFill="1"/>
    <xf numFmtId="0" fontId="4" fillId="0" borderId="4" xfId="0" applyFont="1" applyFill="1" applyBorder="1" applyAlignment="1">
      <alignment horizontal="left" vertical="top" wrapText="1"/>
    </xf>
    <xf numFmtId="0" fontId="4" fillId="0" borderId="5" xfId="0" applyFont="1" applyFill="1" applyBorder="1" applyAlignment="1">
      <alignment horizontal="left" vertical="top" wrapText="1"/>
    </xf>
    <xf numFmtId="0" fontId="0" fillId="0" borderId="6" xfId="12" applyFont="1" applyFill="1" applyBorder="1" applyAlignment="1">
      <alignment horizontal="left" vertical="top" wrapText="1"/>
    </xf>
    <xf numFmtId="4" fontId="4" fillId="0" borderId="0" xfId="12" applyNumberFormat="1" applyFont="1" applyFill="1"/>
    <xf numFmtId="0" fontId="0" fillId="0" borderId="0" xfId="28" applyFont="1" applyFill="1" applyBorder="1" applyAlignment="1">
      <alignment vertical="top"/>
      <protection locked="0"/>
    </xf>
    <xf numFmtId="0" fontId="4" fillId="0" borderId="3" xfId="28" applyFont="1" applyFill="1" applyBorder="1" applyAlignment="1">
      <alignment horizontal="left" vertical="top" wrapText="1"/>
      <protection locked="0"/>
    </xf>
    <xf numFmtId="0" fontId="0" fillId="0" borderId="0" xfId="28" applyFont="1" applyBorder="1" applyAlignment="1">
      <protection locked="0"/>
    </xf>
    <xf numFmtId="4" fontId="0" fillId="0" borderId="0" xfId="28" applyNumberFormat="1" applyFont="1" applyFill="1" applyBorder="1">
      <protection locked="0"/>
    </xf>
    <xf numFmtId="4" fontId="8" fillId="0" borderId="0" xfId="28" applyNumberFormat="1" applyFont="1" applyBorder="1" applyProtection="1">
      <protection locked="0"/>
    </xf>
    <xf numFmtId="4" fontId="0" fillId="0" borderId="0" xfId="28" applyNumberFormat="1" applyFont="1" applyBorder="1">
      <protection locked="0"/>
    </xf>
    <xf numFmtId="0" fontId="50" fillId="0" borderId="0" xfId="28" applyFont="1" applyFill="1" applyBorder="1" applyAlignment="1">
      <alignment horizontal="left" vertical="top" wrapText="1"/>
      <protection locked="0"/>
    </xf>
    <xf numFmtId="4" fontId="0" fillId="0" borderId="0" xfId="28" applyNumberFormat="1" applyFont="1" applyBorder="1" applyProtection="1">
      <protection locked="0"/>
    </xf>
    <xf numFmtId="0" fontId="0" fillId="0" borderId="0" xfId="12" applyFont="1" applyFill="1" applyAlignment="1"/>
    <xf numFmtId="0" fontId="0" fillId="0" borderId="0" xfId="12" applyFont="1" applyFill="1" applyAlignment="1">
      <alignment horizontal="center"/>
    </xf>
    <xf numFmtId="4" fontId="8" fillId="0" borderId="0" xfId="12" applyNumberFormat="1" applyFont="1" applyFill="1" applyAlignment="1">
      <alignment horizontal="right" vertical="center" wrapText="1"/>
    </xf>
    <xf numFmtId="0" fontId="37" fillId="0" borderId="0" xfId="12" applyFont="1" applyFill="1" applyAlignment="1">
      <alignment horizontal="left" vertical="top" wrapText="1"/>
    </xf>
    <xf numFmtId="0" fontId="0" fillId="0" borderId="0" xfId="28" applyFont="1" applyBorder="1" applyAlignment="1">
      <alignment vertical="top"/>
      <protection locked="0"/>
    </xf>
    <xf numFmtId="0" fontId="0" fillId="0" borderId="0" xfId="28" applyFont="1" applyFill="1" applyBorder="1" applyAlignment="1">
      <alignment vertical="top" wrapText="1"/>
      <protection locked="0"/>
    </xf>
    <xf numFmtId="0" fontId="0" fillId="0" borderId="0" xfId="28" applyFont="1" applyBorder="1" applyAlignment="1">
      <alignment horizontal="left" vertical="top" wrapText="1"/>
      <protection locked="0"/>
    </xf>
    <xf numFmtId="0" fontId="0" fillId="0" borderId="1" xfId="12" applyFont="1" applyFill="1" applyBorder="1" applyAlignment="1">
      <alignment horizontal="left" vertical="top"/>
    </xf>
    <xf numFmtId="0" fontId="0" fillId="0" borderId="7" xfId="12" applyFont="1" applyFill="1" applyBorder="1" applyAlignment="1">
      <alignment horizontal="left" vertical="top"/>
    </xf>
    <xf numFmtId="0" fontId="5" fillId="0" borderId="7" xfId="12" applyFont="1" applyFill="1" applyBorder="1" applyAlignment="1">
      <alignment horizontal="left" vertical="top" wrapText="1"/>
    </xf>
    <xf numFmtId="0" fontId="0" fillId="0" borderId="7" xfId="12" applyFont="1" applyFill="1" applyBorder="1" applyAlignment="1"/>
    <xf numFmtId="4" fontId="0" fillId="0" borderId="7" xfId="12" applyNumberFormat="1" applyFont="1" applyFill="1" applyBorder="1" applyAlignment="1">
      <alignment horizontal="right" vertical="center"/>
    </xf>
    <xf numFmtId="0" fontId="4" fillId="2" borderId="3" xfId="12" applyFont="1" applyFill="1" applyBorder="1" applyAlignment="1">
      <alignment horizontal="left" vertical="top"/>
    </xf>
    <xf numFmtId="49" fontId="4" fillId="0" borderId="0" xfId="10" applyNumberFormat="1" applyFont="1" applyAlignment="1">
      <alignment horizontal="left" vertical="top"/>
    </xf>
    <xf numFmtId="49" fontId="4" fillId="0" borderId="0" xfId="10" applyNumberFormat="1" applyFont="1" applyAlignment="1">
      <alignment horizontal="left" vertical="top" wrapText="1"/>
    </xf>
    <xf numFmtId="0" fontId="4" fillId="0" borderId="0" xfId="10" applyFont="1" applyAlignment="1">
      <alignment horizontal="left" vertical="top"/>
    </xf>
    <xf numFmtId="49" fontId="27" fillId="0" borderId="0" xfId="10" applyNumberFormat="1" applyFont="1" applyAlignment="1">
      <alignment horizontal="left" vertical="top" wrapText="1"/>
    </xf>
    <xf numFmtId="0" fontId="31" fillId="0" borderId="0" xfId="0" applyFont="1" applyAlignment="1">
      <alignment horizontal="left" vertical="top" wrapText="1"/>
    </xf>
    <xf numFmtId="49" fontId="29" fillId="0" borderId="0" xfId="0" applyNumberFormat="1" applyFont="1" applyAlignment="1">
      <alignment horizontal="left" vertical="top" wrapText="1"/>
    </xf>
    <xf numFmtId="0" fontId="51" fillId="0" borderId="0" xfId="10" applyFont="1"/>
    <xf numFmtId="4" fontId="51" fillId="0" borderId="0" xfId="10" applyNumberFormat="1" applyFont="1" applyAlignment="1">
      <alignment horizontal="right"/>
    </xf>
    <xf numFmtId="0" fontId="16" fillId="0" borderId="0" xfId="10" applyFont="1" applyAlignment="1">
      <alignment horizontal="left" vertical="top"/>
    </xf>
    <xf numFmtId="0" fontId="52" fillId="0" borderId="0" xfId="0" applyFont="1" applyAlignment="1">
      <alignment horizontal="left" vertical="top" wrapText="1"/>
    </xf>
    <xf numFmtId="2" fontId="4" fillId="0" borderId="0" xfId="18" applyFont="1" applyAlignment="1">
      <alignment horizontal="left" vertical="top"/>
    </xf>
    <xf numFmtId="0" fontId="4" fillId="0" borderId="0" xfId="10" applyFont="1" applyAlignment="1">
      <alignment horizontal="left" vertical="top" wrapText="1"/>
    </xf>
    <xf numFmtId="0" fontId="4" fillId="0" borderId="0" xfId="10" applyFont="1" applyFill="1" applyAlignment="1">
      <alignment horizontal="left" vertical="top" wrapText="1"/>
    </xf>
    <xf numFmtId="4" fontId="4" fillId="0" borderId="0" xfId="10" applyNumberFormat="1" applyFont="1" applyFill="1" applyAlignment="1">
      <alignment horizontal="left"/>
    </xf>
    <xf numFmtId="49" fontId="5" fillId="0" borderId="0" xfId="0" applyNumberFormat="1" applyFont="1" applyFill="1" applyBorder="1" applyAlignment="1">
      <alignment vertical="top" wrapText="1"/>
    </xf>
    <xf numFmtId="0" fontId="5" fillId="0" borderId="0" xfId="0" applyFont="1" applyFill="1" applyAlignment="1">
      <alignment horizontal="left" vertical="top" wrapText="1"/>
    </xf>
    <xf numFmtId="0" fontId="4" fillId="0" borderId="0" xfId="10" applyFont="1" applyFill="1"/>
    <xf numFmtId="4" fontId="26" fillId="0" borderId="0" xfId="10" applyNumberFormat="1" applyFont="1" applyAlignment="1">
      <alignment horizontal="left"/>
    </xf>
    <xf numFmtId="4" fontId="26" fillId="0" borderId="0" xfId="12" applyNumberFormat="1" applyFont="1" applyFill="1" applyAlignment="1"/>
    <xf numFmtId="0" fontId="5" fillId="0" borderId="0" xfId="12" applyFont="1" applyFill="1" applyAlignment="1" applyProtection="1">
      <alignment vertical="top" wrapText="1"/>
      <protection locked="0"/>
    </xf>
    <xf numFmtId="4" fontId="4" fillId="0" borderId="0" xfId="10" applyNumberFormat="1" applyFont="1" applyAlignment="1">
      <alignment horizontal="left"/>
    </xf>
    <xf numFmtId="4" fontId="49" fillId="0" borderId="0" xfId="0" applyNumberFormat="1" applyFont="1" applyAlignment="1"/>
    <xf numFmtId="0" fontId="53" fillId="0" borderId="0" xfId="7" applyNumberFormat="1" applyFont="1" applyFill="1" applyBorder="1" applyAlignment="1">
      <alignment horizontal="left" vertical="top" wrapText="1"/>
    </xf>
    <xf numFmtId="170" fontId="4" fillId="0" borderId="0" xfId="12" applyNumberFormat="1" applyFont="1" applyFill="1" applyAlignment="1">
      <alignment horizontal="left" vertical="top"/>
    </xf>
    <xf numFmtId="0" fontId="4" fillId="0" borderId="0" xfId="12" applyFont="1" applyFill="1" applyAlignment="1">
      <alignment horizontal="left"/>
    </xf>
    <xf numFmtId="4" fontId="4" fillId="0" borderId="0" xfId="12" applyNumberFormat="1" applyFont="1" applyFill="1" applyAlignment="1">
      <alignment horizontal="right"/>
    </xf>
    <xf numFmtId="0" fontId="29" fillId="0" borderId="0" xfId="0" applyFont="1"/>
    <xf numFmtId="49" fontId="51" fillId="0" borderId="8" xfId="10" applyNumberFormat="1" applyFont="1" applyBorder="1" applyAlignment="1">
      <alignment horizontal="left" vertical="top"/>
    </xf>
    <xf numFmtId="49" fontId="51" fillId="0" borderId="8" xfId="10" applyNumberFormat="1" applyFont="1" applyBorder="1" applyAlignment="1">
      <alignment horizontal="left" vertical="top" wrapText="1"/>
    </xf>
    <xf numFmtId="0" fontId="51" fillId="0" borderId="8" xfId="10" applyFont="1" applyBorder="1"/>
    <xf numFmtId="4" fontId="51" fillId="0" borderId="8" xfId="10" applyNumberFormat="1" applyFont="1" applyBorder="1" applyAlignment="1">
      <alignment horizontal="right" wrapText="1"/>
    </xf>
    <xf numFmtId="4" fontId="51" fillId="0" borderId="8" xfId="10" applyNumberFormat="1" applyFont="1" applyBorder="1" applyAlignment="1">
      <alignment horizontal="right"/>
    </xf>
    <xf numFmtId="0" fontId="4" fillId="0" borderId="8" xfId="10" applyFont="1" applyBorder="1" applyAlignment="1">
      <alignment horizontal="right"/>
    </xf>
    <xf numFmtId="49" fontId="16" fillId="0" borderId="7" xfId="10" applyNumberFormat="1" applyFont="1" applyBorder="1" applyAlignment="1">
      <alignment horizontal="left" vertical="top"/>
    </xf>
    <xf numFmtId="49" fontId="16" fillId="0" borderId="7" xfId="10" applyNumberFormat="1" applyFont="1" applyBorder="1" applyAlignment="1">
      <alignment horizontal="left" vertical="top" wrapText="1"/>
    </xf>
    <xf numFmtId="0" fontId="16" fillId="0" borderId="7" xfId="10" applyFont="1" applyBorder="1"/>
    <xf numFmtId="4" fontId="16" fillId="0" borderId="7" xfId="10" applyNumberFormat="1" applyFont="1" applyBorder="1" applyAlignment="1">
      <alignment horizontal="right"/>
    </xf>
    <xf numFmtId="0" fontId="0" fillId="0" borderId="0" xfId="12" applyFont="1" applyAlignment="1">
      <alignment horizontal="justify" vertical="top" wrapText="1"/>
    </xf>
    <xf numFmtId="0" fontId="0" fillId="0" borderId="7" xfId="12" applyFont="1" applyBorder="1" applyAlignment="1">
      <alignment horizontal="left"/>
    </xf>
    <xf numFmtId="0" fontId="0" fillId="0" borderId="7" xfId="12" applyFont="1" applyBorder="1" applyAlignment="1">
      <alignment horizontal="right"/>
    </xf>
    <xf numFmtId="4" fontId="0" fillId="0" borderId="7" xfId="12" applyNumberFormat="1" applyFont="1" applyBorder="1" applyAlignment="1">
      <alignment horizontal="right"/>
    </xf>
    <xf numFmtId="0" fontId="4" fillId="0" borderId="0" xfId="12" applyFont="1"/>
    <xf numFmtId="0" fontId="8" fillId="0" borderId="0" xfId="12" applyFont="1" applyAlignment="1">
      <alignment vertical="top" wrapText="1"/>
    </xf>
    <xf numFmtId="4" fontId="8" fillId="0" borderId="0" xfId="12" applyNumberFormat="1" applyFont="1" applyAlignment="1">
      <alignment horizontal="left"/>
    </xf>
    <xf numFmtId="49" fontId="0" fillId="0" borderId="3" xfId="12" applyNumberFormat="1" applyFont="1" applyBorder="1" applyAlignment="1">
      <alignment horizontal="left" vertical="top" wrapText="1"/>
    </xf>
    <xf numFmtId="0" fontId="0" fillId="0" borderId="3" xfId="12" applyFont="1" applyBorder="1" applyAlignment="1">
      <alignment vertical="top" wrapText="1"/>
    </xf>
    <xf numFmtId="0" fontId="8" fillId="0" borderId="0" xfId="12" applyFont="1" applyFill="1" applyAlignment="1">
      <alignment vertical="top" wrapText="1"/>
    </xf>
    <xf numFmtId="4" fontId="49" fillId="0" borderId="0" xfId="12" applyNumberFormat="1" applyFont="1" applyAlignment="1">
      <alignment horizontal="left"/>
    </xf>
    <xf numFmtId="4" fontId="25" fillId="0" borderId="0" xfId="12" applyNumberFormat="1" applyFont="1" applyAlignment="1">
      <alignment horizontal="right"/>
    </xf>
    <xf numFmtId="4" fontId="13" fillId="0" borderId="0" xfId="12" applyNumberFormat="1" applyFont="1" applyAlignment="1">
      <alignment horizontal="left"/>
    </xf>
    <xf numFmtId="4" fontId="45" fillId="0" borderId="0" xfId="0" applyNumberFormat="1" applyFont="1" applyAlignment="1">
      <alignment horizontal="left" vertical="top" wrapText="1"/>
    </xf>
    <xf numFmtId="4" fontId="0" fillId="0" borderId="0" xfId="0" applyNumberFormat="1" applyAlignment="1">
      <alignment horizontal="left" vertical="top" wrapText="1"/>
    </xf>
    <xf numFmtId="4" fontId="0" fillId="0" borderId="0" xfId="0" applyNumberFormat="1" applyAlignment="1">
      <alignment horizontal="right" vertical="top" wrapText="1"/>
    </xf>
    <xf numFmtId="0" fontId="20" fillId="0" borderId="3" xfId="0" applyFont="1" applyBorder="1" applyAlignment="1">
      <alignment horizontal="left" vertical="top" wrapText="1"/>
    </xf>
    <xf numFmtId="0" fontId="10" fillId="0" borderId="0" xfId="0" applyFont="1" applyAlignment="1">
      <alignment horizontal="left" vertical="top" wrapText="1"/>
    </xf>
    <xf numFmtId="0" fontId="0" fillId="0" borderId="0" xfId="0" applyFont="1" applyFill="1" applyBorder="1" applyAlignment="1">
      <alignment horizontal="left" vertical="top" wrapText="1"/>
    </xf>
    <xf numFmtId="4" fontId="58" fillId="0" borderId="0" xfId="0" applyNumberFormat="1" applyFont="1" applyAlignment="1">
      <alignment horizontal="left" vertical="top" wrapText="1"/>
    </xf>
    <xf numFmtId="4" fontId="10" fillId="0" borderId="0" xfId="0" applyNumberFormat="1" applyFont="1" applyAlignment="1">
      <alignment horizontal="left" vertical="top" wrapText="1"/>
    </xf>
    <xf numFmtId="4" fontId="60" fillId="0" borderId="0" xfId="12" applyNumberFormat="1" applyFont="1" applyAlignment="1">
      <alignment horizontal="left" vertical="top"/>
    </xf>
    <xf numFmtId="4" fontId="46" fillId="0" borderId="0" xfId="12" applyNumberFormat="1" applyFont="1" applyAlignment="1">
      <alignment horizontal="left"/>
    </xf>
    <xf numFmtId="0" fontId="0" fillId="0" borderId="0" xfId="12" applyFont="1" applyFill="1" applyAlignment="1">
      <alignment vertical="top"/>
    </xf>
    <xf numFmtId="0" fontId="0" fillId="0" borderId="0" xfId="12" applyFont="1" applyFill="1" applyAlignment="1">
      <alignment vertical="top" wrapText="1"/>
    </xf>
    <xf numFmtId="0" fontId="44" fillId="0" borderId="0" xfId="12" applyFont="1" applyBorder="1" applyAlignment="1">
      <alignment vertical="top"/>
    </xf>
    <xf numFmtId="0" fontId="44" fillId="0" borderId="0" xfId="0" applyFont="1" applyBorder="1" applyAlignment="1">
      <alignment horizontal="left" vertical="top" wrapText="1"/>
    </xf>
    <xf numFmtId="4" fontId="60" fillId="0" borderId="0" xfId="12" applyNumberFormat="1" applyFont="1" applyAlignment="1">
      <alignment horizontal="left"/>
    </xf>
    <xf numFmtId="0" fontId="62" fillId="0" borderId="0" xfId="12" applyFont="1" applyAlignment="1">
      <alignment vertical="top"/>
    </xf>
    <xf numFmtId="0" fontId="62" fillId="0" borderId="0" xfId="12" applyFont="1" applyAlignment="1">
      <alignment vertical="top" wrapText="1"/>
    </xf>
    <xf numFmtId="4" fontId="62" fillId="0" borderId="0" xfId="12" applyNumberFormat="1" applyFont="1" applyAlignment="1">
      <alignment horizontal="left"/>
    </xf>
    <xf numFmtId="4" fontId="62" fillId="0" borderId="0" xfId="12" applyNumberFormat="1" applyFont="1" applyAlignment="1">
      <alignment horizontal="right"/>
    </xf>
    <xf numFmtId="0" fontId="62" fillId="0" borderId="0" xfId="12" applyFont="1"/>
    <xf numFmtId="0" fontId="0" fillId="0" borderId="0" xfId="12" applyFont="1" applyAlignment="1">
      <alignment wrapText="1"/>
    </xf>
    <xf numFmtId="4" fontId="63" fillId="0" borderId="0" xfId="12" applyNumberFormat="1" applyFont="1" applyFill="1" applyAlignment="1">
      <alignment horizontal="left"/>
    </xf>
    <xf numFmtId="0" fontId="4" fillId="0" borderId="0" xfId="12" applyFont="1" applyFill="1" applyAlignment="1"/>
    <xf numFmtId="0" fontId="4" fillId="0" borderId="0" xfId="0" applyFont="1" applyAlignment="1">
      <alignment horizontal="left" vertical="top"/>
    </xf>
    <xf numFmtId="4" fontId="26" fillId="0" borderId="0" xfId="0" applyNumberFormat="1" applyFont="1" applyAlignment="1">
      <alignment horizontal="left"/>
    </xf>
    <xf numFmtId="4" fontId="4" fillId="0" borderId="0" xfId="0" applyNumberFormat="1" applyFont="1" applyAlignment="1">
      <alignment horizontal="left"/>
    </xf>
    <xf numFmtId="4" fontId="25" fillId="0" borderId="0" xfId="12" applyNumberFormat="1" applyFont="1" applyAlignment="1">
      <alignment horizontal="center"/>
    </xf>
    <xf numFmtId="4" fontId="0" fillId="0" borderId="0" xfId="12" applyNumberFormat="1" applyFont="1" applyAlignment="1">
      <alignment horizontal="center"/>
    </xf>
    <xf numFmtId="49" fontId="25" fillId="0" borderId="0" xfId="12" applyNumberFormat="1" applyFont="1" applyBorder="1" applyAlignment="1">
      <alignment horizontal="left" vertical="top" wrapText="1"/>
    </xf>
    <xf numFmtId="4" fontId="25" fillId="0" borderId="0" xfId="12" applyNumberFormat="1" applyFont="1" applyAlignment="1">
      <alignment horizontal="left"/>
    </xf>
    <xf numFmtId="4" fontId="29" fillId="0" borderId="0" xfId="0" applyNumberFormat="1" applyFont="1" applyFill="1"/>
    <xf numFmtId="0" fontId="0" fillId="0" borderId="1" xfId="12" applyFont="1" applyBorder="1" applyAlignment="1">
      <alignment vertical="top"/>
    </xf>
    <xf numFmtId="4" fontId="0" fillId="0" borderId="1" xfId="12" applyNumberFormat="1" applyFont="1" applyBorder="1" applyAlignment="1">
      <alignment horizontal="left"/>
    </xf>
    <xf numFmtId="0" fontId="0" fillId="0" borderId="7" xfId="12" applyFont="1" applyBorder="1" applyAlignment="1">
      <alignment vertical="top"/>
    </xf>
    <xf numFmtId="0" fontId="4" fillId="0" borderId="7" xfId="12" applyFont="1" applyBorder="1" applyAlignment="1">
      <alignment horizontal="left" vertical="top" wrapText="1"/>
    </xf>
    <xf numFmtId="4" fontId="0" fillId="0" borderId="7" xfId="12" applyNumberFormat="1" applyFont="1" applyBorder="1" applyAlignment="1">
      <alignment horizontal="left"/>
    </xf>
    <xf numFmtId="0" fontId="4" fillId="0" borderId="0" xfId="12" applyFont="1" applyAlignment="1">
      <alignment vertical="top" wrapText="1"/>
    </xf>
    <xf numFmtId="0" fontId="4" fillId="0" borderId="0" xfId="12" applyNumberFormat="1" applyFont="1" applyFill="1" applyAlignment="1">
      <alignment horizontal="left"/>
    </xf>
    <xf numFmtId="0" fontId="16" fillId="0" borderId="0" xfId="12" applyFont="1" applyFill="1" applyAlignment="1">
      <alignment horizontal="left" vertical="top" wrapText="1"/>
    </xf>
    <xf numFmtId="0" fontId="16" fillId="0" borderId="0" xfId="12" applyNumberFormat="1" applyFont="1" applyFill="1" applyAlignment="1">
      <alignment horizontal="left"/>
    </xf>
    <xf numFmtId="0" fontId="16" fillId="0" borderId="0" xfId="12" applyFont="1" applyFill="1" applyAlignment="1">
      <alignment horizontal="center" vertical="top" wrapText="1"/>
    </xf>
    <xf numFmtId="0" fontId="0" fillId="0" borderId="2" xfId="12" applyFont="1" applyBorder="1" applyAlignment="1">
      <alignment wrapText="1"/>
    </xf>
    <xf numFmtId="4" fontId="43" fillId="0" borderId="0" xfId="12" applyNumberFormat="1" applyFont="1" applyFill="1" applyAlignment="1">
      <alignment vertical="center"/>
    </xf>
    <xf numFmtId="4" fontId="64" fillId="0" borderId="0" xfId="12" applyNumberFormat="1" applyFont="1" applyFill="1" applyAlignment="1"/>
    <xf numFmtId="4" fontId="42" fillId="0" borderId="0" xfId="12" applyNumberFormat="1" applyFont="1" applyFill="1" applyAlignment="1">
      <alignment horizontal="left"/>
    </xf>
    <xf numFmtId="0" fontId="4" fillId="0" borderId="0" xfId="12" applyFont="1" applyFill="1" applyAlignment="1">
      <alignment wrapText="1"/>
    </xf>
    <xf numFmtId="0" fontId="20" fillId="0" borderId="0" xfId="12" applyNumberFormat="1" applyFont="1" applyFill="1" applyAlignment="1" applyProtection="1">
      <alignment vertical="top" wrapText="1"/>
      <protection locked="0"/>
    </xf>
    <xf numFmtId="0" fontId="4" fillId="0" borderId="0" xfId="12" applyNumberFormat="1" applyFont="1" applyFill="1" applyAlignment="1" applyProtection="1">
      <alignment wrapText="1"/>
      <protection locked="0"/>
    </xf>
    <xf numFmtId="0" fontId="22" fillId="0" borderId="4" xfId="0" applyFont="1" applyBorder="1" applyAlignment="1">
      <alignment horizontal="left" vertical="top" wrapText="1"/>
    </xf>
    <xf numFmtId="0" fontId="20" fillId="0" borderId="5" xfId="0" applyFont="1" applyBorder="1" applyAlignment="1">
      <alignment horizontal="left" vertical="top" wrapText="1"/>
    </xf>
    <xf numFmtId="0" fontId="20" fillId="0" borderId="6" xfId="0" applyFont="1" applyFill="1" applyBorder="1" applyAlignment="1">
      <alignment horizontal="left" vertical="top" wrapText="1"/>
    </xf>
    <xf numFmtId="0" fontId="20" fillId="0" borderId="0" xfId="12" applyFont="1" applyFill="1" applyAlignment="1">
      <alignment vertical="top"/>
    </xf>
    <xf numFmtId="0" fontId="20" fillId="0" borderId="0" xfId="12" applyNumberFormat="1" applyFont="1" applyFill="1" applyAlignment="1">
      <alignment horizontal="left"/>
    </xf>
    <xf numFmtId="4" fontId="20" fillId="0" borderId="0" xfId="12" applyNumberFormat="1" applyFont="1" applyFill="1" applyAlignment="1">
      <alignment horizontal="right"/>
    </xf>
    <xf numFmtId="0" fontId="20" fillId="0" borderId="6" xfId="0" applyFont="1" applyBorder="1" applyAlignment="1">
      <alignment horizontal="left" vertical="top" wrapText="1"/>
    </xf>
    <xf numFmtId="0" fontId="20" fillId="0" borderId="0" xfId="12" applyFont="1" applyFill="1" applyAlignment="1">
      <alignment vertical="top" wrapText="1"/>
    </xf>
    <xf numFmtId="0" fontId="0" fillId="0" borderId="0" xfId="0" applyAlignment="1">
      <alignment horizontal="left" wrapText="1"/>
    </xf>
    <xf numFmtId="4" fontId="60" fillId="0" borderId="0" xfId="0" applyNumberFormat="1" applyFont="1" applyAlignment="1">
      <alignment horizontal="right" vertical="center" wrapText="1"/>
    </xf>
    <xf numFmtId="4" fontId="0" fillId="0" borderId="0" xfId="0" applyNumberFormat="1" applyFont="1" applyFill="1" applyAlignment="1">
      <alignment horizontal="right" wrapText="1"/>
    </xf>
    <xf numFmtId="0" fontId="38" fillId="0" borderId="0" xfId="0" applyFont="1" applyAlignment="1">
      <alignment vertical="top" wrapText="1"/>
    </xf>
    <xf numFmtId="0" fontId="29" fillId="0" borderId="0" xfId="0" applyFont="1" applyAlignment="1"/>
    <xf numFmtId="4" fontId="29" fillId="0" borderId="0" xfId="0" applyNumberFormat="1" applyFont="1" applyAlignment="1"/>
    <xf numFmtId="0" fontId="29" fillId="0" borderId="1" xfId="0" applyFont="1" applyBorder="1"/>
    <xf numFmtId="0" fontId="29" fillId="0" borderId="1" xfId="0" applyFont="1" applyBorder="1" applyAlignment="1">
      <alignment vertical="top" wrapText="1"/>
    </xf>
    <xf numFmtId="0" fontId="29" fillId="0" borderId="1" xfId="0" applyFont="1" applyBorder="1" applyAlignment="1"/>
    <xf numFmtId="4" fontId="29" fillId="0" borderId="1" xfId="0" applyNumberFormat="1" applyFont="1" applyBorder="1" applyAlignment="1"/>
    <xf numFmtId="0" fontId="4" fillId="0" borderId="0" xfId="12" applyFont="1" applyFill="1" applyAlignment="1">
      <alignment horizontal="justify" vertical="top" wrapText="1"/>
    </xf>
    <xf numFmtId="0" fontId="4" fillId="0" borderId="7" xfId="12" applyFont="1" applyFill="1" applyBorder="1" applyAlignment="1">
      <alignment vertical="top"/>
    </xf>
    <xf numFmtId="0" fontId="4" fillId="0" borderId="7" xfId="12" applyFont="1" applyFill="1" applyBorder="1" applyAlignment="1">
      <alignment horizontal="left" vertical="top" wrapText="1"/>
    </xf>
    <xf numFmtId="0" fontId="4" fillId="0" borderId="7" xfId="12" applyNumberFormat="1" applyFont="1" applyFill="1" applyBorder="1" applyAlignment="1">
      <alignment horizontal="left"/>
    </xf>
    <xf numFmtId="4" fontId="4" fillId="0" borderId="7" xfId="12" applyNumberFormat="1" applyFont="1" applyFill="1" applyBorder="1" applyAlignment="1">
      <alignment horizontal="right"/>
    </xf>
    <xf numFmtId="0" fontId="4" fillId="0" borderId="0" xfId="9" applyFont="1" applyAlignment="1">
      <alignment horizontal="left" vertical="top" wrapText="1"/>
    </xf>
    <xf numFmtId="0" fontId="4" fillId="0" borderId="0" xfId="9" applyNumberFormat="1" applyFont="1" applyAlignment="1">
      <alignment vertical="top" wrapText="1"/>
    </xf>
    <xf numFmtId="0" fontId="4" fillId="0" borderId="0" xfId="9" applyFont="1"/>
    <xf numFmtId="4" fontId="4" fillId="0" borderId="0" xfId="9" applyNumberFormat="1" applyFont="1"/>
    <xf numFmtId="0" fontId="16" fillId="0" borderId="0" xfId="9" applyFont="1" applyAlignment="1">
      <alignment horizontal="left" vertical="top" wrapText="1"/>
    </xf>
    <xf numFmtId="0" fontId="16" fillId="0" borderId="0" xfId="9" applyNumberFormat="1" applyFont="1" applyAlignment="1">
      <alignment vertical="top" wrapText="1"/>
    </xf>
    <xf numFmtId="0" fontId="16" fillId="0" borderId="0" xfId="9" applyFont="1"/>
    <xf numFmtId="4" fontId="16" fillId="0" borderId="0" xfId="9" applyNumberFormat="1" applyFont="1"/>
    <xf numFmtId="0" fontId="4" fillId="0" borderId="2" xfId="12" applyFont="1" applyBorder="1" applyAlignment="1">
      <alignment horizontal="left"/>
    </xf>
    <xf numFmtId="0" fontId="4" fillId="0" borderId="2" xfId="12" applyFont="1" applyBorder="1"/>
    <xf numFmtId="4" fontId="4" fillId="0" borderId="2" xfId="12" applyNumberFormat="1" applyFont="1" applyBorder="1" applyAlignment="1">
      <alignment horizontal="right"/>
    </xf>
    <xf numFmtId="0" fontId="16" fillId="0" borderId="0" xfId="12" applyNumberFormat="1" applyFont="1" applyFill="1" applyAlignment="1">
      <alignment horizontal="center" vertical="top" wrapText="1"/>
    </xf>
    <xf numFmtId="0" fontId="4" fillId="0" borderId="0" xfId="12" applyFont="1" applyFill="1" applyAlignment="1">
      <alignment horizontal="left" vertical="top" wrapText="1"/>
    </xf>
    <xf numFmtId="0" fontId="29" fillId="0" borderId="0" xfId="12" applyFont="1" applyFill="1" applyAlignment="1">
      <alignment horizontal="left" vertical="top" wrapText="1"/>
    </xf>
    <xf numFmtId="0" fontId="4" fillId="0" borderId="0" xfId="14" applyFont="1" applyAlignment="1">
      <alignment horizontal="left" vertical="top"/>
    </xf>
    <xf numFmtId="0" fontId="4" fillId="0" borderId="0" xfId="14" applyNumberFormat="1" applyFont="1" applyAlignment="1">
      <alignment horizontal="left" vertical="top" wrapText="1"/>
    </xf>
    <xf numFmtId="0" fontId="4" fillId="0" borderId="0" xfId="14" applyFont="1"/>
    <xf numFmtId="4" fontId="26" fillId="0" borderId="0" xfId="14" applyNumberFormat="1" applyFont="1" applyFill="1"/>
    <xf numFmtId="0" fontId="4" fillId="0" borderId="0" xfId="9" applyFont="1" applyFill="1" applyBorder="1" applyAlignment="1">
      <alignment horizontal="left" vertical="top" wrapText="1"/>
    </xf>
    <xf numFmtId="0" fontId="29" fillId="0" borderId="0" xfId="0" applyFont="1" applyFill="1" applyBorder="1" applyAlignment="1">
      <alignment vertical="top" wrapText="1"/>
    </xf>
    <xf numFmtId="0" fontId="29" fillId="0" borderId="0" xfId="0" applyFont="1" applyFill="1" applyBorder="1"/>
    <xf numFmtId="4" fontId="29" fillId="0" borderId="0" xfId="0" applyNumberFormat="1" applyFont="1" applyFill="1" applyBorder="1"/>
    <xf numFmtId="0" fontId="4" fillId="0" borderId="0" xfId="9" applyFont="1" applyFill="1" applyBorder="1"/>
    <xf numFmtId="0" fontId="16" fillId="0" borderId="0" xfId="9" applyFont="1" applyFill="1" applyBorder="1" applyAlignment="1">
      <alignment horizontal="left" vertical="top" wrapText="1"/>
    </xf>
    <xf numFmtId="0" fontId="65" fillId="0" borderId="0" xfId="0" applyFont="1" applyFill="1" applyBorder="1" applyAlignment="1">
      <alignment horizontal="left" vertical="top" wrapText="1"/>
    </xf>
    <xf numFmtId="0" fontId="0" fillId="0" borderId="9" xfId="0" applyFont="1" applyBorder="1" applyAlignment="1">
      <alignment horizontal="left" vertical="top" wrapText="1"/>
    </xf>
    <xf numFmtId="4" fontId="0" fillId="0" borderId="0" xfId="0" applyNumberFormat="1" applyFont="1" applyAlignment="1">
      <alignment horizontal="right" wrapText="1"/>
    </xf>
    <xf numFmtId="0" fontId="34" fillId="0" borderId="0" xfId="0" applyFont="1" applyAlignment="1">
      <alignment horizontal="left" vertical="top" wrapText="1"/>
    </xf>
    <xf numFmtId="0" fontId="5" fillId="0" borderId="0" xfId="7" applyFont="1" applyFill="1" applyBorder="1" applyAlignment="1">
      <alignment horizontal="left" wrapText="1"/>
    </xf>
    <xf numFmtId="4" fontId="28" fillId="0" borderId="0" xfId="0" applyNumberFormat="1" applyFont="1" applyAlignment="1">
      <alignment horizontal="right" wrapText="1"/>
    </xf>
    <xf numFmtId="0" fontId="8" fillId="0" borderId="0" xfId="0" applyFont="1" applyAlignment="1">
      <alignment horizontal="left" vertical="top" wrapText="1"/>
    </xf>
    <xf numFmtId="0" fontId="8" fillId="0" borderId="0" xfId="0" applyFont="1" applyFill="1" applyAlignment="1">
      <alignment horizontal="left" vertical="top" wrapText="1"/>
    </xf>
    <xf numFmtId="0" fontId="0" fillId="0" borderId="0" xfId="0" applyAlignment="1">
      <alignment horizontal="right" vertical="top" wrapText="1"/>
    </xf>
    <xf numFmtId="0" fontId="31" fillId="0" borderId="0" xfId="12" applyFont="1"/>
    <xf numFmtId="0" fontId="31" fillId="0" borderId="0" xfId="12" applyFont="1" applyAlignment="1">
      <alignment vertical="top"/>
    </xf>
    <xf numFmtId="0" fontId="4" fillId="0" borderId="0" xfId="0" applyFont="1" applyAlignment="1">
      <alignment vertical="top"/>
    </xf>
    <xf numFmtId="0" fontId="4" fillId="0" borderId="0" xfId="0" applyFont="1" applyAlignment="1">
      <alignment horizontal="left"/>
    </xf>
    <xf numFmtId="0" fontId="66" fillId="0" borderId="0" xfId="0" applyFont="1"/>
    <xf numFmtId="0" fontId="5" fillId="0" borderId="0" xfId="0" applyFont="1" applyAlignment="1">
      <alignment vertical="top" wrapText="1"/>
    </xf>
    <xf numFmtId="0" fontId="4" fillId="0" borderId="0" xfId="14" applyFont="1" applyAlignment="1">
      <alignment horizontal="left" vertical="top" wrapText="1"/>
    </xf>
    <xf numFmtId="4" fontId="67" fillId="0" borderId="0" xfId="0" applyNumberFormat="1" applyFont="1" applyAlignment="1">
      <alignment horizontal="right" vertical="center" wrapText="1"/>
    </xf>
    <xf numFmtId="0" fontId="68" fillId="0" borderId="0" xfId="0" applyFont="1" applyAlignment="1">
      <alignment vertical="top"/>
    </xf>
    <xf numFmtId="0" fontId="69" fillId="0" borderId="0" xfId="0" applyFont="1"/>
    <xf numFmtId="0" fontId="70" fillId="0" borderId="0" xfId="0" applyFont="1" applyAlignment="1">
      <alignment vertical="top" wrapText="1"/>
    </xf>
    <xf numFmtId="0" fontId="68" fillId="0" borderId="0" xfId="0" applyFont="1" applyAlignment="1">
      <alignment horizontal="left"/>
    </xf>
    <xf numFmtId="4" fontId="68" fillId="0" borderId="0" xfId="0" applyNumberFormat="1" applyFont="1" applyAlignment="1">
      <alignment horizontal="right"/>
    </xf>
    <xf numFmtId="4" fontId="36" fillId="0" borderId="0" xfId="12" applyNumberFormat="1" applyFont="1" applyAlignment="1">
      <alignment horizontal="right"/>
    </xf>
    <xf numFmtId="49" fontId="68" fillId="0" borderId="0" xfId="10" applyNumberFormat="1" applyFont="1" applyAlignment="1">
      <alignment horizontal="left" vertical="top" wrapText="1"/>
    </xf>
    <xf numFmtId="0" fontId="68" fillId="0" borderId="0" xfId="10" applyFont="1"/>
    <xf numFmtId="4" fontId="68" fillId="0" borderId="0" xfId="10" applyNumberFormat="1" applyFont="1"/>
    <xf numFmtId="4" fontId="68" fillId="0" borderId="0" xfId="12" applyNumberFormat="1" applyFont="1"/>
    <xf numFmtId="0" fontId="31" fillId="0" borderId="0" xfId="0" applyFont="1" applyAlignment="1">
      <alignment horizontal="left" wrapText="1"/>
    </xf>
    <xf numFmtId="4" fontId="31" fillId="0" borderId="0" xfId="0" applyNumberFormat="1" applyFont="1" applyAlignment="1">
      <alignment horizontal="right" wrapText="1"/>
    </xf>
    <xf numFmtId="4" fontId="29" fillId="0" borderId="0" xfId="0" applyNumberFormat="1" applyFont="1" applyAlignment="1">
      <alignment horizontal="right" wrapText="1"/>
    </xf>
    <xf numFmtId="0" fontId="29" fillId="0" borderId="0" xfId="0" applyFont="1" applyAlignment="1">
      <alignment horizontal="left" wrapText="1"/>
    </xf>
    <xf numFmtId="0" fontId="4" fillId="0" borderId="1" xfId="9" applyFont="1" applyBorder="1" applyAlignment="1">
      <alignment horizontal="left" vertical="top" wrapText="1"/>
    </xf>
    <xf numFmtId="0" fontId="4" fillId="0" borderId="1" xfId="9" applyNumberFormat="1" applyFont="1" applyBorder="1" applyAlignment="1">
      <alignment vertical="top" wrapText="1"/>
    </xf>
    <xf numFmtId="0" fontId="4" fillId="0" borderId="1" xfId="9" applyFont="1" applyBorder="1"/>
    <xf numFmtId="4" fontId="4" fillId="0" borderId="1" xfId="9" applyNumberFormat="1" applyFont="1" applyBorder="1"/>
    <xf numFmtId="0" fontId="4" fillId="0" borderId="7" xfId="9" applyFont="1" applyBorder="1" applyAlignment="1">
      <alignment horizontal="left" vertical="top" wrapText="1"/>
    </xf>
    <xf numFmtId="0" fontId="4" fillId="0" borderId="7" xfId="9" applyNumberFormat="1" applyFont="1" applyBorder="1" applyAlignment="1">
      <alignment vertical="top" wrapText="1"/>
    </xf>
    <xf numFmtId="0" fontId="4" fillId="0" borderId="7" xfId="9" applyFont="1" applyBorder="1"/>
    <xf numFmtId="4" fontId="4" fillId="0" borderId="7" xfId="9" applyNumberFormat="1" applyFont="1" applyBorder="1"/>
    <xf numFmtId="0" fontId="4" fillId="0" borderId="0" xfId="12" applyAlignment="1">
      <alignment vertical="top"/>
    </xf>
    <xf numFmtId="0" fontId="4" fillId="0" borderId="2" xfId="12" applyFont="1" applyBorder="1" applyAlignment="1">
      <alignment vertical="top"/>
    </xf>
    <xf numFmtId="0" fontId="16" fillId="2" borderId="3" xfId="12" applyFont="1" applyFill="1" applyBorder="1" applyAlignment="1">
      <alignment horizontal="left" vertical="top"/>
    </xf>
    <xf numFmtId="0" fontId="4" fillId="0" borderId="0" xfId="12" applyFont="1" applyFill="1" applyBorder="1" applyAlignment="1">
      <alignment vertical="top"/>
    </xf>
    <xf numFmtId="0" fontId="4" fillId="0" borderId="0" xfId="12" applyNumberFormat="1" applyFont="1" applyFill="1" applyBorder="1" applyAlignment="1">
      <alignment horizontal="left" vertical="top" wrapText="1"/>
    </xf>
    <xf numFmtId="0" fontId="4" fillId="0" borderId="0" xfId="12" applyFont="1" applyFill="1" applyBorder="1" applyAlignment="1">
      <alignment horizontal="left" vertical="top" wrapText="1"/>
    </xf>
    <xf numFmtId="4" fontId="26" fillId="0" borderId="0" xfId="12" applyNumberFormat="1" applyFont="1" applyFill="1" applyBorder="1" applyAlignment="1">
      <alignment horizontal="left"/>
    </xf>
    <xf numFmtId="0" fontId="29" fillId="0" borderId="0" xfId="13" applyFont="1" applyAlignment="1">
      <alignment vertical="top"/>
    </xf>
    <xf numFmtId="0" fontId="4" fillId="0" borderId="8" xfId="9" applyFont="1" applyBorder="1" applyAlignment="1">
      <alignment horizontal="left" vertical="top" wrapText="1"/>
    </xf>
    <xf numFmtId="0" fontId="4" fillId="0" borderId="8" xfId="9" applyNumberFormat="1" applyFont="1" applyBorder="1" applyAlignment="1">
      <alignment vertical="top" wrapText="1"/>
    </xf>
    <xf numFmtId="0" fontId="4" fillId="0" borderId="8" xfId="9" applyFont="1" applyBorder="1"/>
    <xf numFmtId="4" fontId="4" fillId="0" borderId="8" xfId="9" applyNumberFormat="1" applyFont="1" applyBorder="1"/>
    <xf numFmtId="0" fontId="16" fillId="0" borderId="0" xfId="12" applyFont="1" applyFill="1" applyAlignment="1">
      <alignment vertical="top" wrapText="1"/>
    </xf>
    <xf numFmtId="0" fontId="4" fillId="0" borderId="2" xfId="12" applyFont="1" applyBorder="1" applyAlignment="1">
      <alignment vertical="top" wrapText="1"/>
    </xf>
    <xf numFmtId="0" fontId="4" fillId="0" borderId="0" xfId="12" applyNumberFormat="1" applyFont="1" applyFill="1" applyAlignment="1">
      <alignment horizontal="left" vertical="top"/>
    </xf>
    <xf numFmtId="0" fontId="4" fillId="0" borderId="0" xfId="12" applyFont="1" applyFill="1" applyBorder="1" applyAlignment="1">
      <alignment horizontal="justify" vertical="top" wrapText="1"/>
    </xf>
    <xf numFmtId="0" fontId="4" fillId="0" borderId="0" xfId="12" applyFont="1" applyFill="1" applyBorder="1" applyAlignment="1">
      <alignment horizontal="left"/>
    </xf>
    <xf numFmtId="4" fontId="16" fillId="0" borderId="0" xfId="12" applyNumberFormat="1" applyFont="1" applyFill="1" applyBorder="1" applyAlignment="1">
      <alignment horizontal="right"/>
    </xf>
    <xf numFmtId="4" fontId="0" fillId="0" borderId="0" xfId="0" applyNumberFormat="1" applyFill="1" applyAlignment="1">
      <alignment horizontal="right" vertical="top" wrapText="1"/>
    </xf>
    <xf numFmtId="4" fontId="46" fillId="0" borderId="0" xfId="0" applyNumberFormat="1" applyFont="1" applyAlignment="1">
      <alignment horizontal="right" vertical="top" wrapText="1"/>
    </xf>
    <xf numFmtId="4" fontId="24" fillId="0" borderId="0" xfId="0" applyNumberFormat="1" applyFont="1" applyFill="1" applyAlignment="1">
      <alignment horizontal="right" vertical="center" wrapText="1"/>
    </xf>
    <xf numFmtId="4" fontId="0" fillId="0" borderId="0" xfId="0" applyNumberFormat="1" applyFont="1" applyFill="1" applyAlignment="1">
      <alignment horizontal="right" vertical="top" wrapText="1"/>
    </xf>
    <xf numFmtId="0" fontId="45" fillId="3" borderId="3" xfId="0" applyFont="1" applyFill="1" applyBorder="1" applyAlignment="1">
      <alignment horizontal="left" vertical="top" wrapText="1"/>
    </xf>
    <xf numFmtId="0" fontId="37" fillId="0" borderId="0" xfId="0" applyFont="1" applyBorder="1" applyAlignment="1">
      <alignment horizontal="left" vertical="top" wrapText="1"/>
    </xf>
    <xf numFmtId="0" fontId="0" fillId="0" borderId="0" xfId="0" applyFont="1" applyBorder="1" applyAlignment="1">
      <alignment horizontal="left" vertical="top" wrapText="1"/>
    </xf>
    <xf numFmtId="0" fontId="29" fillId="0" borderId="0" xfId="0" applyFont="1" applyAlignment="1">
      <alignment horizontal="left" vertical="top"/>
    </xf>
    <xf numFmtId="0" fontId="38" fillId="0" borderId="4" xfId="0" applyFont="1" applyBorder="1" applyAlignment="1">
      <alignment vertical="top" wrapText="1"/>
    </xf>
    <xf numFmtId="0" fontId="45" fillId="0" borderId="6" xfId="0" applyFont="1" applyBorder="1" applyAlignment="1">
      <alignment horizontal="left" vertical="top" wrapText="1"/>
    </xf>
    <xf numFmtId="0" fontId="20" fillId="0" borderId="0" xfId="0" applyFont="1" applyAlignment="1">
      <alignment horizontal="left" wrapText="1"/>
    </xf>
    <xf numFmtId="0" fontId="4" fillId="0" borderId="0" xfId="0" applyFont="1" applyAlignment="1">
      <alignment horizontal="left" wrapText="1"/>
    </xf>
    <xf numFmtId="0" fontId="56" fillId="0" borderId="0" xfId="0" applyFont="1" applyAlignment="1">
      <alignment horizontal="left" vertical="top" wrapText="1"/>
    </xf>
    <xf numFmtId="4" fontId="29" fillId="0" borderId="0" xfId="0" applyNumberFormat="1" applyFont="1"/>
    <xf numFmtId="0" fontId="29" fillId="0" borderId="10" xfId="0" applyFont="1" applyFill="1" applyBorder="1" applyAlignment="1">
      <alignment vertical="top" wrapText="1"/>
    </xf>
    <xf numFmtId="4" fontId="29" fillId="0" borderId="0" xfId="0" applyNumberFormat="1" applyFont="1" applyFill="1" applyAlignment="1">
      <alignment horizontal="right"/>
    </xf>
    <xf numFmtId="0" fontId="29" fillId="0" borderId="1" xfId="0" applyFont="1" applyBorder="1" applyAlignment="1">
      <alignment horizontal="left" vertical="top"/>
    </xf>
    <xf numFmtId="4" fontId="29" fillId="0" borderId="1" xfId="0" applyNumberFormat="1" applyFont="1" applyBorder="1" applyAlignment="1">
      <alignment horizontal="right"/>
    </xf>
    <xf numFmtId="0" fontId="4" fillId="0" borderId="7" xfId="12" applyFont="1" applyFill="1" applyBorder="1" applyAlignment="1">
      <alignment horizontal="left"/>
    </xf>
    <xf numFmtId="4" fontId="4" fillId="0" borderId="7" xfId="12" applyNumberFormat="1" applyFont="1" applyFill="1" applyBorder="1" applyAlignment="1">
      <alignment horizontal="right" vertical="center"/>
    </xf>
    <xf numFmtId="0" fontId="4" fillId="0" borderId="0" xfId="12" applyFont="1" applyFill="1" applyAlignment="1">
      <alignment horizontal="center" vertical="top"/>
    </xf>
    <xf numFmtId="0" fontId="4" fillId="0" borderId="0" xfId="12" applyFill="1"/>
    <xf numFmtId="4" fontId="4" fillId="0" borderId="0" xfId="12" applyNumberFormat="1" applyFill="1" applyAlignment="1"/>
    <xf numFmtId="49" fontId="0" fillId="0" borderId="0" xfId="12" applyNumberFormat="1" applyFont="1" applyFill="1" applyAlignment="1">
      <alignment horizontal="justify" vertical="top" wrapText="1"/>
    </xf>
    <xf numFmtId="4" fontId="25" fillId="0" borderId="0" xfId="12" applyNumberFormat="1" applyFont="1" applyFill="1" applyAlignment="1"/>
    <xf numFmtId="0" fontId="26" fillId="0" borderId="0" xfId="12" applyNumberFormat="1" applyFont="1" applyFill="1" applyAlignment="1" applyProtection="1">
      <alignment vertical="top" wrapText="1"/>
      <protection locked="0"/>
    </xf>
    <xf numFmtId="4" fontId="0" fillId="0" borderId="0" xfId="0" applyNumberFormat="1" applyAlignment="1">
      <alignment vertical="top" wrapText="1"/>
    </xf>
    <xf numFmtId="0" fontId="37" fillId="0" borderId="0" xfId="0" applyFont="1" applyFill="1" applyAlignment="1">
      <alignment horizontal="left" vertical="top" wrapText="1"/>
    </xf>
    <xf numFmtId="4" fontId="0" fillId="0" borderId="0" xfId="0" applyNumberFormat="1" applyFill="1" applyAlignment="1">
      <alignment vertical="top" wrapText="1"/>
    </xf>
    <xf numFmtId="49" fontId="37" fillId="0" borderId="0" xfId="12" applyNumberFormat="1" applyFont="1" applyAlignment="1">
      <alignment horizontal="left" vertical="top" wrapText="1"/>
    </xf>
    <xf numFmtId="49" fontId="0" fillId="0" borderId="0" xfId="12" applyNumberFormat="1" applyFont="1" applyAlignment="1">
      <alignment horizontal="left" vertical="top" wrapText="1"/>
    </xf>
    <xf numFmtId="0" fontId="4" fillId="0" borderId="1" xfId="12" applyFont="1" applyFill="1" applyBorder="1" applyAlignment="1">
      <alignment horizontal="center" vertical="top"/>
    </xf>
    <xf numFmtId="0" fontId="0" fillId="0" borderId="1" xfId="12" applyFont="1" applyFill="1" applyBorder="1" applyAlignment="1">
      <alignment horizontal="justify" vertical="top" wrapText="1"/>
    </xf>
    <xf numFmtId="0" fontId="0" fillId="0" borderId="0" xfId="12" applyFont="1" applyFill="1" applyAlignment="1">
      <alignment horizontal="justify" vertical="top" wrapText="1"/>
    </xf>
    <xf numFmtId="0" fontId="4" fillId="0" borderId="7" xfId="12" applyFont="1" applyFill="1" applyBorder="1" applyAlignment="1">
      <alignment horizontal="center" vertical="top"/>
    </xf>
    <xf numFmtId="4" fontId="0" fillId="0" borderId="7" xfId="12" applyNumberFormat="1" applyFont="1" applyFill="1" applyBorder="1" applyAlignment="1">
      <alignment vertical="center"/>
    </xf>
    <xf numFmtId="0" fontId="4" fillId="0" borderId="4" xfId="0" applyFont="1" applyFill="1" applyBorder="1" applyAlignment="1">
      <alignment vertical="top" wrapText="1"/>
    </xf>
    <xf numFmtId="0" fontId="0" fillId="0" borderId="5" xfId="0" applyFont="1" applyFill="1" applyBorder="1" applyAlignment="1">
      <alignment vertical="top" wrapText="1"/>
    </xf>
    <xf numFmtId="0" fontId="0" fillId="0" borderId="6" xfId="0" applyFont="1" applyFill="1" applyBorder="1" applyAlignment="1">
      <alignment vertical="top" wrapText="1"/>
    </xf>
    <xf numFmtId="0" fontId="5" fillId="0" borderId="0" xfId="0" applyFont="1" applyFill="1" applyBorder="1" applyAlignment="1">
      <alignment vertical="top" wrapText="1"/>
    </xf>
    <xf numFmtId="4" fontId="67" fillId="0" borderId="0" xfId="12" applyNumberFormat="1" applyFont="1" applyFill="1" applyAlignment="1"/>
    <xf numFmtId="0" fontId="5" fillId="0" borderId="0" xfId="12" applyFont="1" applyFill="1" applyAlignment="1">
      <alignment horizontal="left" vertical="top"/>
    </xf>
    <xf numFmtId="0" fontId="5" fillId="0" borderId="0" xfId="12" applyFont="1" applyFill="1" applyAlignment="1">
      <alignment horizontal="left"/>
    </xf>
    <xf numFmtId="4" fontId="5" fillId="0" borderId="0" xfId="12" applyNumberFormat="1" applyFont="1" applyFill="1" applyAlignment="1">
      <alignment horizontal="right"/>
    </xf>
    <xf numFmtId="0" fontId="5" fillId="0" borderId="0" xfId="12" applyFont="1" applyFill="1"/>
    <xf numFmtId="4" fontId="36" fillId="0" borderId="0" xfId="0" applyNumberFormat="1" applyFont="1" applyAlignment="1">
      <alignment horizontal="right" vertical="top" wrapText="1"/>
    </xf>
    <xf numFmtId="0" fontId="0" fillId="3" borderId="0" xfId="0" applyFont="1" applyFill="1" applyAlignment="1">
      <alignment horizontal="left" vertical="top" wrapText="1"/>
    </xf>
    <xf numFmtId="4" fontId="29" fillId="0" borderId="0" xfId="0" applyNumberFormat="1" applyFont="1" applyAlignment="1">
      <alignment horizontal="left"/>
    </xf>
    <xf numFmtId="0" fontId="40" fillId="0" borderId="0" xfId="0" applyFont="1" applyAlignment="1">
      <alignment horizontal="left" vertical="top"/>
    </xf>
    <xf numFmtId="0" fontId="29" fillId="0" borderId="0" xfId="0" applyFont="1" applyAlignment="1">
      <alignment horizontal="left" vertical="top" wrapText="1"/>
    </xf>
    <xf numFmtId="0" fontId="29" fillId="0" borderId="0" xfId="0" applyFont="1" applyFill="1" applyAlignment="1">
      <alignment horizontal="left" vertical="top" wrapText="1"/>
    </xf>
    <xf numFmtId="0" fontId="61" fillId="0" borderId="0" xfId="0" applyFont="1" applyAlignment="1">
      <alignment horizontal="left" vertical="top" wrapText="1"/>
    </xf>
    <xf numFmtId="0" fontId="72" fillId="0" borderId="0" xfId="0" applyFont="1" applyAlignment="1">
      <alignment vertical="top" wrapText="1"/>
    </xf>
    <xf numFmtId="4" fontId="0" fillId="0" borderId="0" xfId="0" applyNumberFormat="1" applyFont="1" applyAlignment="1">
      <alignment horizontal="right" vertical="top" wrapText="1"/>
    </xf>
    <xf numFmtId="0" fontId="5" fillId="0" borderId="1" xfId="12" applyFont="1" applyFill="1" applyBorder="1" applyAlignment="1">
      <alignment horizontal="left" vertical="top" wrapText="1"/>
    </xf>
    <xf numFmtId="0" fontId="4" fillId="0" borderId="1" xfId="12" applyFont="1" applyFill="1" applyBorder="1" applyAlignment="1">
      <alignment horizontal="left"/>
    </xf>
    <xf numFmtId="4" fontId="4" fillId="0" borderId="1" xfId="12" applyNumberFormat="1" applyFont="1" applyFill="1" applyBorder="1" applyAlignment="1">
      <alignment horizontal="right"/>
    </xf>
    <xf numFmtId="0" fontId="5" fillId="0" borderId="0" xfId="12" applyFont="1" applyFill="1" applyAlignment="1">
      <alignment horizontal="left" vertical="top" wrapText="1"/>
    </xf>
    <xf numFmtId="0" fontId="5" fillId="0" borderId="7" xfId="12" applyFont="1" applyFill="1" applyBorder="1" applyAlignment="1">
      <alignment horizontal="left" vertical="top"/>
    </xf>
    <xf numFmtId="0" fontId="5" fillId="0" borderId="0" xfId="12" applyFont="1" applyFill="1" applyBorder="1" applyAlignment="1">
      <alignment horizontal="left" vertical="top"/>
    </xf>
    <xf numFmtId="0" fontId="4" fillId="0" borderId="0" xfId="0" applyFont="1" applyFill="1" applyAlignment="1">
      <alignment vertical="top" wrapText="1"/>
    </xf>
    <xf numFmtId="0" fontId="4" fillId="0" borderId="1" xfId="12" applyFont="1" applyBorder="1" applyAlignment="1">
      <alignment vertical="top"/>
    </xf>
    <xf numFmtId="4" fontId="0" fillId="0" borderId="1" xfId="12" applyNumberFormat="1" applyFont="1" applyBorder="1" applyAlignment="1"/>
    <xf numFmtId="0" fontId="4" fillId="0" borderId="7" xfId="12" applyFont="1" applyBorder="1" applyAlignment="1">
      <alignment vertical="top"/>
    </xf>
    <xf numFmtId="4" fontId="0" fillId="0" borderId="7" xfId="12" applyNumberFormat="1" applyFont="1" applyBorder="1" applyAlignment="1"/>
    <xf numFmtId="0" fontId="23" fillId="0" borderId="0" xfId="12" applyFont="1" applyAlignment="1">
      <alignment vertical="top"/>
    </xf>
    <xf numFmtId="4" fontId="23" fillId="0" borderId="0" xfId="12" applyNumberFormat="1" applyFont="1" applyAlignment="1"/>
    <xf numFmtId="4" fontId="4" fillId="0" borderId="0" xfId="12" applyNumberFormat="1" applyAlignment="1"/>
    <xf numFmtId="0" fontId="5" fillId="0" borderId="0" xfId="0" applyFont="1" applyBorder="1" applyAlignment="1">
      <alignment horizontal="left" vertical="top" wrapText="1"/>
    </xf>
    <xf numFmtId="0" fontId="31" fillId="0" borderId="0" xfId="0" applyFont="1" applyBorder="1" applyAlignment="1">
      <alignment horizontal="left" vertical="top" wrapText="1"/>
    </xf>
    <xf numFmtId="4" fontId="0" fillId="0" borderId="0" xfId="0" applyNumberFormat="1" applyBorder="1" applyAlignment="1">
      <alignment horizontal="left" wrapText="1"/>
    </xf>
    <xf numFmtId="4" fontId="0" fillId="0" borderId="0" xfId="0" applyNumberFormat="1" applyBorder="1" applyAlignment="1">
      <alignment wrapText="1"/>
    </xf>
    <xf numFmtId="0" fontId="45" fillId="0" borderId="0" xfId="0" applyFont="1" applyBorder="1" applyAlignment="1">
      <alignment horizontal="left" vertical="top" wrapText="1"/>
    </xf>
    <xf numFmtId="0" fontId="21" fillId="0" borderId="0" xfId="0" applyFont="1" applyBorder="1" applyAlignment="1">
      <alignment horizontal="left" vertical="top" wrapText="1"/>
    </xf>
    <xf numFmtId="0" fontId="56" fillId="0" borderId="0" xfId="0" applyFont="1" applyBorder="1" applyAlignment="1">
      <alignment horizontal="left" vertical="top" wrapText="1"/>
    </xf>
    <xf numFmtId="0" fontId="5" fillId="0" borderId="0" xfId="12" applyFont="1" applyFill="1" applyBorder="1" applyAlignment="1"/>
    <xf numFmtId="4" fontId="5" fillId="0" borderId="0" xfId="12" applyNumberFormat="1" applyFont="1" applyFill="1" applyBorder="1" applyAlignment="1"/>
    <xf numFmtId="0" fontId="5" fillId="0" borderId="0" xfId="12" applyFont="1" applyFill="1" applyBorder="1"/>
    <xf numFmtId="0" fontId="5" fillId="0" borderId="0" xfId="12" applyNumberFormat="1" applyFont="1" applyFill="1" applyBorder="1" applyAlignment="1" applyProtection="1">
      <alignment vertical="top" wrapText="1"/>
      <protection locked="0"/>
    </xf>
    <xf numFmtId="0" fontId="20" fillId="0" borderId="0" xfId="0" applyFont="1" applyBorder="1" applyAlignment="1">
      <alignment horizontal="left" vertical="top" wrapText="1"/>
    </xf>
    <xf numFmtId="0" fontId="73" fillId="0" borderId="0" xfId="0" applyFont="1" applyBorder="1" applyAlignment="1">
      <alignment horizontal="left" vertical="top" wrapText="1"/>
    </xf>
    <xf numFmtId="0" fontId="37" fillId="3" borderId="0" xfId="0" applyFont="1" applyFill="1" applyAlignment="1">
      <alignment horizontal="left" vertical="top" wrapText="1"/>
    </xf>
    <xf numFmtId="4" fontId="40" fillId="0" borderId="0" xfId="0" applyNumberFormat="1" applyFont="1" applyAlignment="1">
      <alignment horizontal="right"/>
    </xf>
    <xf numFmtId="0" fontId="74" fillId="0" borderId="0" xfId="0" applyFont="1" applyAlignment="1">
      <alignment horizontal="left" vertical="top" wrapText="1"/>
    </xf>
    <xf numFmtId="0" fontId="16" fillId="0" borderId="0" xfId="0" applyFont="1" applyBorder="1" applyAlignment="1">
      <alignment horizontal="left" vertical="top" wrapText="1"/>
    </xf>
    <xf numFmtId="0" fontId="4" fillId="0" borderId="0" xfId="5" applyNumberFormat="1" applyFont="1" applyFill="1" applyBorder="1" applyAlignment="1">
      <alignment horizontal="left" vertical="top" wrapText="1"/>
    </xf>
    <xf numFmtId="0" fontId="0" fillId="0" borderId="0" xfId="12" applyFont="1" applyBorder="1" applyAlignment="1">
      <alignment horizontal="right" vertical="top"/>
    </xf>
    <xf numFmtId="0" fontId="0" fillId="0" borderId="0" xfId="0" applyAlignment="1">
      <alignment vertical="top"/>
    </xf>
    <xf numFmtId="4" fontId="0" fillId="0" borderId="0" xfId="0" applyNumberFormat="1"/>
    <xf numFmtId="0" fontId="8" fillId="0" borderId="0" xfId="0" applyFont="1" applyAlignment="1">
      <alignment vertical="top"/>
    </xf>
    <xf numFmtId="0" fontId="8" fillId="0" borderId="0" xfId="0" applyFont="1"/>
    <xf numFmtId="4" fontId="8" fillId="0" borderId="0" xfId="0" applyNumberFormat="1" applyFont="1"/>
    <xf numFmtId="0" fontId="4" fillId="0" borderId="0" xfId="0" applyFont="1" applyAlignment="1">
      <alignment horizontal="justify" vertical="top" wrapText="1"/>
    </xf>
    <xf numFmtId="49" fontId="8" fillId="0" borderId="0" xfId="12" applyNumberFormat="1" applyFont="1" applyBorder="1" applyAlignment="1">
      <alignment horizontal="left" vertical="top" wrapText="1"/>
    </xf>
    <xf numFmtId="0" fontId="0" fillId="0" borderId="4" xfId="0" applyFont="1" applyBorder="1" applyAlignment="1">
      <alignment vertical="top" wrapText="1"/>
    </xf>
    <xf numFmtId="0" fontId="0" fillId="0" borderId="5" xfId="0" applyFont="1" applyBorder="1" applyAlignment="1">
      <alignment vertical="top" wrapText="1"/>
    </xf>
    <xf numFmtId="0" fontId="4" fillId="0" borderId="6" xfId="0" applyFont="1" applyBorder="1" applyAlignment="1">
      <alignment vertical="top" wrapText="1"/>
    </xf>
    <xf numFmtId="0" fontId="16" fillId="0" borderId="0" xfId="0" applyFont="1" applyAlignment="1">
      <alignment vertical="center" wrapText="1"/>
    </xf>
    <xf numFmtId="0" fontId="29" fillId="0" borderId="0" xfId="0" applyFont="1" applyAlignment="1">
      <alignment vertical="center" wrapText="1"/>
    </xf>
    <xf numFmtId="0" fontId="4" fillId="0" borderId="0" xfId="0" applyFont="1" applyAlignment="1">
      <alignment vertical="center" wrapText="1"/>
    </xf>
    <xf numFmtId="0" fontId="4" fillId="0" borderId="0" xfId="0" applyFont="1" applyAlignment="1">
      <alignment horizontal="left" vertical="center" wrapText="1"/>
    </xf>
    <xf numFmtId="0" fontId="75" fillId="0" borderId="0" xfId="0" applyFont="1" applyAlignment="1">
      <alignment horizontal="left" vertical="center" wrapText="1"/>
    </xf>
    <xf numFmtId="0" fontId="4" fillId="0" borderId="0" xfId="0" applyFont="1" applyAlignment="1">
      <alignment horizontal="justify" vertical="center" wrapText="1"/>
    </xf>
    <xf numFmtId="0" fontId="75" fillId="0" borderId="0" xfId="0" applyFont="1" applyAlignment="1">
      <alignment horizontal="justify" vertical="center" wrapText="1"/>
    </xf>
    <xf numFmtId="0" fontId="0" fillId="0" borderId="1" xfId="0" applyBorder="1" applyAlignment="1">
      <alignment vertical="top"/>
    </xf>
    <xf numFmtId="0" fontId="0" fillId="0" borderId="1" xfId="0" applyBorder="1" applyAlignment="1">
      <alignment vertical="top" wrapText="1"/>
    </xf>
    <xf numFmtId="0" fontId="0" fillId="0" borderId="1" xfId="0" applyBorder="1"/>
    <xf numFmtId="4" fontId="0" fillId="0" borderId="1" xfId="0" applyNumberFormat="1" applyBorder="1"/>
    <xf numFmtId="0" fontId="0" fillId="0" borderId="8" xfId="0" applyBorder="1" applyAlignment="1">
      <alignment vertical="top"/>
    </xf>
    <xf numFmtId="0" fontId="0" fillId="0" borderId="8" xfId="0" applyBorder="1" applyAlignment="1">
      <alignment vertical="top" wrapText="1"/>
    </xf>
    <xf numFmtId="0" fontId="0" fillId="0" borderId="8" xfId="0" applyBorder="1"/>
    <xf numFmtId="4" fontId="0" fillId="0" borderId="8" xfId="0" applyNumberFormat="1" applyBorder="1"/>
    <xf numFmtId="0" fontId="0" fillId="0" borderId="7" xfId="0" applyBorder="1" applyAlignment="1">
      <alignment vertical="top"/>
    </xf>
    <xf numFmtId="0" fontId="0" fillId="0" borderId="7" xfId="0" applyFont="1" applyBorder="1" applyAlignment="1">
      <alignment vertical="top" wrapText="1"/>
    </xf>
    <xf numFmtId="0" fontId="0" fillId="0" borderId="7" xfId="0" applyBorder="1"/>
    <xf numFmtId="4" fontId="0" fillId="0" borderId="7" xfId="0" applyNumberFormat="1" applyBorder="1"/>
    <xf numFmtId="0" fontId="78" fillId="0" borderId="0" xfId="0" applyFont="1" applyAlignment="1">
      <alignment vertical="center"/>
    </xf>
    <xf numFmtId="0" fontId="78" fillId="0" borderId="11" xfId="0" applyFont="1" applyBorder="1" applyAlignment="1">
      <alignment vertical="top"/>
    </xf>
    <xf numFmtId="0" fontId="78" fillId="5" borderId="0" xfId="0" applyFont="1" applyFill="1" applyAlignment="1">
      <alignment vertical="top"/>
    </xf>
    <xf numFmtId="0" fontId="78" fillId="0" borderId="0" xfId="0" applyFont="1" applyFill="1" applyAlignment="1">
      <alignment vertical="top"/>
    </xf>
    <xf numFmtId="0" fontId="78" fillId="0" borderId="0" xfId="0" applyFont="1" applyAlignment="1">
      <alignment vertical="top"/>
    </xf>
    <xf numFmtId="2" fontId="79" fillId="0" borderId="0" xfId="18" applyFont="1" applyFill="1" applyAlignment="1">
      <alignment vertical="top"/>
    </xf>
    <xf numFmtId="0" fontId="82" fillId="0" borderId="0" xfId="0" applyFont="1" applyFill="1" applyBorder="1" applyAlignment="1">
      <alignment vertical="top"/>
    </xf>
    <xf numFmtId="0" fontId="81" fillId="0" borderId="0" xfId="0" applyFont="1" applyFill="1" applyBorder="1" applyAlignment="1">
      <alignment vertical="top"/>
    </xf>
    <xf numFmtId="0" fontId="83" fillId="0" borderId="0" xfId="0" applyFont="1" applyFill="1" applyBorder="1" applyAlignment="1">
      <alignment vertical="top"/>
    </xf>
    <xf numFmtId="0" fontId="84" fillId="5" borderId="0" xfId="0" applyFont="1" applyFill="1" applyBorder="1" applyAlignment="1">
      <alignment vertical="top"/>
    </xf>
    <xf numFmtId="0" fontId="81" fillId="5" borderId="0" xfId="0" applyFont="1" applyFill="1" applyBorder="1" applyAlignment="1">
      <alignment vertical="top"/>
    </xf>
    <xf numFmtId="0" fontId="81" fillId="5" borderId="0" xfId="0" applyFont="1" applyFill="1" applyBorder="1" applyAlignment="1">
      <alignment vertical="center"/>
    </xf>
    <xf numFmtId="0" fontId="83" fillId="5" borderId="0" xfId="0" applyFont="1" applyFill="1" applyBorder="1" applyAlignment="1">
      <alignment vertical="center"/>
    </xf>
    <xf numFmtId="0" fontId="82" fillId="5" borderId="0" xfId="0" applyFont="1" applyFill="1" applyBorder="1" applyAlignment="1">
      <alignment vertical="top"/>
    </xf>
    <xf numFmtId="0" fontId="83" fillId="5" borderId="0" xfId="0" applyFont="1" applyFill="1" applyBorder="1" applyAlignment="1">
      <alignment vertical="top"/>
    </xf>
    <xf numFmtId="0" fontId="81" fillId="0" borderId="0" xfId="0" applyFont="1" applyFill="1" applyBorder="1" applyAlignment="1">
      <alignment vertical="center"/>
    </xf>
    <xf numFmtId="0" fontId="83" fillId="0" borderId="0" xfId="0" applyFont="1" applyFill="1" applyBorder="1" applyAlignment="1">
      <alignment vertical="center"/>
    </xf>
    <xf numFmtId="0" fontId="31" fillId="0" borderId="12" xfId="0" applyFont="1" applyBorder="1" applyAlignment="1">
      <alignment vertical="top"/>
    </xf>
    <xf numFmtId="0" fontId="8" fillId="0" borderId="0" xfId="12" applyFont="1" applyFill="1" applyAlignment="1">
      <alignment vertical="top"/>
    </xf>
    <xf numFmtId="0" fontId="0" fillId="0" borderId="2" xfId="12" applyFont="1" applyFill="1" applyBorder="1" applyAlignment="1">
      <alignment horizontal="left"/>
    </xf>
    <xf numFmtId="0" fontId="0" fillId="0" borderId="2" xfId="12" applyFont="1" applyFill="1" applyBorder="1" applyAlignment="1">
      <alignment vertical="top"/>
    </xf>
    <xf numFmtId="4" fontId="0" fillId="0" borderId="2" xfId="12" applyNumberFormat="1" applyFont="1" applyFill="1" applyBorder="1" applyAlignment="1">
      <alignment horizontal="right"/>
    </xf>
    <xf numFmtId="0" fontId="0" fillId="0" borderId="0" xfId="0" applyFont="1" applyFill="1"/>
    <xf numFmtId="0" fontId="4" fillId="0" borderId="0" xfId="0" applyFont="1" applyFill="1" applyAlignment="1">
      <alignment vertical="center"/>
    </xf>
    <xf numFmtId="0" fontId="4" fillId="0" borderId="0" xfId="0" applyFont="1" applyFill="1" applyAlignment="1">
      <alignment horizontal="left" vertical="center" indent="7"/>
    </xf>
    <xf numFmtId="0" fontId="4" fillId="0" borderId="0" xfId="0" applyFont="1" applyFill="1" applyAlignment="1">
      <alignment horizontal="left" vertical="center" indent="15"/>
    </xf>
    <xf numFmtId="0" fontId="0" fillId="0" borderId="0" xfId="0" applyFill="1" applyAlignment="1">
      <alignment horizontal="left" vertical="top" wrapText="1"/>
    </xf>
    <xf numFmtId="0" fontId="32" fillId="0" borderId="0" xfId="0" applyFont="1" applyFill="1" applyAlignment="1">
      <alignment horizontal="left" vertical="top" wrapText="1"/>
    </xf>
    <xf numFmtId="49" fontId="8" fillId="0" borderId="3" xfId="12" applyNumberFormat="1" applyFont="1" applyFill="1" applyBorder="1" applyAlignment="1">
      <alignment horizontal="left" vertical="top" wrapText="1"/>
    </xf>
    <xf numFmtId="4" fontId="11" fillId="0" borderId="0" xfId="12" applyNumberFormat="1" applyFont="1" applyFill="1" applyAlignment="1"/>
    <xf numFmtId="49" fontId="35" fillId="0" borderId="0" xfId="12" applyNumberFormat="1" applyFont="1" applyFill="1" applyBorder="1" applyAlignment="1">
      <alignment horizontal="left" vertical="top" wrapText="1"/>
    </xf>
    <xf numFmtId="49" fontId="0" fillId="0" borderId="0" xfId="12" applyNumberFormat="1" applyFont="1" applyFill="1" applyAlignment="1">
      <alignment horizontal="left" vertical="top" wrapText="1"/>
    </xf>
    <xf numFmtId="49" fontId="11" fillId="0" borderId="0" xfId="12" applyNumberFormat="1" applyFont="1" applyFill="1" applyAlignment="1">
      <alignment horizontal="center" vertical="top" wrapText="1"/>
    </xf>
    <xf numFmtId="49" fontId="37" fillId="0" borderId="3" xfId="12" applyNumberFormat="1" applyFont="1" applyFill="1" applyBorder="1" applyAlignment="1">
      <alignment horizontal="left" vertical="top" wrapText="1"/>
    </xf>
    <xf numFmtId="4" fontId="24" fillId="0" borderId="0" xfId="12" applyNumberFormat="1" applyFont="1" applyFill="1" applyAlignment="1">
      <alignment vertical="center"/>
    </xf>
    <xf numFmtId="49" fontId="36" fillId="0" borderId="0" xfId="12" applyNumberFormat="1" applyFont="1" applyFill="1" applyAlignment="1">
      <alignment horizontal="left" vertical="top" wrapText="1"/>
    </xf>
    <xf numFmtId="0" fontId="0" fillId="0" borderId="0" xfId="12" applyFont="1" applyFill="1" applyBorder="1" applyAlignment="1">
      <alignment horizontal="left" vertical="top"/>
    </xf>
    <xf numFmtId="0" fontId="0" fillId="0" borderId="0" xfId="12" applyFont="1" applyFill="1" applyBorder="1" applyAlignment="1">
      <alignment horizontal="justify" vertical="top" wrapText="1"/>
    </xf>
    <xf numFmtId="0" fontId="0" fillId="0" borderId="0" xfId="12" applyFont="1" applyFill="1" applyBorder="1" applyAlignment="1">
      <alignment horizontal="left" vertical="top" wrapText="1"/>
    </xf>
    <xf numFmtId="0" fontId="86" fillId="0" borderId="0" xfId="6" applyFont="1" applyAlignment="1">
      <alignment vertical="top"/>
    </xf>
    <xf numFmtId="0" fontId="5" fillId="0" borderId="0" xfId="6" applyFont="1" applyAlignment="1">
      <alignment horizontal="center" vertical="top"/>
    </xf>
    <xf numFmtId="4" fontId="5" fillId="0" borderId="0" xfId="6" applyNumberFormat="1" applyFont="1" applyAlignment="1">
      <alignment vertical="top"/>
    </xf>
    <xf numFmtId="0" fontId="86" fillId="0" borderId="0" xfId="6" applyFont="1" applyAlignment="1">
      <alignment horizontal="right" vertical="top"/>
    </xf>
    <xf numFmtId="4" fontId="31" fillId="0" borderId="13" xfId="6" applyNumberFormat="1" applyFont="1" applyBorder="1" applyAlignment="1">
      <alignment horizontal="right" vertical="top"/>
    </xf>
    <xf numFmtId="0" fontId="5" fillId="0" borderId="11" xfId="6" applyFont="1" applyBorder="1" applyAlignment="1">
      <alignment vertical="center" wrapText="1"/>
    </xf>
    <xf numFmtId="0" fontId="5" fillId="0" borderId="11" xfId="6" applyFont="1" applyBorder="1" applyAlignment="1">
      <alignment horizontal="center" vertical="top"/>
    </xf>
    <xf numFmtId="4" fontId="5" fillId="0" borderId="11" xfId="6" applyNumberFormat="1" applyFont="1" applyBorder="1" applyAlignment="1">
      <alignment horizontal="right" vertical="center"/>
    </xf>
    <xf numFmtId="4" fontId="5" fillId="0" borderId="14" xfId="6" applyNumberFormat="1" applyFont="1" applyBorder="1" applyAlignment="1">
      <alignment horizontal="right" vertical="center"/>
    </xf>
    <xf numFmtId="0" fontId="31" fillId="2" borderId="11" xfId="6" applyFont="1" applyFill="1" applyBorder="1" applyAlignment="1">
      <alignment vertical="top" wrapText="1"/>
    </xf>
    <xf numFmtId="0" fontId="5" fillId="2" borderId="11" xfId="6" applyFont="1" applyFill="1" applyBorder="1" applyAlignment="1">
      <alignment horizontal="center" vertical="top"/>
    </xf>
    <xf numFmtId="4" fontId="5" fillId="2" borderId="11" xfId="6" applyNumberFormat="1" applyFont="1" applyFill="1" applyBorder="1" applyAlignment="1">
      <alignment vertical="top"/>
    </xf>
    <xf numFmtId="4" fontId="5" fillId="2" borderId="11" xfId="6" applyNumberFormat="1" applyFont="1" applyFill="1" applyBorder="1" applyAlignment="1">
      <alignment horizontal="right" vertical="top"/>
    </xf>
    <xf numFmtId="4" fontId="5" fillId="2" borderId="14" xfId="6" applyNumberFormat="1" applyFont="1" applyFill="1" applyBorder="1" applyAlignment="1">
      <alignment horizontal="right" vertical="top"/>
    </xf>
    <xf numFmtId="0" fontId="31" fillId="5" borderId="11" xfId="0" applyFont="1" applyFill="1" applyBorder="1" applyAlignment="1">
      <alignment horizontal="left" vertical="top" wrapText="1"/>
    </xf>
    <xf numFmtId="0" fontId="5" fillId="5" borderId="11" xfId="6" applyFont="1" applyFill="1" applyBorder="1" applyAlignment="1">
      <alignment horizontal="center" vertical="top"/>
    </xf>
    <xf numFmtId="4" fontId="5" fillId="5" borderId="11" xfId="6" applyNumberFormat="1" applyFont="1" applyFill="1" applyBorder="1" applyAlignment="1">
      <alignment horizontal="right" vertical="top"/>
    </xf>
    <xf numFmtId="4" fontId="5" fillId="5" borderId="14" xfId="6" applyNumberFormat="1" applyFont="1" applyFill="1" applyBorder="1" applyAlignment="1">
      <alignment horizontal="right" vertical="top"/>
    </xf>
    <xf numFmtId="2" fontId="5" fillId="0" borderId="15" xfId="0" applyNumberFormat="1" applyFont="1" applyFill="1" applyBorder="1" applyAlignment="1">
      <alignment vertical="top" wrapText="1"/>
    </xf>
    <xf numFmtId="0" fontId="5" fillId="0" borderId="11" xfId="6" applyFont="1" applyFill="1" applyBorder="1" applyAlignment="1">
      <alignment horizontal="center" vertical="top"/>
    </xf>
    <xf numFmtId="4" fontId="5" fillId="0" borderId="11" xfId="6" applyNumberFormat="1" applyFont="1" applyFill="1" applyBorder="1" applyAlignment="1">
      <alignment horizontal="right" vertical="top"/>
    </xf>
    <xf numFmtId="4" fontId="5" fillId="0" borderId="14" xfId="6" applyNumberFormat="1" applyFont="1" applyFill="1" applyBorder="1" applyAlignment="1">
      <alignment horizontal="right" vertical="top"/>
    </xf>
    <xf numFmtId="4" fontId="31" fillId="2" borderId="14" xfId="6" applyNumberFormat="1" applyFont="1" applyFill="1" applyBorder="1" applyAlignment="1">
      <alignment horizontal="right" vertical="top"/>
    </xf>
    <xf numFmtId="0" fontId="31" fillId="0" borderId="11" xfId="0" applyFont="1" applyFill="1" applyBorder="1" applyAlignment="1">
      <alignment horizontal="left" vertical="top" wrapText="1"/>
    </xf>
    <xf numFmtId="0" fontId="5" fillId="0" borderId="11" xfId="23" applyFont="1" applyBorder="1" applyAlignment="1">
      <alignment vertical="top" wrapText="1"/>
    </xf>
    <xf numFmtId="0" fontId="5" fillId="0" borderId="11" xfId="0" applyFont="1" applyBorder="1" applyAlignment="1">
      <alignment horizontal="center" vertical="top"/>
    </xf>
    <xf numFmtId="4" fontId="5" fillId="0" borderId="11" xfId="6" applyNumberFormat="1" applyFont="1" applyBorder="1" applyAlignment="1">
      <alignment horizontal="right" vertical="top"/>
    </xf>
    <xf numFmtId="4" fontId="32" fillId="0" borderId="11" xfId="2" applyNumberFormat="1" applyFont="1" applyBorder="1" applyAlignment="1">
      <alignment horizontal="right" vertical="top"/>
    </xf>
    <xf numFmtId="4" fontId="5" fillId="0" borderId="14" xfId="6" applyNumberFormat="1" applyFont="1" applyBorder="1" applyAlignment="1">
      <alignment horizontal="right" vertical="top"/>
    </xf>
    <xf numFmtId="0" fontId="31" fillId="0" borderId="11" xfId="23" applyFont="1" applyBorder="1" applyAlignment="1">
      <alignment vertical="top" wrapText="1"/>
    </xf>
    <xf numFmtId="0" fontId="31" fillId="0" borderId="16" xfId="23" applyFont="1" applyBorder="1" applyAlignment="1">
      <alignment vertical="top" wrapText="1"/>
    </xf>
    <xf numFmtId="0" fontId="5" fillId="0" borderId="16" xfId="0" applyFont="1" applyBorder="1" applyAlignment="1">
      <alignment horizontal="center" vertical="top"/>
    </xf>
    <xf numFmtId="4" fontId="5" fillId="0" borderId="16" xfId="6" applyNumberFormat="1" applyFont="1" applyBorder="1" applyAlignment="1">
      <alignment horizontal="right" vertical="top"/>
    </xf>
    <xf numFmtId="4" fontId="32" fillId="0" borderId="16" xfId="2" applyNumberFormat="1" applyFont="1" applyBorder="1" applyAlignment="1">
      <alignment horizontal="right" vertical="top"/>
    </xf>
    <xf numFmtId="4" fontId="5" fillId="0" borderId="17" xfId="6" applyNumberFormat="1" applyFont="1" applyBorder="1" applyAlignment="1">
      <alignment horizontal="right" vertical="top"/>
    </xf>
    <xf numFmtId="0" fontId="31" fillId="0" borderId="18" xfId="23" applyFont="1" applyBorder="1" applyAlignment="1">
      <alignment vertical="top" wrapText="1"/>
    </xf>
    <xf numFmtId="0" fontId="5" fillId="0" borderId="18" xfId="0" applyFont="1" applyBorder="1" applyAlignment="1">
      <alignment horizontal="center" vertical="top"/>
    </xf>
    <xf numFmtId="4" fontId="5" fillId="0" borderId="18" xfId="6" applyNumberFormat="1" applyFont="1" applyBorder="1" applyAlignment="1">
      <alignment horizontal="right" vertical="top"/>
    </xf>
    <xf numFmtId="4" fontId="32" fillId="0" borderId="18" xfId="2" applyNumberFormat="1" applyFont="1" applyBorder="1" applyAlignment="1">
      <alignment horizontal="right" vertical="top"/>
    </xf>
    <xf numFmtId="4" fontId="5" fillId="0" borderId="19" xfId="6" applyNumberFormat="1" applyFont="1" applyBorder="1" applyAlignment="1">
      <alignment horizontal="right" vertical="top"/>
    </xf>
    <xf numFmtId="0" fontId="5" fillId="0" borderId="0" xfId="0" applyFont="1" applyAlignment="1">
      <alignment horizontal="center" vertical="top"/>
    </xf>
    <xf numFmtId="4" fontId="5" fillId="0" borderId="0" xfId="6" applyNumberFormat="1" applyFont="1" applyAlignment="1">
      <alignment horizontal="right" vertical="top"/>
    </xf>
    <xf numFmtId="0" fontId="5" fillId="0" borderId="0" xfId="0" applyFont="1" applyAlignment="1">
      <alignment vertical="top"/>
    </xf>
    <xf numFmtId="0" fontId="5" fillId="0" borderId="0" xfId="0" applyFont="1" applyAlignment="1">
      <alignment horizontal="right" vertical="top"/>
    </xf>
    <xf numFmtId="0" fontId="87" fillId="0" borderId="20" xfId="0" applyFont="1" applyBorder="1"/>
    <xf numFmtId="0" fontId="5" fillId="0" borderId="21" xfId="6" applyFont="1" applyBorder="1" applyAlignment="1">
      <alignment vertical="center"/>
    </xf>
    <xf numFmtId="0" fontId="31" fillId="2" borderId="21" xfId="6" applyFont="1" applyFill="1" applyBorder="1" applyAlignment="1">
      <alignment horizontal="left" vertical="top" indent="1"/>
    </xf>
    <xf numFmtId="0" fontId="5" fillId="5" borderId="21" xfId="6" applyFont="1" applyFill="1" applyBorder="1" applyAlignment="1">
      <alignment horizontal="left" vertical="top" indent="1"/>
    </xf>
    <xf numFmtId="0" fontId="5" fillId="0" borderId="21" xfId="6" applyFont="1" applyFill="1" applyBorder="1" applyAlignment="1">
      <alignment horizontal="left" vertical="top" indent="1"/>
    </xf>
    <xf numFmtId="0" fontId="5" fillId="0" borderId="21" xfId="6" applyFont="1" applyBorder="1" applyAlignment="1">
      <alignment horizontal="left" vertical="top" indent="1"/>
    </xf>
    <xf numFmtId="0" fontId="31" fillId="0" borderId="21" xfId="6" applyFont="1" applyBorder="1" applyAlignment="1">
      <alignment horizontal="left" vertical="top" indent="1"/>
    </xf>
    <xf numFmtId="0" fontId="31" fillId="0" borderId="22" xfId="6" applyFont="1" applyBorder="1" applyAlignment="1">
      <alignment horizontal="left" vertical="top" indent="1"/>
    </xf>
    <xf numFmtId="0" fontId="31" fillId="0" borderId="23" xfId="6" applyFont="1" applyBorder="1" applyAlignment="1">
      <alignment horizontal="left" vertical="top" indent="1"/>
    </xf>
    <xf numFmtId="0" fontId="5" fillId="0" borderId="0" xfId="0" applyFont="1" applyAlignment="1">
      <alignment horizontal="left" vertical="top" indent="1"/>
    </xf>
    <xf numFmtId="0" fontId="5" fillId="0" borderId="0" xfId="0" applyFont="1" applyAlignment="1">
      <alignment horizontal="left" vertical="top"/>
    </xf>
    <xf numFmtId="2" fontId="5" fillId="0" borderId="21" xfId="18" applyFont="1" applyFill="1" applyBorder="1" applyAlignment="1">
      <alignment vertical="top"/>
    </xf>
    <xf numFmtId="2" fontId="5" fillId="0" borderId="11" xfId="18" applyFont="1" applyFill="1" applyBorder="1" applyAlignment="1">
      <alignment vertical="top"/>
    </xf>
    <xf numFmtId="2" fontId="5" fillId="0" borderId="11" xfId="18" applyFont="1" applyFill="1" applyBorder="1" applyAlignment="1">
      <alignment vertical="top" wrapText="1"/>
    </xf>
    <xf numFmtId="2" fontId="5" fillId="0" borderId="11" xfId="18" applyFont="1" applyFill="1" applyBorder="1" applyAlignment="1">
      <alignment horizontal="right" vertical="top"/>
    </xf>
    <xf numFmtId="4" fontId="5" fillId="0" borderId="11" xfId="18" applyNumberFormat="1" applyFont="1" applyFill="1" applyBorder="1" applyAlignment="1">
      <alignment vertical="top"/>
    </xf>
    <xf numFmtId="4" fontId="5" fillId="0" borderId="11" xfId="18" applyNumberFormat="1" applyFont="1" applyFill="1" applyBorder="1" applyAlignment="1">
      <alignment horizontal="right" vertical="top"/>
    </xf>
    <xf numFmtId="4" fontId="5" fillId="0" borderId="14" xfId="18" applyNumberFormat="1" applyFont="1" applyFill="1" applyBorder="1" applyAlignment="1">
      <alignment vertical="top"/>
    </xf>
    <xf numFmtId="0" fontId="5" fillId="0" borderId="11" xfId="6" applyFont="1" applyFill="1" applyBorder="1" applyAlignment="1">
      <alignment vertical="top" wrapText="1"/>
    </xf>
    <xf numFmtId="0" fontId="5" fillId="0" borderId="11" xfId="6" applyFont="1" applyFill="1" applyBorder="1" applyAlignment="1">
      <alignment horizontal="right" vertical="top"/>
    </xf>
    <xf numFmtId="4" fontId="5" fillId="0" borderId="11" xfId="6" applyNumberFormat="1" applyFont="1" applyFill="1" applyBorder="1" applyAlignment="1">
      <alignment vertical="top"/>
    </xf>
    <xf numFmtId="4" fontId="5" fillId="0" borderId="14" xfId="6" applyNumberFormat="1" applyFont="1" applyFill="1" applyBorder="1" applyAlignment="1">
      <alignment vertical="top"/>
    </xf>
    <xf numFmtId="1" fontId="5" fillId="0" borderId="24" xfId="0" applyNumberFormat="1" applyFont="1" applyFill="1" applyBorder="1" applyAlignment="1">
      <alignment vertical="top"/>
    </xf>
    <xf numFmtId="0" fontId="5" fillId="0" borderId="15" xfId="6" applyFont="1" applyFill="1" applyBorder="1" applyAlignment="1">
      <alignment vertical="top" wrapText="1"/>
    </xf>
    <xf numFmtId="0" fontId="5" fillId="0" borderId="15" xfId="6" applyFont="1" applyFill="1" applyBorder="1" applyAlignment="1">
      <alignment horizontal="right" vertical="top"/>
    </xf>
    <xf numFmtId="4" fontId="5" fillId="0" borderId="15" xfId="6" applyNumberFormat="1" applyFont="1" applyFill="1" applyBorder="1" applyAlignment="1">
      <alignment vertical="top"/>
    </xf>
    <xf numFmtId="4" fontId="5" fillId="0" borderId="25" xfId="6" applyNumberFormat="1" applyFont="1" applyFill="1" applyBorder="1" applyAlignment="1">
      <alignment vertical="top"/>
    </xf>
    <xf numFmtId="1" fontId="5" fillId="0" borderId="21" xfId="18" applyNumberFormat="1" applyFont="1" applyFill="1" applyBorder="1" applyAlignment="1">
      <alignment vertical="top"/>
    </xf>
    <xf numFmtId="0" fontId="91" fillId="0" borderId="11" xfId="6" applyFont="1" applyFill="1" applyBorder="1" applyAlignment="1">
      <alignment vertical="top" wrapText="1"/>
    </xf>
    <xf numFmtId="49" fontId="5" fillId="0" borderId="11" xfId="21" applyNumberFormat="1" applyFont="1" applyFill="1" applyBorder="1" applyAlignment="1">
      <alignment horizontal="left" vertical="top" wrapText="1"/>
    </xf>
    <xf numFmtId="0" fontId="5" fillId="0" borderId="11" xfId="21" applyFont="1" applyFill="1" applyBorder="1" applyAlignment="1">
      <alignment horizontal="right" vertical="top" wrapText="1"/>
    </xf>
    <xf numFmtId="2" fontId="5" fillId="0" borderId="11" xfId="21" applyNumberFormat="1" applyFont="1" applyFill="1" applyBorder="1" applyAlignment="1">
      <alignment vertical="top" wrapText="1"/>
    </xf>
    <xf numFmtId="4" fontId="5" fillId="0" borderId="14" xfId="21" applyNumberFormat="1" applyFont="1" applyFill="1" applyBorder="1" applyAlignment="1">
      <alignment vertical="top" wrapText="1"/>
    </xf>
    <xf numFmtId="2" fontId="5" fillId="0" borderId="20" xfId="18" applyFont="1" applyFill="1" applyBorder="1" applyAlignment="1">
      <alignment vertical="top"/>
    </xf>
    <xf numFmtId="2" fontId="31" fillId="0" borderId="0" xfId="18" applyFont="1" applyFill="1" applyBorder="1" applyAlignment="1">
      <alignment vertical="top" wrapText="1"/>
    </xf>
    <xf numFmtId="2" fontId="5" fillId="0" borderId="0" xfId="18" applyFont="1" applyFill="1" applyBorder="1" applyAlignment="1">
      <alignment horizontal="right" vertical="top"/>
    </xf>
    <xf numFmtId="4" fontId="5" fillId="0" borderId="0" xfId="18" applyNumberFormat="1" applyFont="1" applyFill="1" applyBorder="1" applyAlignment="1">
      <alignment vertical="top"/>
    </xf>
    <xf numFmtId="4" fontId="5" fillId="0" borderId="0" xfId="18" applyNumberFormat="1" applyFont="1" applyFill="1" applyBorder="1" applyAlignment="1">
      <alignment horizontal="right" vertical="top"/>
    </xf>
    <xf numFmtId="4" fontId="5" fillId="0" borderId="13" xfId="18" applyNumberFormat="1" applyFont="1" applyFill="1" applyBorder="1" applyAlignment="1">
      <alignment vertical="top"/>
    </xf>
    <xf numFmtId="0" fontId="31" fillId="5" borderId="26" xfId="6" applyFont="1" applyFill="1" applyBorder="1" applyAlignment="1">
      <alignment horizontal="left" vertical="center"/>
    </xf>
    <xf numFmtId="0" fontId="31" fillId="5" borderId="26" xfId="6" applyFont="1" applyFill="1" applyBorder="1" applyAlignment="1">
      <alignment vertical="center" wrapText="1"/>
    </xf>
    <xf numFmtId="0" fontId="31" fillId="5" borderId="26" xfId="6" applyFont="1" applyFill="1" applyBorder="1" applyAlignment="1">
      <alignment horizontal="left" vertical="center" indent="1"/>
    </xf>
    <xf numFmtId="4" fontId="31" fillId="5" borderId="26" xfId="6" applyNumberFormat="1" applyFont="1" applyFill="1" applyBorder="1" applyAlignment="1">
      <alignment horizontal="right" vertical="center"/>
    </xf>
    <xf numFmtId="0" fontId="31" fillId="5" borderId="12" xfId="6" applyFont="1" applyFill="1" applyBorder="1" applyAlignment="1">
      <alignment horizontal="left" vertical="top"/>
    </xf>
    <xf numFmtId="0" fontId="31" fillId="5" borderId="27" xfId="6" applyFont="1" applyFill="1" applyBorder="1" applyAlignment="1">
      <alignment vertical="top" wrapText="1"/>
    </xf>
    <xf numFmtId="0" fontId="5" fillId="5" borderId="27" xfId="6" applyFont="1" applyFill="1" applyBorder="1" applyAlignment="1">
      <alignment horizontal="left" vertical="top" indent="1"/>
    </xf>
    <xf numFmtId="4" fontId="5" fillId="5" borderId="27" xfId="6" applyNumberFormat="1" applyFont="1" applyFill="1" applyBorder="1" applyAlignment="1">
      <alignment vertical="top"/>
    </xf>
    <xf numFmtId="4" fontId="5" fillId="5" borderId="28" xfId="6" applyNumberFormat="1" applyFont="1" applyFill="1" applyBorder="1" applyAlignment="1">
      <alignment vertical="top"/>
    </xf>
    <xf numFmtId="0" fontId="5" fillId="0" borderId="12" xfId="6" applyFont="1" applyFill="1" applyBorder="1" applyAlignment="1">
      <alignment horizontal="left" vertical="top" indent="1"/>
    </xf>
    <xf numFmtId="49" fontId="31" fillId="0" borderId="27" xfId="23" applyNumberFormat="1" applyFont="1" applyFill="1" applyBorder="1" applyAlignment="1">
      <alignment vertical="top" wrapText="1"/>
    </xf>
    <xf numFmtId="0" fontId="5" fillId="0" borderId="27" xfId="0" applyFont="1" applyFill="1" applyBorder="1" applyAlignment="1">
      <alignment horizontal="left" vertical="top" indent="1"/>
    </xf>
    <xf numFmtId="4" fontId="5" fillId="0" borderId="27" xfId="6" applyNumberFormat="1" applyFont="1" applyFill="1" applyBorder="1" applyAlignment="1">
      <alignment vertical="top"/>
    </xf>
    <xf numFmtId="4" fontId="32" fillId="0" borderId="27" xfId="2" applyNumberFormat="1" applyFont="1" applyFill="1" applyBorder="1" applyAlignment="1" applyProtection="1">
      <alignment horizontal="right" vertical="top"/>
    </xf>
    <xf numFmtId="4" fontId="5" fillId="0" borderId="28" xfId="6" applyNumberFormat="1" applyFont="1" applyFill="1" applyBorder="1" applyAlignment="1">
      <alignment vertical="top"/>
    </xf>
    <xf numFmtId="49" fontId="5" fillId="0" borderId="27" xfId="23" applyNumberFormat="1" applyFont="1" applyFill="1" applyBorder="1" applyAlignment="1">
      <alignment vertical="top" wrapText="1"/>
    </xf>
    <xf numFmtId="0" fontId="5" fillId="0" borderId="27" xfId="0" applyFont="1" applyFill="1" applyBorder="1" applyAlignment="1">
      <alignment vertical="top"/>
    </xf>
    <xf numFmtId="0" fontId="5" fillId="0" borderId="28" xfId="0" applyFont="1" applyFill="1" applyBorder="1" applyAlignment="1">
      <alignment vertical="top"/>
    </xf>
    <xf numFmtId="4" fontId="31" fillId="5" borderId="28" xfId="6" applyNumberFormat="1" applyFont="1" applyFill="1" applyBorder="1" applyAlignment="1">
      <alignment vertical="top"/>
    </xf>
    <xf numFmtId="0" fontId="31" fillId="0" borderId="27" xfId="0" applyFont="1" applyFill="1" applyBorder="1" applyAlignment="1">
      <alignment horizontal="left" vertical="top" indent="1"/>
    </xf>
    <xf numFmtId="4" fontId="31" fillId="0" borderId="27" xfId="6" applyNumberFormat="1" applyFont="1" applyFill="1" applyBorder="1" applyAlignment="1">
      <alignment vertical="top"/>
    </xf>
    <xf numFmtId="4" fontId="72" fillId="0" borderId="27" xfId="2" applyNumberFormat="1" applyFont="1" applyFill="1" applyBorder="1" applyAlignment="1" applyProtection="1">
      <alignment horizontal="right" vertical="top"/>
    </xf>
    <xf numFmtId="4" fontId="31" fillId="0" borderId="28" xfId="6" applyNumberFormat="1" applyFont="1" applyFill="1" applyBorder="1" applyAlignment="1">
      <alignment vertical="top"/>
    </xf>
    <xf numFmtId="0" fontId="5" fillId="0" borderId="27" xfId="6" applyFont="1" applyFill="1" applyBorder="1" applyAlignment="1">
      <alignment vertical="top" wrapText="1"/>
    </xf>
    <xf numFmtId="49" fontId="5" fillId="0" borderId="27" xfId="0" applyNumberFormat="1" applyFont="1" applyFill="1" applyBorder="1" applyAlignment="1">
      <alignment horizontal="left" vertical="top" wrapText="1"/>
    </xf>
    <xf numFmtId="4" fontId="5" fillId="0" borderId="27" xfId="0" applyNumberFormat="1" applyFont="1" applyFill="1" applyBorder="1" applyAlignment="1">
      <alignment vertical="top" wrapText="1"/>
    </xf>
    <xf numFmtId="0" fontId="31" fillId="0" borderId="27" xfId="0" applyFont="1" applyFill="1" applyBorder="1" applyAlignment="1">
      <alignment vertical="top"/>
    </xf>
    <xf numFmtId="49" fontId="5" fillId="0" borderId="27" xfId="23" applyNumberFormat="1" applyFont="1" applyBorder="1" applyAlignment="1">
      <alignment vertical="top" wrapText="1"/>
    </xf>
    <xf numFmtId="0" fontId="31" fillId="0" borderId="12" xfId="6" applyFont="1" applyFill="1" applyBorder="1" applyAlignment="1">
      <alignment horizontal="left" vertical="top"/>
    </xf>
    <xf numFmtId="0" fontId="31" fillId="0" borderId="27" xfId="6" applyFont="1" applyFill="1" applyBorder="1" applyAlignment="1">
      <alignment vertical="top" wrapText="1"/>
    </xf>
    <xf numFmtId="0" fontId="5" fillId="0" borderId="27" xfId="6" applyFont="1" applyFill="1" applyBorder="1" applyAlignment="1">
      <alignment horizontal="left" vertical="top" indent="1"/>
    </xf>
    <xf numFmtId="49" fontId="31" fillId="5" borderId="27" xfId="23" applyNumberFormat="1" applyFont="1" applyFill="1" applyBorder="1" applyAlignment="1">
      <alignment vertical="top" wrapText="1"/>
    </xf>
    <xf numFmtId="0" fontId="31" fillId="5" borderId="27" xfId="0" applyFont="1" applyFill="1" applyBorder="1" applyAlignment="1">
      <alignment horizontal="left" vertical="top" indent="1"/>
    </xf>
    <xf numFmtId="4" fontId="31" fillId="5" borderId="27" xfId="6" applyNumberFormat="1" applyFont="1" applyFill="1" applyBorder="1" applyAlignment="1">
      <alignment vertical="top"/>
    </xf>
    <xf numFmtId="4" fontId="72" fillId="5" borderId="27" xfId="2" applyNumberFormat="1" applyFont="1" applyFill="1" applyBorder="1" applyAlignment="1" applyProtection="1">
      <alignment horizontal="right" vertical="top"/>
    </xf>
    <xf numFmtId="0" fontId="5" fillId="0" borderId="12" xfId="6" applyFont="1" applyFill="1" applyBorder="1" applyAlignment="1">
      <alignment horizontal="left" vertical="top"/>
    </xf>
    <xf numFmtId="0" fontId="5" fillId="0" borderId="27" xfId="23" applyNumberFormat="1" applyFont="1" applyFill="1" applyBorder="1" applyAlignment="1">
      <alignment vertical="top" wrapText="1"/>
    </xf>
    <xf numFmtId="0" fontId="31" fillId="5" borderId="12" xfId="6" applyFont="1" applyFill="1" applyBorder="1" applyAlignment="1">
      <alignment horizontal="left" vertical="center"/>
    </xf>
    <xf numFmtId="49" fontId="31" fillId="5" borderId="27" xfId="23" applyNumberFormat="1" applyFont="1" applyFill="1" applyBorder="1" applyAlignment="1">
      <alignment vertical="center" wrapText="1"/>
    </xf>
    <xf numFmtId="0" fontId="31" fillId="5" borderId="27" xfId="0" applyFont="1" applyFill="1" applyBorder="1" applyAlignment="1">
      <alignment horizontal="left" vertical="center" indent="1"/>
    </xf>
    <xf numFmtId="4" fontId="31" fillId="5" borderId="27" xfId="6" applyNumberFormat="1" applyFont="1" applyFill="1" applyBorder="1" applyAlignment="1">
      <alignment vertical="center"/>
    </xf>
    <xf numFmtId="4" fontId="72" fillId="5" borderId="27" xfId="2" applyNumberFormat="1" applyFont="1" applyFill="1" applyBorder="1" applyAlignment="1" applyProtection="1">
      <alignment horizontal="right" vertical="center"/>
    </xf>
    <xf numFmtId="4" fontId="31" fillId="5" borderId="28" xfId="6" applyNumberFormat="1" applyFont="1" applyFill="1" applyBorder="1" applyAlignment="1">
      <alignment vertical="center"/>
    </xf>
    <xf numFmtId="0" fontId="5" fillId="0" borderId="0" xfId="0" applyFont="1" applyFill="1" applyBorder="1" applyAlignment="1">
      <alignment horizontal="left" vertical="top"/>
    </xf>
    <xf numFmtId="0" fontId="5" fillId="0" borderId="0" xfId="0" applyFont="1" applyFill="1" applyBorder="1" applyAlignment="1">
      <alignment horizontal="left" vertical="top" indent="1"/>
    </xf>
    <xf numFmtId="0" fontId="5" fillId="0" borderId="0" xfId="0" applyFont="1" applyFill="1" applyBorder="1" applyAlignment="1">
      <alignment vertical="top"/>
    </xf>
    <xf numFmtId="0" fontId="31" fillId="5" borderId="26" xfId="6" applyFont="1" applyFill="1" applyBorder="1" applyAlignment="1">
      <alignment vertical="center"/>
    </xf>
    <xf numFmtId="0" fontId="45" fillId="5" borderId="0" xfId="0" applyFont="1" applyFill="1" applyBorder="1" applyAlignment="1">
      <alignment vertical="top"/>
    </xf>
    <xf numFmtId="0" fontId="5" fillId="5" borderId="0" xfId="0" applyFont="1" applyFill="1" applyBorder="1" applyAlignment="1">
      <alignment vertical="top"/>
    </xf>
    <xf numFmtId="0" fontId="5" fillId="5" borderId="0" xfId="0" applyFont="1" applyFill="1" applyBorder="1" applyAlignment="1">
      <alignment vertical="center"/>
    </xf>
    <xf numFmtId="0" fontId="31" fillId="5" borderId="0" xfId="0" applyFont="1" applyFill="1" applyBorder="1" applyAlignment="1">
      <alignment vertical="center"/>
    </xf>
    <xf numFmtId="0" fontId="31" fillId="5" borderId="12" xfId="6" applyFont="1" applyFill="1" applyBorder="1" applyAlignment="1">
      <alignment horizontal="center" vertical="top"/>
    </xf>
    <xf numFmtId="0" fontId="61" fillId="5" borderId="0" xfId="0" applyFont="1" applyFill="1" applyBorder="1" applyAlignment="1">
      <alignment vertical="top"/>
    </xf>
    <xf numFmtId="0" fontId="31" fillId="5" borderId="0" xfId="0" applyFont="1" applyFill="1" applyBorder="1" applyAlignment="1">
      <alignment vertical="top"/>
    </xf>
    <xf numFmtId="0" fontId="5" fillId="0" borderId="12" xfId="0" applyFont="1" applyBorder="1" applyAlignment="1">
      <alignment horizontal="left" vertical="top" indent="1"/>
    </xf>
    <xf numFmtId="0" fontId="5" fillId="0" borderId="27" xfId="0" applyFont="1" applyBorder="1" applyAlignment="1">
      <alignment vertical="top"/>
    </xf>
    <xf numFmtId="0" fontId="5" fillId="0" borderId="27" xfId="0" applyFont="1" applyBorder="1" applyAlignment="1">
      <alignment horizontal="center" vertical="top"/>
    </xf>
    <xf numFmtId="4" fontId="32" fillId="0" borderId="27" xfId="0" applyNumberFormat="1" applyFont="1" applyBorder="1" applyAlignment="1">
      <alignment horizontal="right" vertical="top"/>
    </xf>
    <xf numFmtId="4" fontId="5" fillId="0" borderId="28" xfId="0" applyNumberFormat="1" applyFont="1" applyBorder="1" applyAlignment="1">
      <alignment horizontal="right" vertical="top"/>
    </xf>
    <xf numFmtId="0" fontId="61" fillId="0" borderId="0" xfId="0" applyFont="1" applyFill="1" applyBorder="1" applyAlignment="1">
      <alignment vertical="top"/>
    </xf>
    <xf numFmtId="0" fontId="31" fillId="0" borderId="0" xfId="0" applyFont="1" applyFill="1" applyBorder="1" applyAlignment="1">
      <alignment vertical="top"/>
    </xf>
    <xf numFmtId="2" fontId="5" fillId="0" borderId="27" xfId="0" applyNumberFormat="1" applyFont="1" applyBorder="1" applyAlignment="1">
      <alignment vertical="top"/>
    </xf>
    <xf numFmtId="0" fontId="5" fillId="0" borderId="27" xfId="0" applyFont="1" applyBorder="1" applyAlignment="1">
      <alignment vertical="top" wrapText="1"/>
    </xf>
    <xf numFmtId="0" fontId="31" fillId="2" borderId="12" xfId="6" applyFont="1" applyFill="1" applyBorder="1" applyAlignment="1">
      <alignment horizontal="left" vertical="top" indent="1"/>
    </xf>
    <xf numFmtId="0" fontId="31" fillId="2" borderId="27" xfId="6" applyFont="1" applyFill="1" applyBorder="1" applyAlignment="1">
      <alignment vertical="top" wrapText="1"/>
    </xf>
    <xf numFmtId="0" fontId="5" fillId="2" borderId="27" xfId="6" applyFont="1" applyFill="1" applyBorder="1" applyAlignment="1">
      <alignment horizontal="center" vertical="top"/>
    </xf>
    <xf numFmtId="4" fontId="5" fillId="2" borderId="27" xfId="6" applyNumberFormat="1" applyFont="1" applyFill="1" applyBorder="1" applyAlignment="1">
      <alignment vertical="top"/>
    </xf>
    <xf numFmtId="4" fontId="5" fillId="2" borderId="27" xfId="6" applyNumberFormat="1" applyFont="1" applyFill="1" applyBorder="1" applyAlignment="1">
      <alignment horizontal="right" vertical="top"/>
    </xf>
    <xf numFmtId="4" fontId="31" fillId="2" borderId="28" xfId="6" applyNumberFormat="1" applyFont="1" applyFill="1" applyBorder="1" applyAlignment="1">
      <alignment horizontal="right" vertical="top"/>
    </xf>
    <xf numFmtId="4" fontId="5" fillId="2" borderId="28" xfId="6" applyNumberFormat="1" applyFont="1" applyFill="1" applyBorder="1" applyAlignment="1">
      <alignment horizontal="right" vertical="top"/>
    </xf>
    <xf numFmtId="0" fontId="31" fillId="5" borderId="12" xfId="0" applyFont="1" applyFill="1" applyBorder="1" applyAlignment="1">
      <alignment horizontal="left" vertical="top" wrapText="1" indent="1"/>
    </xf>
    <xf numFmtId="4" fontId="5" fillId="5" borderId="28" xfId="0" applyNumberFormat="1" applyFont="1" applyFill="1" applyBorder="1" applyAlignment="1">
      <alignment horizontal="right" vertical="top" wrapText="1"/>
    </xf>
    <xf numFmtId="0" fontId="5" fillId="0" borderId="27" xfId="0" applyFont="1" applyBorder="1" applyAlignment="1">
      <alignment horizontal="left" vertical="top" wrapText="1"/>
    </xf>
    <xf numFmtId="4" fontId="5" fillId="0" borderId="27" xfId="0" applyNumberFormat="1" applyFont="1" applyBorder="1" applyAlignment="1">
      <alignment vertical="top"/>
    </xf>
    <xf numFmtId="0" fontId="5" fillId="0" borderId="27" xfId="25" applyFont="1" applyBorder="1" applyAlignment="1">
      <alignment horizontal="center" vertical="top"/>
    </xf>
    <xf numFmtId="4" fontId="32" fillId="0" borderId="27" xfId="0" applyNumberFormat="1" applyFont="1" applyBorder="1" applyAlignment="1">
      <alignment vertical="top"/>
    </xf>
    <xf numFmtId="0" fontId="5" fillId="0" borderId="27" xfId="17" applyFont="1" applyBorder="1" applyAlignment="1">
      <alignment horizontal="justify" vertical="top" wrapText="1"/>
    </xf>
    <xf numFmtId="0" fontId="32" fillId="0" borderId="27" xfId="27" applyFont="1" applyBorder="1" applyAlignment="1">
      <alignment horizontal="justify" vertical="top" wrapText="1"/>
    </xf>
    <xf numFmtId="0" fontId="5" fillId="0" borderId="27" xfId="26" applyFont="1" applyBorder="1" applyAlignment="1">
      <alignment horizontal="left" vertical="top" wrapText="1"/>
    </xf>
    <xf numFmtId="0" fontId="5" fillId="0" borderId="11" xfId="0" applyFont="1" applyBorder="1" applyAlignment="1">
      <alignment horizontal="left" vertical="top" wrapText="1"/>
    </xf>
    <xf numFmtId="0" fontId="31" fillId="5" borderId="29" xfId="0" applyFont="1" applyFill="1" applyBorder="1" applyAlignment="1">
      <alignment horizontal="left" vertical="top" wrapText="1" indent="1"/>
    </xf>
    <xf numFmtId="4" fontId="5" fillId="5" borderId="30" xfId="0" applyNumberFormat="1" applyFont="1" applyFill="1" applyBorder="1" applyAlignment="1">
      <alignment horizontal="right" vertical="top" wrapText="1"/>
    </xf>
    <xf numFmtId="0" fontId="5" fillId="0" borderId="31" xfId="0" applyFont="1" applyBorder="1" applyAlignment="1">
      <alignment horizontal="left" vertical="top" indent="1"/>
    </xf>
    <xf numFmtId="0" fontId="5" fillId="0" borderId="32" xfId="0" applyFont="1" applyBorder="1" applyAlignment="1">
      <alignment horizontal="left" vertical="top" wrapText="1"/>
    </xf>
    <xf numFmtId="0" fontId="5" fillId="0" borderId="32" xfId="0" applyFont="1" applyBorder="1" applyAlignment="1">
      <alignment horizontal="center" vertical="top"/>
    </xf>
    <xf numFmtId="4" fontId="32" fillId="0" borderId="32" xfId="0" applyNumberFormat="1" applyFont="1" applyBorder="1" applyAlignment="1">
      <alignment horizontal="right" vertical="top"/>
    </xf>
    <xf numFmtId="4" fontId="5" fillId="0" borderId="33" xfId="0" applyNumberFormat="1" applyFont="1" applyBorder="1" applyAlignment="1">
      <alignment horizontal="right" vertical="top"/>
    </xf>
    <xf numFmtId="0" fontId="5" fillId="0" borderId="34" xfId="0" applyFont="1" applyBorder="1" applyAlignment="1">
      <alignment horizontal="center" vertical="top"/>
    </xf>
    <xf numFmtId="4" fontId="32" fillId="0" borderId="34" xfId="0" applyNumberFormat="1" applyFont="1" applyBorder="1" applyAlignment="1">
      <alignment horizontal="right" vertical="top"/>
    </xf>
    <xf numFmtId="4" fontId="5" fillId="0" borderId="35" xfId="0" applyNumberFormat="1" applyFont="1" applyBorder="1" applyAlignment="1">
      <alignment horizontal="right" vertical="top"/>
    </xf>
    <xf numFmtId="0" fontId="5" fillId="5" borderId="12" xfId="0" applyFont="1" applyFill="1" applyBorder="1" applyAlignment="1">
      <alignment horizontal="left" vertical="top" indent="1"/>
    </xf>
    <xf numFmtId="0" fontId="31" fillId="5" borderId="27" xfId="0" applyFont="1" applyFill="1" applyBorder="1" applyAlignment="1">
      <alignment horizontal="left" vertical="top" wrapText="1"/>
    </xf>
    <xf numFmtId="4" fontId="32" fillId="5" borderId="11" xfId="0" applyNumberFormat="1" applyFont="1" applyFill="1" applyBorder="1" applyAlignment="1">
      <alignment horizontal="left" vertical="center"/>
    </xf>
    <xf numFmtId="4" fontId="32" fillId="5" borderId="11" xfId="0" applyNumberFormat="1" applyFont="1" applyFill="1" applyBorder="1" applyAlignment="1">
      <alignment horizontal="right" vertical="top"/>
    </xf>
    <xf numFmtId="4" fontId="5" fillId="5" borderId="14" xfId="0" applyNumberFormat="1" applyFont="1" applyFill="1" applyBorder="1" applyAlignment="1">
      <alignment horizontal="right" vertical="top"/>
    </xf>
    <xf numFmtId="0" fontId="31" fillId="0" borderId="27" xfId="0" applyFont="1" applyBorder="1" applyAlignment="1">
      <alignment vertical="top" wrapText="1"/>
    </xf>
    <xf numFmtId="0" fontId="5" fillId="0" borderId="27" xfId="0" applyFont="1" applyBorder="1" applyAlignment="1">
      <alignment horizontal="center" vertical="top" wrapText="1"/>
    </xf>
    <xf numFmtId="0" fontId="31" fillId="0" borderId="27" xfId="0" applyFont="1" applyBorder="1" applyAlignment="1">
      <alignment horizontal="left" vertical="top" wrapText="1"/>
    </xf>
    <xf numFmtId="0" fontId="31" fillId="0" borderId="27" xfId="0" applyFont="1" applyBorder="1" applyAlignment="1">
      <alignment horizontal="center" vertical="top"/>
    </xf>
    <xf numFmtId="3" fontId="5" fillId="0" borderId="27" xfId="0" applyNumberFormat="1" applyFont="1" applyBorder="1" applyAlignment="1">
      <alignment horizontal="right" vertical="top"/>
    </xf>
    <xf numFmtId="4" fontId="5" fillId="0" borderId="27" xfId="0" applyNumberFormat="1" applyFont="1" applyBorder="1" applyAlignment="1">
      <alignment horizontal="right" vertical="top"/>
    </xf>
    <xf numFmtId="4" fontId="31" fillId="0" borderId="28" xfId="0" applyNumberFormat="1" applyFont="1" applyBorder="1" applyAlignment="1">
      <alignment horizontal="right" vertical="top"/>
    </xf>
    <xf numFmtId="0" fontId="5" fillId="0" borderId="27" xfId="0" applyFont="1" applyBorder="1" applyAlignment="1">
      <alignment horizontal="left" vertical="top"/>
    </xf>
    <xf numFmtId="0" fontId="5" fillId="0" borderId="12" xfId="6" applyFont="1" applyBorder="1" applyAlignment="1">
      <alignment horizontal="left" vertical="top" indent="1"/>
    </xf>
    <xf numFmtId="0" fontId="5" fillId="0" borderId="27" xfId="23" applyFont="1" applyBorder="1" applyAlignment="1">
      <alignment vertical="top" wrapText="1"/>
    </xf>
    <xf numFmtId="4" fontId="5" fillId="0" borderId="27" xfId="6" applyNumberFormat="1" applyFont="1" applyBorder="1" applyAlignment="1">
      <alignment vertical="top"/>
    </xf>
    <xf numFmtId="4" fontId="5" fillId="0" borderId="28" xfId="6" applyNumberFormat="1" applyFont="1" applyBorder="1" applyAlignment="1">
      <alignment horizontal="right" vertical="top"/>
    </xf>
    <xf numFmtId="0" fontId="31" fillId="0" borderId="27" xfId="6" applyFont="1" applyBorder="1" applyAlignment="1">
      <alignment vertical="top"/>
    </xf>
    <xf numFmtId="4" fontId="31" fillId="0" borderId="27" xfId="6" applyNumberFormat="1" applyFont="1" applyBorder="1" applyAlignment="1">
      <alignment vertical="top"/>
    </xf>
    <xf numFmtId="4" fontId="31" fillId="0" borderId="28" xfId="6" applyNumberFormat="1" applyFont="1" applyBorder="1" applyAlignment="1">
      <alignment horizontal="right" vertical="top"/>
    </xf>
    <xf numFmtId="0" fontId="31" fillId="0" borderId="20" xfId="0" applyFont="1" applyBorder="1"/>
    <xf numFmtId="0" fontId="5" fillId="0" borderId="0" xfId="6" applyFont="1" applyAlignment="1">
      <alignment vertical="top"/>
    </xf>
    <xf numFmtId="0" fontId="5" fillId="0" borderId="0" xfId="6" applyFont="1" applyAlignment="1">
      <alignment horizontal="right" vertical="top"/>
    </xf>
    <xf numFmtId="0" fontId="5" fillId="0" borderId="0" xfId="0" applyFont="1" applyAlignment="1">
      <alignment vertical="center"/>
    </xf>
    <xf numFmtId="0" fontId="5" fillId="0" borderId="11" xfId="0" applyFont="1" applyBorder="1" applyAlignment="1">
      <alignment vertical="top"/>
    </xf>
    <xf numFmtId="0" fontId="5" fillId="5" borderId="0" xfId="0" applyFont="1" applyFill="1" applyAlignment="1">
      <alignment vertical="top"/>
    </xf>
    <xf numFmtId="0" fontId="5" fillId="0" borderId="0" xfId="0" applyFont="1" applyFill="1" applyAlignment="1">
      <alignment vertical="top"/>
    </xf>
    <xf numFmtId="2" fontId="5" fillId="0" borderId="0" xfId="0" applyNumberFormat="1" applyFont="1" applyFill="1" applyBorder="1" applyAlignment="1">
      <alignment vertical="top" wrapText="1"/>
    </xf>
    <xf numFmtId="0" fontId="89" fillId="0" borderId="0" xfId="12" applyFont="1" applyBorder="1" applyAlignment="1">
      <alignment horizontal="right"/>
    </xf>
    <xf numFmtId="0" fontId="90" fillId="0" borderId="0" xfId="12" applyFont="1" applyBorder="1"/>
    <xf numFmtId="0" fontId="89" fillId="0" borderId="0" xfId="12" applyFont="1" applyBorder="1" applyAlignment="1">
      <alignment horizontal="center"/>
    </xf>
    <xf numFmtId="0" fontId="89" fillId="0" borderId="0" xfId="12" applyFont="1" applyBorder="1"/>
    <xf numFmtId="0" fontId="89" fillId="0" borderId="0" xfId="12" applyFont="1" applyBorder="1" applyAlignment="1">
      <alignment horizontal="left"/>
    </xf>
    <xf numFmtId="168" fontId="89" fillId="0" borderId="0" xfId="12" applyNumberFormat="1" applyFont="1" applyBorder="1" applyAlignment="1">
      <alignment horizontal="right" vertical="center"/>
    </xf>
    <xf numFmtId="2" fontId="88" fillId="0" borderId="36" xfId="18" applyFont="1" applyFill="1" applyBorder="1" applyAlignment="1">
      <alignment vertical="top"/>
    </xf>
    <xf numFmtId="2" fontId="88" fillId="0" borderId="36" xfId="18" applyFont="1" applyFill="1" applyBorder="1" applyAlignment="1">
      <alignment vertical="top" wrapText="1"/>
    </xf>
    <xf numFmtId="4" fontId="88" fillId="0" borderId="36" xfId="18" applyNumberFormat="1" applyFont="1" applyFill="1" applyBorder="1" applyAlignment="1">
      <alignment horizontal="right" vertical="top" wrapText="1"/>
    </xf>
    <xf numFmtId="4" fontId="88" fillId="0" borderId="36" xfId="18" applyNumberFormat="1" applyFont="1" applyFill="1" applyBorder="1" applyAlignment="1">
      <alignment vertical="top" wrapText="1"/>
    </xf>
    <xf numFmtId="2" fontId="80" fillId="0" borderId="0" xfId="18" applyFont="1" applyFill="1" applyAlignment="1">
      <alignment vertical="top"/>
    </xf>
    <xf numFmtId="2" fontId="31" fillId="0" borderId="11" xfId="18" applyFont="1" applyFill="1" applyBorder="1" applyAlignment="1">
      <alignment vertical="top" wrapText="1"/>
    </xf>
    <xf numFmtId="2" fontId="5" fillId="0" borderId="0" xfId="18" applyFont="1" applyFill="1" applyBorder="1" applyAlignment="1">
      <alignment vertical="top" wrapText="1"/>
    </xf>
    <xf numFmtId="2" fontId="87" fillId="0" borderId="21" xfId="18" applyFont="1" applyFill="1" applyBorder="1" applyAlignment="1">
      <alignment vertical="top"/>
    </xf>
    <xf numFmtId="2" fontId="5" fillId="0" borderId="11" xfId="18" applyFont="1" applyFill="1" applyBorder="1" applyAlignment="1">
      <alignment horizontal="right" vertical="top" wrapText="1"/>
    </xf>
    <xf numFmtId="4" fontId="5" fillId="0" borderId="11" xfId="18" applyNumberFormat="1" applyFont="1" applyFill="1" applyBorder="1" applyAlignment="1">
      <alignment vertical="top" wrapText="1"/>
    </xf>
    <xf numFmtId="4" fontId="5" fillId="0" borderId="11" xfId="18" applyNumberFormat="1" applyFont="1" applyFill="1" applyBorder="1" applyAlignment="1">
      <alignment horizontal="right" vertical="top" wrapText="1"/>
    </xf>
    <xf numFmtId="2" fontId="5" fillId="0" borderId="37" xfId="18" applyFont="1" applyFill="1" applyBorder="1" applyAlignment="1">
      <alignment vertical="top"/>
    </xf>
    <xf numFmtId="2" fontId="5" fillId="0" borderId="38" xfId="18" applyFont="1" applyFill="1" applyBorder="1" applyAlignment="1">
      <alignment vertical="top" wrapText="1"/>
    </xf>
    <xf numFmtId="2" fontId="5" fillId="0" borderId="38" xfId="18" applyFont="1" applyFill="1" applyBorder="1" applyAlignment="1">
      <alignment horizontal="right" vertical="top" wrapText="1"/>
    </xf>
    <xf numFmtId="4" fontId="5" fillId="0" borderId="39" xfId="18" applyNumberFormat="1" applyFont="1" applyFill="1" applyBorder="1" applyAlignment="1">
      <alignment vertical="top"/>
    </xf>
    <xf numFmtId="4" fontId="5" fillId="0" borderId="40" xfId="18" applyNumberFormat="1" applyFont="1" applyFill="1" applyBorder="1" applyAlignment="1">
      <alignment vertical="top"/>
    </xf>
    <xf numFmtId="2" fontId="5" fillId="0" borderId="0" xfId="18" applyFont="1" applyFill="1" applyAlignment="1">
      <alignment horizontal="right" vertical="top"/>
    </xf>
    <xf numFmtId="4" fontId="5" fillId="0" borderId="0" xfId="18" applyNumberFormat="1" applyFont="1" applyFill="1" applyAlignment="1">
      <alignment vertical="top"/>
    </xf>
    <xf numFmtId="4" fontId="5" fillId="0" borderId="0" xfId="18" applyNumberFormat="1" applyFont="1" applyFill="1" applyAlignment="1">
      <alignment horizontal="right" vertical="top"/>
    </xf>
    <xf numFmtId="2" fontId="5" fillId="0" borderId="0" xfId="18" applyFont="1" applyFill="1" applyAlignment="1">
      <alignment vertical="top"/>
    </xf>
    <xf numFmtId="2" fontId="5" fillId="0" borderId="0" xfId="18" applyFont="1" applyFill="1" applyAlignment="1">
      <alignment vertical="top" wrapText="1"/>
    </xf>
    <xf numFmtId="0" fontId="31" fillId="0" borderId="41" xfId="6" applyFont="1" applyBorder="1" applyAlignment="1">
      <alignment horizontal="left" vertical="top" indent="1"/>
    </xf>
    <xf numFmtId="0" fontId="31" fillId="0" borderId="42" xfId="23" applyFont="1" applyBorder="1" applyAlignment="1">
      <alignment vertical="top" wrapText="1"/>
    </xf>
    <xf numFmtId="0" fontId="5" fillId="0" borderId="42" xfId="0" applyFont="1" applyBorder="1" applyAlignment="1">
      <alignment horizontal="center" vertical="top"/>
    </xf>
    <xf numFmtId="4" fontId="5" fillId="0" borderId="42" xfId="6" applyNumberFormat="1" applyFont="1" applyBorder="1" applyAlignment="1">
      <alignment horizontal="right" vertical="top"/>
    </xf>
    <xf numFmtId="4" fontId="32" fillId="0" borderId="42" xfId="2" applyNumberFormat="1" applyFont="1" applyBorder="1" applyAlignment="1">
      <alignment horizontal="right" vertical="top"/>
    </xf>
    <xf numFmtId="4" fontId="5" fillId="0" borderId="40" xfId="6" applyNumberFormat="1" applyFont="1" applyBorder="1" applyAlignment="1">
      <alignment horizontal="right" vertical="top"/>
    </xf>
    <xf numFmtId="0" fontId="31" fillId="0" borderId="0" xfId="6" applyFont="1" applyBorder="1" applyAlignment="1">
      <alignment horizontal="left" vertical="top" indent="1"/>
    </xf>
    <xf numFmtId="0" fontId="31" fillId="0" borderId="0" xfId="23" applyFont="1" applyBorder="1" applyAlignment="1">
      <alignment vertical="top" wrapText="1"/>
    </xf>
    <xf numFmtId="0" fontId="5" fillId="0" borderId="0" xfId="0" applyFont="1" applyBorder="1" applyAlignment="1">
      <alignment horizontal="center" vertical="top"/>
    </xf>
    <xf numFmtId="4" fontId="5" fillId="0" borderId="0" xfId="6" applyNumberFormat="1" applyFont="1" applyBorder="1" applyAlignment="1">
      <alignment horizontal="right" vertical="top"/>
    </xf>
    <xf numFmtId="4" fontId="32" fillId="0" borderId="0" xfId="2" applyNumberFormat="1" applyFont="1" applyBorder="1" applyAlignment="1">
      <alignment horizontal="right" vertical="top"/>
    </xf>
    <xf numFmtId="0" fontId="0" fillId="0" borderId="0" xfId="0" applyBorder="1" applyAlignment="1">
      <alignment vertical="top"/>
    </xf>
    <xf numFmtId="49" fontId="16" fillId="2" borderId="3" xfId="12" applyNumberFormat="1" applyFont="1" applyFill="1" applyBorder="1" applyAlignment="1">
      <alignment horizontal="left" vertical="top"/>
    </xf>
    <xf numFmtId="0" fontId="16" fillId="2" borderId="3" xfId="12" applyFont="1" applyFill="1" applyBorder="1" applyAlignment="1">
      <alignment vertical="top"/>
    </xf>
    <xf numFmtId="0" fontId="16" fillId="2" borderId="3" xfId="12" applyFont="1" applyFill="1" applyBorder="1" applyAlignment="1">
      <alignment horizontal="center"/>
    </xf>
    <xf numFmtId="4" fontId="16" fillId="2" borderId="3" xfId="12" applyNumberFormat="1" applyFont="1" applyFill="1" applyBorder="1" applyAlignment="1">
      <alignment horizontal="center"/>
    </xf>
    <xf numFmtId="4" fontId="4" fillId="0" borderId="0" xfId="0" applyNumberFormat="1" applyFont="1" applyAlignment="1" applyProtection="1">
      <alignment horizontal="right"/>
      <protection locked="0"/>
    </xf>
    <xf numFmtId="4" fontId="16" fillId="0" borderId="0" xfId="0" applyNumberFormat="1" applyFont="1" applyAlignment="1" applyProtection="1">
      <alignment horizontal="right"/>
      <protection locked="0"/>
    </xf>
    <xf numFmtId="4" fontId="0" fillId="0" borderId="0" xfId="0" applyNumberFormat="1" applyAlignment="1" applyProtection="1">
      <alignment horizontal="right"/>
      <protection locked="0"/>
    </xf>
    <xf numFmtId="4" fontId="23" fillId="0" borderId="0" xfId="12" applyNumberFormat="1" applyFont="1" applyAlignment="1" applyProtection="1">
      <alignment horizontal="right"/>
      <protection locked="0"/>
    </xf>
    <xf numFmtId="4" fontId="0" fillId="0" borderId="0" xfId="12" applyNumberFormat="1" applyFont="1" applyAlignment="1" applyProtection="1">
      <alignment horizontal="right"/>
      <protection locked="0"/>
    </xf>
    <xf numFmtId="0" fontId="0" fillId="0" borderId="0" xfId="12" applyFont="1" applyProtection="1">
      <protection locked="0"/>
    </xf>
    <xf numFmtId="4" fontId="4" fillId="0" borderId="0" xfId="12" applyNumberFormat="1" applyAlignment="1" applyProtection="1">
      <alignment horizontal="right"/>
      <protection locked="0"/>
    </xf>
    <xf numFmtId="0" fontId="4" fillId="0" borderId="0" xfId="12" applyProtection="1">
      <protection locked="0"/>
    </xf>
    <xf numFmtId="4" fontId="0" fillId="0" borderId="0" xfId="12" applyNumberFormat="1" applyFont="1" applyFill="1" applyAlignment="1" applyProtection="1">
      <alignment horizontal="right"/>
      <protection locked="0"/>
    </xf>
    <xf numFmtId="4" fontId="25" fillId="0" borderId="0" xfId="12" applyNumberFormat="1" applyFont="1" applyFill="1" applyAlignment="1" applyProtection="1">
      <alignment horizontal="right"/>
      <protection locked="0"/>
    </xf>
    <xf numFmtId="0" fontId="0" fillId="0" borderId="0" xfId="11" applyFont="1" applyProtection="1">
      <protection locked="0"/>
    </xf>
    <xf numFmtId="0" fontId="8" fillId="0" borderId="0" xfId="10" applyFont="1" applyProtection="1">
      <protection locked="0"/>
    </xf>
    <xf numFmtId="0" fontId="16" fillId="0" borderId="0" xfId="12" applyFont="1" applyProtection="1">
      <protection locked="0"/>
    </xf>
    <xf numFmtId="0" fontId="0" fillId="0" borderId="0" xfId="0" applyProtection="1">
      <protection locked="0"/>
    </xf>
    <xf numFmtId="0" fontId="19" fillId="0" borderId="0" xfId="0" applyFont="1" applyProtection="1">
      <protection locked="0"/>
    </xf>
    <xf numFmtId="0" fontId="0" fillId="0" borderId="0" xfId="0" applyFont="1" applyFill="1" applyBorder="1" applyProtection="1">
      <protection locked="0"/>
    </xf>
    <xf numFmtId="0" fontId="23" fillId="0" borderId="0" xfId="12" applyFont="1" applyProtection="1">
      <protection locked="0"/>
    </xf>
    <xf numFmtId="0" fontId="5" fillId="0" borderId="0" xfId="15" applyFont="1" applyFill="1" applyProtection="1">
      <protection locked="0"/>
    </xf>
    <xf numFmtId="0" fontId="0" fillId="0" borderId="0" xfId="10" applyFont="1" applyProtection="1">
      <protection locked="0"/>
    </xf>
    <xf numFmtId="4" fontId="5" fillId="0" borderId="11" xfId="18" applyNumberFormat="1" applyFont="1" applyFill="1" applyBorder="1" applyAlignment="1" applyProtection="1">
      <alignment horizontal="right" vertical="top"/>
      <protection locked="0"/>
    </xf>
    <xf numFmtId="4" fontId="5" fillId="0" borderId="11" xfId="6" applyNumberFormat="1" applyFont="1" applyFill="1" applyBorder="1" applyAlignment="1" applyProtection="1">
      <alignment horizontal="right" vertical="top"/>
      <protection locked="0"/>
    </xf>
    <xf numFmtId="4" fontId="5" fillId="0" borderId="15" xfId="6" applyNumberFormat="1" applyFont="1" applyFill="1" applyBorder="1" applyAlignment="1" applyProtection="1">
      <alignment horizontal="right" vertical="top"/>
      <protection locked="0"/>
    </xf>
    <xf numFmtId="4" fontId="5" fillId="0" borderId="11" xfId="6" applyNumberFormat="1" applyFont="1" applyFill="1" applyBorder="1" applyAlignment="1" applyProtection="1">
      <alignment vertical="top"/>
      <protection locked="0"/>
    </xf>
    <xf numFmtId="4" fontId="5" fillId="0" borderId="11" xfId="18" applyNumberFormat="1" applyFont="1" applyFill="1" applyBorder="1" applyAlignment="1" applyProtection="1">
      <alignment vertical="top"/>
      <protection locked="0"/>
    </xf>
    <xf numFmtId="4" fontId="5" fillId="0" borderId="11" xfId="21" applyNumberFormat="1" applyFont="1" applyFill="1" applyBorder="1" applyAlignment="1" applyProtection="1">
      <alignment horizontal="right" vertical="top" wrapText="1"/>
      <protection locked="0"/>
    </xf>
    <xf numFmtId="2" fontId="80" fillId="0" borderId="0" xfId="18" applyFont="1" applyFill="1" applyAlignment="1" applyProtection="1">
      <alignment vertical="top"/>
      <protection locked="0"/>
    </xf>
    <xf numFmtId="2" fontId="79" fillId="0" borderId="0" xfId="18" applyFont="1" applyFill="1" applyAlignment="1" applyProtection="1">
      <alignment vertical="top"/>
      <protection locked="0"/>
    </xf>
    <xf numFmtId="171" fontId="79" fillId="0" borderId="0" xfId="18" applyNumberFormat="1" applyFont="1" applyFill="1" applyAlignment="1" applyProtection="1">
      <alignment vertical="top"/>
      <protection locked="0"/>
    </xf>
    <xf numFmtId="2" fontId="79" fillId="0" borderId="0" xfId="18" applyNumberFormat="1" applyFont="1" applyFill="1" applyAlignment="1" applyProtection="1">
      <alignment vertical="top"/>
      <protection locked="0"/>
    </xf>
    <xf numFmtId="4" fontId="79" fillId="0" borderId="0" xfId="18" applyNumberFormat="1" applyFont="1" applyFill="1" applyAlignment="1" applyProtection="1">
      <alignment vertical="top"/>
      <protection locked="0"/>
    </xf>
    <xf numFmtId="164" fontId="79" fillId="0" borderId="0" xfId="1" applyFont="1" applyFill="1" applyAlignment="1" applyProtection="1">
      <alignment vertical="top"/>
      <protection locked="0"/>
    </xf>
    <xf numFmtId="164" fontId="79" fillId="0" borderId="0" xfId="18" applyNumberFormat="1" applyFont="1" applyFill="1" applyAlignment="1" applyProtection="1">
      <alignment vertical="top"/>
      <protection locked="0"/>
    </xf>
    <xf numFmtId="2" fontId="79" fillId="0" borderId="0" xfId="18" applyFont="1" applyFill="1" applyBorder="1" applyAlignment="1" applyProtection="1">
      <alignment vertical="top"/>
      <protection locked="0"/>
    </xf>
    <xf numFmtId="0" fontId="79" fillId="0" borderId="0" xfId="6" applyFont="1" applyFill="1" applyBorder="1" applyAlignment="1" applyProtection="1">
      <alignment vertical="top" wrapText="1"/>
      <protection locked="0"/>
    </xf>
    <xf numFmtId="4" fontId="79" fillId="0" borderId="0" xfId="18" applyNumberFormat="1" applyFont="1" applyFill="1" applyBorder="1" applyAlignment="1" applyProtection="1">
      <alignment vertical="top"/>
      <protection locked="0"/>
    </xf>
    <xf numFmtId="4" fontId="79" fillId="0" borderId="0" xfId="6" applyNumberFormat="1" applyFont="1" applyFill="1" applyBorder="1" applyAlignment="1" applyProtection="1">
      <alignment vertical="top"/>
      <protection locked="0"/>
    </xf>
    <xf numFmtId="1" fontId="0" fillId="0" borderId="0" xfId="0" applyNumberFormat="1" applyFill="1" applyProtection="1">
      <protection locked="0"/>
    </xf>
    <xf numFmtId="1" fontId="79" fillId="0" borderId="0" xfId="18" applyNumberFormat="1" applyFont="1" applyFill="1" applyAlignment="1" applyProtection="1">
      <alignment vertical="top"/>
      <protection locked="0"/>
    </xf>
    <xf numFmtId="0" fontId="16" fillId="0" borderId="3" xfId="12" applyFont="1" applyFill="1" applyBorder="1" applyAlignment="1">
      <alignment horizontal="left" vertical="top"/>
    </xf>
    <xf numFmtId="0" fontId="16" fillId="0" borderId="3" xfId="12" applyFont="1" applyFill="1" applyBorder="1" applyAlignment="1">
      <alignment vertical="top"/>
    </xf>
    <xf numFmtId="0" fontId="16" fillId="0" borderId="3" xfId="12" applyFont="1" applyFill="1" applyBorder="1" applyAlignment="1">
      <alignment horizontal="center"/>
    </xf>
    <xf numFmtId="4" fontId="16" fillId="0" borderId="3" xfId="12" applyNumberFormat="1" applyFont="1" applyFill="1" applyBorder="1" applyAlignment="1">
      <alignment horizontal="center"/>
    </xf>
    <xf numFmtId="0" fontId="0" fillId="0" borderId="0" xfId="0" applyFont="1" applyFill="1" applyProtection="1">
      <protection locked="0"/>
    </xf>
    <xf numFmtId="0" fontId="0" fillId="0" borderId="0" xfId="12" applyFont="1" applyFill="1" applyProtection="1">
      <protection locked="0"/>
    </xf>
    <xf numFmtId="0" fontId="4" fillId="0" borderId="0" xfId="0" applyFont="1" applyFill="1" applyAlignment="1" applyProtection="1">
      <alignment horizontal="left" vertical="center" indent="7"/>
      <protection locked="0"/>
    </xf>
    <xf numFmtId="4" fontId="8" fillId="0" borderId="0" xfId="12" applyNumberFormat="1" applyFont="1" applyFill="1" applyAlignment="1" applyProtection="1">
      <alignment horizontal="right"/>
      <protection locked="0"/>
    </xf>
    <xf numFmtId="4" fontId="0" fillId="0" borderId="0" xfId="12" applyNumberFormat="1" applyFont="1" applyFill="1" applyAlignment="1" applyProtection="1">
      <protection locked="0"/>
    </xf>
    <xf numFmtId="4" fontId="0" fillId="0" borderId="0" xfId="12" applyNumberFormat="1" applyFont="1" applyFill="1" applyProtection="1">
      <protection locked="0"/>
    </xf>
    <xf numFmtId="4" fontId="0" fillId="0" borderId="0" xfId="12" applyNumberFormat="1" applyFont="1" applyFill="1" applyAlignment="1" applyProtection="1">
      <alignment horizontal="right" wrapText="1"/>
      <protection locked="0"/>
    </xf>
    <xf numFmtId="4" fontId="34" fillId="0" borderId="0" xfId="12" applyNumberFormat="1" applyFont="1" applyFill="1" applyAlignment="1" applyProtection="1">
      <alignment horizontal="left"/>
      <protection locked="0"/>
    </xf>
    <xf numFmtId="4" fontId="24" fillId="0" borderId="0" xfId="12" applyNumberFormat="1" applyFont="1" applyFill="1" applyAlignment="1" applyProtection="1">
      <alignment horizontal="right" vertical="center"/>
      <protection locked="0"/>
    </xf>
    <xf numFmtId="4" fontId="36" fillId="0" borderId="0" xfId="12" applyNumberFormat="1" applyFont="1" applyFill="1" applyAlignment="1" applyProtection="1">
      <alignment horizontal="right"/>
      <protection locked="0"/>
    </xf>
    <xf numFmtId="0" fontId="25" fillId="0" borderId="0" xfId="12" applyFont="1" applyFill="1" applyAlignment="1" applyProtection="1">
      <alignment vertical="center"/>
      <protection locked="0"/>
    </xf>
    <xf numFmtId="0" fontId="8" fillId="0" borderId="0" xfId="12" applyFont="1" applyFill="1" applyProtection="1">
      <protection locked="0"/>
    </xf>
    <xf numFmtId="0" fontId="16" fillId="0" borderId="0" xfId="12" applyFont="1" applyFill="1" applyProtection="1">
      <protection locked="0"/>
    </xf>
    <xf numFmtId="0" fontId="0" fillId="0" borderId="0" xfId="0" applyFill="1" applyAlignment="1" applyProtection="1">
      <alignment horizontal="left" vertical="top" wrapText="1"/>
      <protection locked="0"/>
    </xf>
    <xf numFmtId="0" fontId="0" fillId="0" borderId="0" xfId="12" applyFont="1" applyFill="1" applyBorder="1" applyProtection="1">
      <protection locked="0"/>
    </xf>
    <xf numFmtId="4" fontId="16" fillId="2" borderId="3" xfId="12" applyNumberFormat="1" applyFont="1" applyFill="1" applyBorder="1" applyAlignment="1"/>
    <xf numFmtId="4" fontId="29" fillId="0" borderId="0" xfId="0" applyNumberFormat="1" applyFont="1" applyAlignment="1" applyProtection="1">
      <alignment horizontal="right"/>
      <protection locked="0"/>
    </xf>
    <xf numFmtId="0" fontId="40" fillId="0" borderId="0" xfId="0" applyFont="1" applyProtection="1">
      <protection locked="0"/>
    </xf>
    <xf numFmtId="4" fontId="4" fillId="0" borderId="0" xfId="12" applyNumberFormat="1" applyFont="1" applyFill="1" applyAlignment="1" applyProtection="1">
      <protection locked="0"/>
    </xf>
    <xf numFmtId="4" fontId="43" fillId="0" borderId="0" xfId="12" applyNumberFormat="1" applyFont="1" applyFill="1" applyAlignment="1" applyProtection="1">
      <protection locked="0"/>
    </xf>
    <xf numFmtId="4" fontId="4" fillId="0" borderId="0" xfId="12" applyNumberFormat="1" applyFont="1" applyFill="1" applyAlignment="1" applyProtection="1">
      <alignment wrapText="1"/>
      <protection locked="0"/>
    </xf>
    <xf numFmtId="4" fontId="0" fillId="0" borderId="0" xfId="0" applyNumberFormat="1" applyAlignment="1" applyProtection="1">
      <alignment wrapText="1"/>
      <protection locked="0"/>
    </xf>
    <xf numFmtId="4" fontId="0" fillId="0" borderId="0" xfId="0" applyNumberFormat="1" applyAlignment="1" applyProtection="1">
      <alignment horizontal="right" wrapText="1"/>
      <protection locked="0"/>
    </xf>
    <xf numFmtId="4" fontId="36" fillId="0" borderId="0" xfId="0" applyNumberFormat="1" applyFont="1" applyAlignment="1" applyProtection="1">
      <alignment wrapText="1"/>
      <protection locked="0"/>
    </xf>
    <xf numFmtId="4" fontId="0" fillId="0" borderId="0" xfId="0" applyNumberFormat="1" applyFill="1" applyAlignment="1" applyProtection="1">
      <alignment wrapText="1"/>
      <protection locked="0"/>
    </xf>
    <xf numFmtId="4" fontId="0" fillId="0" borderId="0" xfId="0" applyNumberFormat="1" applyFill="1" applyBorder="1" applyAlignment="1" applyProtection="1">
      <alignment wrapText="1"/>
      <protection locked="0"/>
    </xf>
    <xf numFmtId="0" fontId="4" fillId="0" borderId="0" xfId="12" applyFont="1" applyFill="1" applyProtection="1">
      <protection locked="0"/>
    </xf>
    <xf numFmtId="4" fontId="4" fillId="0" borderId="0" xfId="12" applyNumberFormat="1" applyFont="1" applyFill="1" applyBorder="1" applyAlignment="1" applyProtection="1">
      <alignment horizontal="right"/>
      <protection locked="0"/>
    </xf>
    <xf numFmtId="0" fontId="4" fillId="0" borderId="0" xfId="12" applyFont="1" applyFill="1" applyAlignment="1" applyProtection="1">
      <alignment vertical="center"/>
      <protection locked="0"/>
    </xf>
    <xf numFmtId="0" fontId="0" fillId="0" borderId="0" xfId="0" applyAlignment="1" applyProtection="1">
      <alignment horizontal="left" vertical="top" wrapText="1"/>
      <protection locked="0"/>
    </xf>
    <xf numFmtId="0" fontId="0" fillId="0" borderId="0" xfId="0" applyFont="1" applyFill="1" applyAlignment="1" applyProtection="1">
      <alignment horizontal="left" vertical="top" wrapText="1"/>
      <protection locked="0"/>
    </xf>
    <xf numFmtId="0" fontId="4" fillId="0" borderId="0" xfId="12" applyFont="1" applyFill="1" applyBorder="1" applyProtection="1">
      <protection locked="0"/>
    </xf>
    <xf numFmtId="0" fontId="16" fillId="2" borderId="3" xfId="12" applyFont="1" applyFill="1" applyBorder="1" applyAlignment="1">
      <alignment vertical="top" wrapText="1"/>
    </xf>
    <xf numFmtId="4" fontId="49" fillId="0" borderId="0" xfId="12" applyNumberFormat="1" applyFont="1" applyFill="1" applyAlignment="1" applyProtection="1">
      <protection locked="0"/>
    </xf>
    <xf numFmtId="4" fontId="4" fillId="0" borderId="0" xfId="12" applyNumberFormat="1" applyFont="1" applyFill="1" applyProtection="1">
      <protection locked="0"/>
    </xf>
    <xf numFmtId="0" fontId="0" fillId="0" borderId="0" xfId="12" applyFont="1" applyFill="1" applyAlignment="1" applyProtection="1">
      <alignment horizontal="center"/>
      <protection locked="0"/>
    </xf>
    <xf numFmtId="0" fontId="0" fillId="0" borderId="0" xfId="0" applyFont="1" applyBorder="1" applyProtection="1">
      <protection locked="0"/>
    </xf>
    <xf numFmtId="0" fontId="0" fillId="0" borderId="0" xfId="0" applyFont="1" applyProtection="1">
      <protection locked="0"/>
    </xf>
    <xf numFmtId="0" fontId="0" fillId="4" borderId="0" xfId="12" applyFont="1" applyFill="1" applyProtection="1">
      <protection locked="0"/>
    </xf>
    <xf numFmtId="4" fontId="4" fillId="0" borderId="0" xfId="10" applyNumberFormat="1" applyFont="1" applyAlignment="1" applyProtection="1">
      <alignment horizontal="right"/>
      <protection locked="0"/>
    </xf>
    <xf numFmtId="0" fontId="4" fillId="0" borderId="0" xfId="10" applyFont="1" applyAlignment="1" applyProtection="1">
      <alignment horizontal="right"/>
      <protection locked="0"/>
    </xf>
    <xf numFmtId="4" fontId="16" fillId="0" borderId="0" xfId="10" applyNumberFormat="1" applyFont="1" applyAlignment="1" applyProtection="1">
      <alignment horizontal="right"/>
      <protection locked="0"/>
    </xf>
    <xf numFmtId="4" fontId="4" fillId="0" borderId="0" xfId="10" applyNumberFormat="1" applyFont="1" applyFill="1" applyAlignment="1" applyProtection="1">
      <alignment horizontal="right"/>
      <protection locked="0"/>
    </xf>
    <xf numFmtId="4" fontId="26" fillId="0" borderId="0" xfId="10" applyNumberFormat="1" applyFont="1" applyAlignment="1" applyProtection="1">
      <alignment horizontal="right"/>
      <protection locked="0"/>
    </xf>
    <xf numFmtId="4" fontId="4" fillId="0" borderId="0" xfId="12" applyNumberFormat="1" applyFont="1" applyFill="1" applyAlignment="1" applyProtection="1">
      <alignment horizontal="right"/>
      <protection locked="0"/>
    </xf>
    <xf numFmtId="4" fontId="26" fillId="0" borderId="0" xfId="10" applyNumberFormat="1" applyFont="1" applyAlignment="1" applyProtection="1">
      <alignment horizontal="right" vertical="center"/>
      <protection locked="0"/>
    </xf>
    <xf numFmtId="0" fontId="4" fillId="0" borderId="0" xfId="10" applyFont="1" applyAlignment="1" applyProtection="1">
      <alignment horizontal="left" vertical="top"/>
      <protection locked="0"/>
    </xf>
    <xf numFmtId="0" fontId="16" fillId="0" borderId="0" xfId="10" applyFont="1" applyAlignment="1" applyProtection="1">
      <alignment horizontal="left" vertical="top"/>
      <protection locked="0"/>
    </xf>
    <xf numFmtId="0" fontId="0" fillId="4" borderId="0" xfId="0" applyFill="1" applyAlignment="1" applyProtection="1">
      <alignment vertical="top" wrapText="1"/>
      <protection locked="0"/>
    </xf>
    <xf numFmtId="4" fontId="54" fillId="0" borderId="0" xfId="0" applyNumberFormat="1" applyFont="1" applyAlignment="1" applyProtection="1">
      <alignment wrapText="1"/>
      <protection locked="0"/>
    </xf>
    <xf numFmtId="4" fontId="56" fillId="0" borderId="0" xfId="0" applyNumberFormat="1" applyFont="1" applyAlignment="1" applyProtection="1">
      <alignment horizontal="left" vertical="top" wrapText="1"/>
      <protection locked="0"/>
    </xf>
    <xf numFmtId="4" fontId="59" fillId="0" borderId="0" xfId="0" applyNumberFormat="1" applyFont="1" applyFill="1" applyAlignment="1" applyProtection="1">
      <alignment horizontal="left" vertical="top" wrapText="1"/>
      <protection locked="0"/>
    </xf>
    <xf numFmtId="4" fontId="56" fillId="0" borderId="0" xfId="0" applyNumberFormat="1" applyFont="1" applyAlignment="1" applyProtection="1">
      <alignment horizontal="right" wrapText="1"/>
      <protection locked="0"/>
    </xf>
    <xf numFmtId="4" fontId="5" fillId="0" borderId="0" xfId="0" applyNumberFormat="1" applyFont="1" applyFill="1" applyAlignment="1" applyProtection="1">
      <alignment horizontal="right" wrapText="1"/>
      <protection locked="0"/>
    </xf>
    <xf numFmtId="4" fontId="5" fillId="0" borderId="0" xfId="0" applyNumberFormat="1" applyFont="1" applyAlignment="1" applyProtection="1">
      <alignment horizontal="right" vertical="top" wrapText="1"/>
      <protection locked="0"/>
    </xf>
    <xf numFmtId="4" fontId="62" fillId="0" borderId="0" xfId="12" applyNumberFormat="1" applyFont="1" applyAlignment="1" applyProtection="1">
      <alignment horizontal="right"/>
      <protection locked="0"/>
    </xf>
    <xf numFmtId="4" fontId="4" fillId="0" borderId="0" xfId="0" applyNumberFormat="1" applyFont="1" applyFill="1" applyAlignment="1" applyProtection="1">
      <alignment horizontal="right"/>
      <protection locked="0"/>
    </xf>
    <xf numFmtId="4" fontId="0" fillId="0" borderId="0" xfId="12" applyNumberFormat="1" applyFont="1" applyAlignment="1" applyProtection="1">
      <alignment horizontal="center"/>
      <protection locked="0"/>
    </xf>
    <xf numFmtId="4" fontId="0" fillId="0" borderId="1" xfId="12" applyNumberFormat="1" applyFont="1" applyBorder="1" applyAlignment="1" applyProtection="1">
      <alignment horizontal="right"/>
      <protection locked="0"/>
    </xf>
    <xf numFmtId="0" fontId="8" fillId="0" borderId="0" xfId="12" applyFont="1" applyProtection="1">
      <protection locked="0"/>
    </xf>
    <xf numFmtId="0" fontId="10" fillId="0" borderId="0" xfId="0" applyFont="1" applyAlignment="1" applyProtection="1">
      <alignment horizontal="left" vertical="top" wrapText="1"/>
      <protection locked="0"/>
    </xf>
    <xf numFmtId="0" fontId="0" fillId="0" borderId="0" xfId="0" applyFont="1" applyAlignment="1" applyProtection="1">
      <alignment horizontal="left" vertical="top" wrapText="1"/>
      <protection locked="0"/>
    </xf>
    <xf numFmtId="0" fontId="62" fillId="0" borderId="0" xfId="12" applyFont="1" applyProtection="1">
      <protection locked="0"/>
    </xf>
    <xf numFmtId="0" fontId="4" fillId="0" borderId="0" xfId="0" applyFont="1" applyAlignment="1" applyProtection="1">
      <alignment horizontal="left" vertical="top"/>
      <protection locked="0"/>
    </xf>
    <xf numFmtId="0" fontId="0" fillId="0" borderId="0" xfId="12" applyFont="1" applyBorder="1" applyProtection="1">
      <protection locked="0"/>
    </xf>
    <xf numFmtId="0" fontId="16" fillId="2" borderId="3" xfId="12" applyFont="1" applyFill="1" applyBorder="1" applyAlignment="1">
      <alignment wrapText="1"/>
    </xf>
    <xf numFmtId="4" fontId="20" fillId="0" borderId="0" xfId="12" applyNumberFormat="1" applyFont="1" applyFill="1" applyAlignment="1" applyProtection="1">
      <alignment horizontal="right"/>
      <protection locked="0"/>
    </xf>
    <xf numFmtId="4" fontId="60" fillId="0" borderId="0" xfId="0" applyNumberFormat="1" applyFont="1" applyAlignment="1" applyProtection="1">
      <alignment horizontal="right" vertical="center" wrapText="1"/>
      <protection locked="0"/>
    </xf>
    <xf numFmtId="4" fontId="29" fillId="0" borderId="0" xfId="0" applyNumberFormat="1" applyFont="1" applyAlignment="1" applyProtection="1">
      <protection locked="0"/>
    </xf>
    <xf numFmtId="0" fontId="20" fillId="0" borderId="0" xfId="12" applyFont="1" applyFill="1" applyAlignment="1" applyProtection="1">
      <alignment vertical="top"/>
      <protection locked="0"/>
    </xf>
    <xf numFmtId="0" fontId="16" fillId="2" borderId="3" xfId="12" applyFont="1" applyFill="1" applyBorder="1"/>
    <xf numFmtId="4" fontId="16" fillId="0" borderId="0" xfId="12" applyNumberFormat="1" applyFont="1" applyFill="1" applyAlignment="1" applyProtection="1">
      <alignment horizontal="right"/>
      <protection locked="0"/>
    </xf>
    <xf numFmtId="4" fontId="4" fillId="0" borderId="0" xfId="9" applyNumberFormat="1" applyFont="1" applyProtection="1">
      <protection locked="0"/>
    </xf>
    <xf numFmtId="4" fontId="29" fillId="0" borderId="0" xfId="0" applyNumberFormat="1" applyFont="1" applyFill="1" applyBorder="1" applyProtection="1">
      <protection locked="0"/>
    </xf>
    <xf numFmtId="4" fontId="32" fillId="0" borderId="0" xfId="0" applyNumberFormat="1" applyFont="1" applyAlignment="1" applyProtection="1">
      <alignment horizontal="right" wrapText="1"/>
      <protection locked="0"/>
    </xf>
    <xf numFmtId="4" fontId="68" fillId="0" borderId="0" xfId="0" applyNumberFormat="1" applyFont="1" applyAlignment="1" applyProtection="1">
      <alignment horizontal="right"/>
      <protection locked="0"/>
    </xf>
    <xf numFmtId="4" fontId="68" fillId="0" borderId="0" xfId="10" applyNumberFormat="1" applyFont="1" applyProtection="1">
      <protection locked="0"/>
    </xf>
    <xf numFmtId="4" fontId="31" fillId="0" borderId="0" xfId="0" applyNumberFormat="1" applyFont="1" applyAlignment="1" applyProtection="1">
      <alignment horizontal="right" wrapText="1"/>
      <protection locked="0"/>
    </xf>
    <xf numFmtId="4" fontId="29" fillId="0" borderId="0" xfId="0" applyNumberFormat="1" applyFont="1" applyAlignment="1" applyProtection="1">
      <alignment horizontal="right" wrapText="1"/>
      <protection locked="0"/>
    </xf>
    <xf numFmtId="0" fontId="16" fillId="0" borderId="0" xfId="9" applyFont="1" applyProtection="1">
      <protection locked="0"/>
    </xf>
    <xf numFmtId="0" fontId="4" fillId="0" borderId="0" xfId="12" applyFont="1" applyProtection="1">
      <protection locked="0"/>
    </xf>
    <xf numFmtId="0" fontId="4" fillId="0" borderId="0" xfId="9" applyFont="1" applyProtection="1">
      <protection locked="0"/>
    </xf>
    <xf numFmtId="0" fontId="4" fillId="0" borderId="0" xfId="9" applyFont="1" applyFill="1" applyBorder="1" applyProtection="1">
      <protection locked="0"/>
    </xf>
    <xf numFmtId="0" fontId="66" fillId="0" borderId="0" xfId="0" applyFont="1" applyProtection="1">
      <protection locked="0"/>
    </xf>
    <xf numFmtId="0" fontId="69" fillId="0" borderId="0" xfId="0" applyFont="1" applyProtection="1">
      <protection locked="0"/>
    </xf>
    <xf numFmtId="0" fontId="31" fillId="0" borderId="0" xfId="0" applyFont="1" applyAlignment="1" applyProtection="1">
      <alignment horizontal="left" vertical="top" wrapText="1"/>
      <protection locked="0"/>
    </xf>
    <xf numFmtId="4" fontId="16" fillId="2" borderId="3" xfId="12" applyNumberFormat="1" applyFont="1" applyFill="1" applyBorder="1" applyAlignment="1">
      <alignment horizontal="right"/>
    </xf>
    <xf numFmtId="4" fontId="0" fillId="0" borderId="0" xfId="0" applyNumberFormat="1" applyAlignment="1" applyProtection="1">
      <alignment horizontal="right" vertical="top" wrapText="1"/>
      <protection locked="0"/>
    </xf>
    <xf numFmtId="4" fontId="24" fillId="0" borderId="0" xfId="0" applyNumberFormat="1" applyFont="1" applyAlignment="1" applyProtection="1">
      <alignment horizontal="right" vertical="top" wrapText="1"/>
      <protection locked="0"/>
    </xf>
    <xf numFmtId="4" fontId="24" fillId="0" borderId="0" xfId="0" applyNumberFormat="1" applyFont="1" applyAlignment="1" applyProtection="1">
      <alignment horizontal="right" vertical="center" wrapText="1"/>
      <protection locked="0"/>
    </xf>
    <xf numFmtId="4" fontId="29" fillId="0" borderId="0" xfId="0" applyNumberFormat="1" applyFont="1" applyProtection="1">
      <protection locked="0"/>
    </xf>
    <xf numFmtId="4" fontId="29" fillId="0" borderId="1" xfId="0" applyNumberFormat="1" applyFont="1" applyBorder="1" applyAlignment="1" applyProtection="1">
      <alignment horizontal="right"/>
      <protection locked="0"/>
    </xf>
    <xf numFmtId="0" fontId="29" fillId="0" borderId="0" xfId="0" applyFont="1" applyProtection="1">
      <protection locked="0"/>
    </xf>
    <xf numFmtId="4" fontId="0" fillId="0" borderId="0" xfId="0" applyNumberFormat="1" applyAlignment="1" applyProtection="1">
      <alignment vertical="top" wrapText="1"/>
      <protection locked="0"/>
    </xf>
    <xf numFmtId="4" fontId="46" fillId="0" borderId="0" xfId="0" applyNumberFormat="1" applyFont="1" applyAlignment="1" applyProtection="1">
      <alignment vertical="top" wrapText="1"/>
      <protection locked="0"/>
    </xf>
    <xf numFmtId="0" fontId="0" fillId="0" borderId="0" xfId="12" applyFont="1" applyAlignment="1" applyProtection="1">
      <alignment horizontal="center"/>
      <protection locked="0"/>
    </xf>
    <xf numFmtId="4" fontId="0" fillId="0" borderId="1" xfId="12" applyNumberFormat="1" applyFont="1" applyFill="1" applyBorder="1" applyAlignment="1" applyProtection="1">
      <protection locked="0"/>
    </xf>
    <xf numFmtId="0" fontId="4" fillId="0" borderId="0" xfId="12" applyFill="1" applyProtection="1">
      <protection locked="0"/>
    </xf>
    <xf numFmtId="0" fontId="25" fillId="0" borderId="0" xfId="0" applyFont="1" applyProtection="1">
      <protection locked="0"/>
    </xf>
    <xf numFmtId="4" fontId="0" fillId="0" borderId="0" xfId="0" applyNumberFormat="1" applyFont="1" applyFill="1" applyAlignment="1" applyProtection="1">
      <alignment horizontal="right" wrapText="1"/>
      <protection locked="0"/>
    </xf>
    <xf numFmtId="4" fontId="5" fillId="0" borderId="0" xfId="12" applyNumberFormat="1" applyFont="1" applyFill="1" applyAlignment="1" applyProtection="1">
      <alignment horizontal="right"/>
      <protection locked="0"/>
    </xf>
    <xf numFmtId="4" fontId="29" fillId="0" borderId="0" xfId="0" applyNumberFormat="1" applyFont="1" applyFill="1" applyAlignment="1" applyProtection="1">
      <protection locked="0"/>
    </xf>
    <xf numFmtId="4" fontId="54" fillId="0" borderId="0" xfId="0" applyNumberFormat="1" applyFont="1" applyAlignment="1" applyProtection="1">
      <alignment horizontal="right" vertical="top" wrapText="1"/>
      <protection locked="0"/>
    </xf>
    <xf numFmtId="4" fontId="4" fillId="0" borderId="1" xfId="12" applyNumberFormat="1" applyFont="1" applyFill="1" applyBorder="1" applyAlignment="1" applyProtection="1">
      <alignment horizontal="right"/>
      <protection locked="0"/>
    </xf>
    <xf numFmtId="0" fontId="5" fillId="0" borderId="0" xfId="12" applyFont="1" applyFill="1" applyProtection="1">
      <protection locked="0"/>
    </xf>
    <xf numFmtId="0" fontId="40" fillId="0" borderId="0" xfId="0" applyFont="1" applyAlignment="1" applyProtection="1">
      <alignment horizontal="left" vertical="top"/>
      <protection locked="0"/>
    </xf>
    <xf numFmtId="4" fontId="0" fillId="0" borderId="0" xfId="12" applyNumberFormat="1" applyFont="1" applyAlignment="1" applyProtection="1">
      <protection locked="0"/>
    </xf>
    <xf numFmtId="4" fontId="13" fillId="0" borderId="0" xfId="0" applyNumberFormat="1" applyFont="1" applyAlignment="1" applyProtection="1">
      <alignment vertical="center" wrapText="1"/>
      <protection locked="0"/>
    </xf>
    <xf numFmtId="4" fontId="0" fillId="0" borderId="1" xfId="12" applyNumberFormat="1" applyFont="1" applyBorder="1" applyAlignment="1" applyProtection="1">
      <protection locked="0"/>
    </xf>
    <xf numFmtId="4" fontId="0" fillId="0" borderId="0" xfId="0" applyNumberFormat="1" applyBorder="1" applyAlignment="1" applyProtection="1">
      <alignment wrapText="1"/>
      <protection locked="0"/>
    </xf>
    <xf numFmtId="4" fontId="5" fillId="0" borderId="0" xfId="12" applyNumberFormat="1" applyFont="1" applyFill="1" applyBorder="1" applyAlignment="1" applyProtection="1">
      <protection locked="0"/>
    </xf>
    <xf numFmtId="4" fontId="0" fillId="0" borderId="0" xfId="0" applyNumberFormat="1" applyFill="1" applyAlignment="1" applyProtection="1">
      <alignment horizontal="right" vertical="top" wrapText="1"/>
      <protection locked="0"/>
    </xf>
    <xf numFmtId="0" fontId="8" fillId="0" borderId="0" xfId="12" applyFont="1" applyAlignment="1" applyProtection="1">
      <protection locked="0"/>
    </xf>
    <xf numFmtId="0" fontId="0" fillId="0" borderId="0" xfId="12" applyFont="1" applyAlignment="1" applyProtection="1">
      <protection locked="0"/>
    </xf>
    <xf numFmtId="0" fontId="0" fillId="0" borderId="0" xfId="0" applyBorder="1" applyAlignment="1" applyProtection="1">
      <alignment horizontal="left" vertical="top"/>
      <protection locked="0"/>
    </xf>
    <xf numFmtId="0" fontId="0" fillId="0" borderId="0" xfId="0" applyBorder="1" applyAlignment="1" applyProtection="1">
      <alignment horizontal="left" vertical="top" wrapText="1"/>
      <protection locked="0"/>
    </xf>
    <xf numFmtId="0" fontId="0" fillId="0" borderId="0" xfId="0" applyAlignment="1" applyProtection="1">
      <alignment horizontal="left" vertical="top"/>
      <protection locked="0"/>
    </xf>
    <xf numFmtId="0" fontId="5" fillId="0" borderId="0" xfId="12" applyFont="1" applyFill="1" applyBorder="1" applyAlignment="1" applyProtection="1">
      <protection locked="0"/>
    </xf>
    <xf numFmtId="0" fontId="5" fillId="0" borderId="0" xfId="12" applyFont="1" applyFill="1" applyBorder="1" applyProtection="1">
      <protection locked="0"/>
    </xf>
    <xf numFmtId="0" fontId="0" fillId="0" borderId="0" xfId="12" applyFont="1" applyFill="1" applyAlignment="1" applyProtection="1">
      <protection locked="0"/>
    </xf>
    <xf numFmtId="0" fontId="0" fillId="0" borderId="0" xfId="12" applyFont="1" applyBorder="1" applyAlignment="1" applyProtection="1">
      <protection locked="0"/>
    </xf>
    <xf numFmtId="4" fontId="0" fillId="0" borderId="0" xfId="0" applyNumberFormat="1" applyProtection="1">
      <protection locked="0"/>
    </xf>
    <xf numFmtId="0" fontId="8" fillId="0" borderId="0" xfId="0" applyFont="1" applyProtection="1">
      <protection locked="0"/>
    </xf>
    <xf numFmtId="0" fontId="0" fillId="0" borderId="0" xfId="0" applyBorder="1" applyProtection="1">
      <protection locked="0"/>
    </xf>
    <xf numFmtId="4" fontId="5" fillId="5" borderId="11" xfId="6" applyNumberFormat="1" applyFont="1" applyFill="1" applyBorder="1" applyAlignment="1" applyProtection="1">
      <alignment horizontal="right" vertical="top"/>
      <protection locked="0"/>
    </xf>
    <xf numFmtId="4" fontId="5" fillId="2" borderId="11" xfId="6" applyNumberFormat="1" applyFont="1" applyFill="1" applyBorder="1" applyAlignment="1" applyProtection="1">
      <alignment horizontal="right" vertical="top"/>
      <protection locked="0"/>
    </xf>
    <xf numFmtId="0" fontId="0" fillId="0" borderId="0" xfId="0" applyAlignment="1" applyProtection="1">
      <alignment vertical="top"/>
      <protection locked="0"/>
    </xf>
    <xf numFmtId="0" fontId="78" fillId="0" borderId="0" xfId="0" applyFont="1" applyAlignment="1" applyProtection="1">
      <alignment vertical="center"/>
      <protection locked="0"/>
    </xf>
    <xf numFmtId="0" fontId="78" fillId="0" borderId="11" xfId="0" applyFont="1" applyBorder="1" applyAlignment="1" applyProtection="1">
      <alignment vertical="top"/>
      <protection locked="0"/>
    </xf>
    <xf numFmtId="0" fontId="78" fillId="5" borderId="0" xfId="0" applyFont="1" applyFill="1" applyAlignment="1" applyProtection="1">
      <alignment vertical="top"/>
      <protection locked="0"/>
    </xf>
    <xf numFmtId="0" fontId="78" fillId="0" borderId="0" xfId="0" applyFont="1" applyFill="1" applyAlignment="1" applyProtection="1">
      <alignment vertical="top"/>
      <protection locked="0"/>
    </xf>
    <xf numFmtId="0" fontId="78" fillId="0" borderId="0" xfId="0" applyFont="1" applyAlignment="1" applyProtection="1">
      <alignment vertical="top"/>
      <protection locked="0"/>
    </xf>
    <xf numFmtId="0" fontId="0" fillId="0" borderId="0" xfId="0" applyBorder="1" applyAlignment="1" applyProtection="1">
      <alignment vertical="top"/>
      <protection locked="0"/>
    </xf>
    <xf numFmtId="2" fontId="5" fillId="0" borderId="15" xfId="0" applyNumberFormat="1" applyFont="1" applyFill="1" applyBorder="1" applyAlignment="1" applyProtection="1">
      <alignment vertical="top" wrapText="1"/>
      <protection locked="0"/>
    </xf>
    <xf numFmtId="0" fontId="5" fillId="0" borderId="0" xfId="0" applyFont="1" applyAlignment="1" applyProtection="1">
      <alignment vertical="top"/>
      <protection locked="0"/>
    </xf>
    <xf numFmtId="0" fontId="5" fillId="0" borderId="0" xfId="0" applyFont="1" applyAlignment="1" applyProtection="1">
      <alignment vertical="center"/>
      <protection locked="0"/>
    </xf>
    <xf numFmtId="0" fontId="5" fillId="0" borderId="11" xfId="0" applyFont="1" applyBorder="1" applyAlignment="1" applyProtection="1">
      <alignment vertical="top"/>
      <protection locked="0"/>
    </xf>
    <xf numFmtId="0" fontId="5" fillId="5" borderId="0" xfId="0" applyFont="1" applyFill="1" applyAlignment="1" applyProtection="1">
      <alignment vertical="top"/>
      <protection locked="0"/>
    </xf>
    <xf numFmtId="0" fontId="5" fillId="0" borderId="0" xfId="0" applyFont="1" applyFill="1" applyAlignment="1" applyProtection="1">
      <alignment vertical="top"/>
      <protection locked="0"/>
    </xf>
    <xf numFmtId="4" fontId="32" fillId="0" borderId="27" xfId="2" applyNumberFormat="1" applyFont="1" applyFill="1" applyBorder="1" applyAlignment="1" applyProtection="1">
      <alignment horizontal="right" vertical="top"/>
      <protection locked="0"/>
    </xf>
    <xf numFmtId="0" fontId="5" fillId="0" borderId="27" xfId="0" applyFont="1" applyFill="1" applyBorder="1" applyAlignment="1" applyProtection="1">
      <alignment vertical="top"/>
      <protection locked="0"/>
    </xf>
    <xf numFmtId="4" fontId="5" fillId="5" borderId="27" xfId="6" applyNumberFormat="1" applyFont="1" applyFill="1" applyBorder="1" applyAlignment="1" applyProtection="1">
      <alignment vertical="top"/>
      <protection locked="0"/>
    </xf>
    <xf numFmtId="4" fontId="72" fillId="0" borderId="27" xfId="2" applyNumberFormat="1" applyFont="1" applyFill="1" applyBorder="1" applyAlignment="1" applyProtection="1">
      <alignment horizontal="right" vertical="top"/>
      <protection locked="0"/>
    </xf>
    <xf numFmtId="0" fontId="84" fillId="5" borderId="0" xfId="0" applyFont="1" applyFill="1" applyBorder="1" applyAlignment="1" applyProtection="1">
      <alignment vertical="top"/>
      <protection locked="0"/>
    </xf>
    <xf numFmtId="0" fontId="82" fillId="5" borderId="0" xfId="0" applyFont="1" applyFill="1" applyBorder="1" applyAlignment="1" applyProtection="1">
      <alignment vertical="top"/>
      <protection locked="0"/>
    </xf>
    <xf numFmtId="4" fontId="82" fillId="0" borderId="0" xfId="0" applyNumberFormat="1" applyFont="1" applyFill="1" applyBorder="1" applyAlignment="1" applyProtection="1">
      <alignment vertical="top"/>
      <protection locked="0"/>
    </xf>
    <xf numFmtId="0" fontId="82" fillId="0" borderId="0" xfId="0" applyFont="1" applyFill="1" applyBorder="1" applyAlignment="1" applyProtection="1">
      <alignment vertical="top"/>
      <protection locked="0"/>
    </xf>
    <xf numFmtId="0" fontId="83" fillId="0" borderId="0" xfId="0" applyFont="1" applyFill="1" applyBorder="1" applyAlignment="1" applyProtection="1">
      <alignment vertical="top"/>
      <protection locked="0"/>
    </xf>
    <xf numFmtId="0" fontId="82" fillId="0" borderId="0" xfId="0" applyFont="1" applyFill="1" applyBorder="1" applyAlignment="1" applyProtection="1">
      <alignment horizontal="right" vertical="top"/>
      <protection locked="0"/>
    </xf>
    <xf numFmtId="164" fontId="82" fillId="0" borderId="0" xfId="1" applyFont="1" applyFill="1" applyBorder="1" applyAlignment="1" applyProtection="1">
      <alignment vertical="top"/>
      <protection locked="0"/>
    </xf>
    <xf numFmtId="4" fontId="32" fillId="0" borderId="27" xfId="0" applyNumberFormat="1" applyFont="1" applyBorder="1" applyAlignment="1" applyProtection="1">
      <alignment horizontal="right" vertical="top"/>
      <protection locked="0"/>
    </xf>
    <xf numFmtId="4" fontId="5" fillId="0" borderId="27" xfId="0" applyNumberFormat="1" applyFont="1" applyFill="1" applyBorder="1" applyAlignment="1" applyProtection="1">
      <alignment horizontal="right" vertical="top"/>
      <protection locked="0"/>
    </xf>
    <xf numFmtId="4" fontId="32" fillId="0" borderId="27" xfId="0" applyNumberFormat="1" applyFont="1" applyFill="1" applyBorder="1" applyAlignment="1" applyProtection="1">
      <alignment horizontal="right" vertical="top"/>
      <protection locked="0"/>
    </xf>
    <xf numFmtId="4" fontId="5" fillId="0" borderId="11" xfId="6" applyNumberFormat="1" applyFont="1" applyBorder="1" applyAlignment="1" applyProtection="1">
      <alignment horizontal="right" vertical="top"/>
      <protection locked="0"/>
    </xf>
    <xf numFmtId="4" fontId="5" fillId="0" borderId="0" xfId="6" applyNumberFormat="1" applyFont="1" applyAlignment="1" applyProtection="1">
      <alignment horizontal="right" vertical="top"/>
      <protection locked="0"/>
    </xf>
    <xf numFmtId="4" fontId="32" fillId="0" borderId="32" xfId="0" applyNumberFormat="1" applyFont="1" applyBorder="1" applyAlignment="1" applyProtection="1">
      <alignment horizontal="right" vertical="top"/>
      <protection locked="0"/>
    </xf>
    <xf numFmtId="4" fontId="32" fillId="0" borderId="34" xfId="0" applyNumberFormat="1" applyFont="1" applyBorder="1" applyAlignment="1" applyProtection="1">
      <alignment horizontal="right" vertical="top"/>
      <protection locked="0"/>
    </xf>
    <xf numFmtId="4" fontId="32" fillId="5" borderId="11" xfId="0" applyNumberFormat="1" applyFont="1" applyFill="1" applyBorder="1" applyAlignment="1" applyProtection="1">
      <alignment horizontal="right" vertical="top"/>
      <protection locked="0"/>
    </xf>
    <xf numFmtId="4" fontId="5" fillId="2" borderId="27" xfId="6" applyNumberFormat="1" applyFont="1" applyFill="1" applyBorder="1" applyAlignment="1" applyProtection="1">
      <alignment horizontal="right" vertical="top"/>
      <protection locked="0"/>
    </xf>
    <xf numFmtId="0" fontId="45" fillId="5" borderId="0" xfId="0" applyFont="1" applyFill="1" applyBorder="1" applyAlignment="1" applyProtection="1">
      <alignment vertical="top"/>
      <protection locked="0"/>
    </xf>
    <xf numFmtId="0" fontId="61" fillId="5" borderId="0" xfId="0" applyFont="1" applyFill="1" applyBorder="1" applyAlignment="1" applyProtection="1">
      <alignment vertical="top"/>
      <protection locked="0"/>
    </xf>
    <xf numFmtId="0" fontId="61" fillId="0" borderId="0" xfId="0" applyFont="1" applyFill="1" applyBorder="1" applyAlignment="1" applyProtection="1">
      <alignment vertical="top"/>
      <protection locked="0"/>
    </xf>
    <xf numFmtId="0" fontId="29" fillId="0" borderId="0" xfId="31" applyNumberFormat="1"/>
    <xf numFmtId="0" fontId="3" fillId="0" borderId="0" xfId="32"/>
    <xf numFmtId="4" fontId="3" fillId="0" borderId="0" xfId="32" applyNumberFormat="1" applyAlignment="1">
      <alignment horizontal="center"/>
    </xf>
    <xf numFmtId="49" fontId="95" fillId="6" borderId="44" xfId="31" applyNumberFormat="1" applyFont="1" applyFill="1" applyBorder="1" applyAlignment="1">
      <alignment horizontal="center" vertical="center"/>
    </xf>
    <xf numFmtId="49" fontId="95" fillId="6" borderId="45" xfId="31" applyNumberFormat="1" applyFont="1" applyFill="1" applyBorder="1" applyAlignment="1">
      <alignment horizontal="left" vertical="center"/>
    </xf>
    <xf numFmtId="172" fontId="95" fillId="6" borderId="45" xfId="31" applyNumberFormat="1" applyFont="1" applyFill="1" applyBorder="1" applyAlignment="1">
      <alignment horizontal="center" vertical="center"/>
    </xf>
    <xf numFmtId="49" fontId="95" fillId="6" borderId="46" xfId="31" applyNumberFormat="1" applyFont="1" applyFill="1" applyBorder="1" applyAlignment="1">
      <alignment horizontal="right" vertical="center"/>
    </xf>
    <xf numFmtId="0" fontId="95" fillId="6" borderId="44" xfId="31" applyNumberFormat="1" applyFont="1" applyFill="1" applyBorder="1" applyAlignment="1">
      <alignment horizontal="center" vertical="center" wrapText="1"/>
    </xf>
    <xf numFmtId="172" fontId="95" fillId="6" borderId="46" xfId="31" applyNumberFormat="1" applyFont="1" applyFill="1" applyBorder="1" applyAlignment="1">
      <alignment horizontal="right" vertical="center" wrapText="1"/>
    </xf>
    <xf numFmtId="0" fontId="94" fillId="6" borderId="44" xfId="31" applyFont="1" applyFill="1" applyBorder="1" applyAlignment="1">
      <alignment horizontal="left" vertical="center"/>
    </xf>
    <xf numFmtId="0" fontId="94" fillId="6" borderId="45" xfId="31" applyFont="1" applyFill="1" applyBorder="1" applyAlignment="1">
      <alignment horizontal="left" vertical="center"/>
    </xf>
    <xf numFmtId="0" fontId="94" fillId="6" borderId="46" xfId="31" applyFont="1" applyFill="1" applyBorder="1" applyAlignment="1">
      <alignment horizontal="left" vertical="center"/>
    </xf>
    <xf numFmtId="172" fontId="96" fillId="6" borderId="49" xfId="31" applyNumberFormat="1" applyFont="1" applyFill="1" applyBorder="1" applyAlignment="1">
      <alignment horizontal="right" vertical="center"/>
    </xf>
    <xf numFmtId="0" fontId="29" fillId="6" borderId="0" xfId="31" applyNumberFormat="1" applyFill="1" applyAlignment="1">
      <alignment vertical="top"/>
    </xf>
    <xf numFmtId="0" fontId="29" fillId="6" borderId="0" xfId="31" applyNumberFormat="1" applyFill="1"/>
    <xf numFmtId="0" fontId="95" fillId="6" borderId="44" xfId="31" applyFont="1" applyFill="1" applyBorder="1" applyAlignment="1">
      <alignment horizontal="center" vertical="top"/>
    </xf>
    <xf numFmtId="172" fontId="93" fillId="6" borderId="52" xfId="31" applyNumberFormat="1" applyFont="1" applyFill="1" applyBorder="1" applyAlignment="1">
      <alignment horizontal="right"/>
    </xf>
    <xf numFmtId="0" fontId="95" fillId="6" borderId="45" xfId="31" applyFont="1" applyFill="1" applyBorder="1" applyAlignment="1">
      <alignment horizontal="center"/>
    </xf>
    <xf numFmtId="49" fontId="95" fillId="6" borderId="44" xfId="31" applyNumberFormat="1" applyFont="1" applyFill="1" applyBorder="1" applyAlignment="1">
      <alignment horizontal="center" vertical="top"/>
    </xf>
    <xf numFmtId="49" fontId="95" fillId="6" borderId="45" xfId="31" applyNumberFormat="1" applyFont="1" applyFill="1" applyBorder="1" applyAlignment="1">
      <alignment horizontal="left" vertical="top" wrapText="1"/>
    </xf>
    <xf numFmtId="49" fontId="95" fillId="6" borderId="45" xfId="31" applyNumberFormat="1" applyFont="1" applyFill="1" applyBorder="1" applyAlignment="1">
      <alignment horizontal="right"/>
    </xf>
    <xf numFmtId="49" fontId="95" fillId="6" borderId="45" xfId="31" applyNumberFormat="1" applyFont="1" applyFill="1" applyBorder="1" applyAlignment="1">
      <alignment horizontal="center"/>
    </xf>
    <xf numFmtId="49" fontId="95" fillId="6" borderId="46" xfId="31" applyNumberFormat="1" applyFont="1" applyFill="1" applyBorder="1" applyAlignment="1">
      <alignment horizontal="right"/>
    </xf>
    <xf numFmtId="0" fontId="95" fillId="6" borderId="56" xfId="31" applyFont="1" applyFill="1" applyBorder="1" applyAlignment="1">
      <alignment horizontal="center" vertical="top"/>
    </xf>
    <xf numFmtId="49" fontId="95" fillId="6" borderId="57" xfId="31" applyNumberFormat="1" applyFont="1" applyFill="1" applyBorder="1" applyAlignment="1">
      <alignment horizontal="left" vertical="top" wrapText="1"/>
    </xf>
    <xf numFmtId="0" fontId="95" fillId="6" borderId="57" xfId="31" applyFont="1" applyFill="1" applyBorder="1" applyAlignment="1">
      <alignment horizontal="center"/>
    </xf>
    <xf numFmtId="0" fontId="95" fillId="6" borderId="58" xfId="31" applyFont="1" applyFill="1" applyBorder="1" applyAlignment="1">
      <alignment horizontal="center"/>
    </xf>
    <xf numFmtId="0" fontId="95" fillId="6" borderId="51" xfId="31" applyNumberFormat="1" applyFont="1" applyFill="1" applyBorder="1" applyAlignment="1">
      <alignment horizontal="center" vertical="top"/>
    </xf>
    <xf numFmtId="49" fontId="94" fillId="6" borderId="51" xfId="31" applyNumberFormat="1" applyFont="1" applyFill="1" applyBorder="1" applyAlignment="1">
      <alignment horizontal="left" vertical="top" wrapText="1"/>
    </xf>
    <xf numFmtId="49" fontId="94" fillId="6" borderId="51" xfId="31" applyNumberFormat="1" applyFont="1" applyFill="1" applyBorder="1" applyAlignment="1">
      <alignment horizontal="right"/>
    </xf>
    <xf numFmtId="0" fontId="94" fillId="6" borderId="51" xfId="31" applyNumberFormat="1" applyFont="1" applyFill="1" applyBorder="1" applyAlignment="1">
      <alignment horizontal="right"/>
    </xf>
    <xf numFmtId="172" fontId="94" fillId="6" borderId="51" xfId="31" applyNumberFormat="1" applyFont="1" applyFill="1" applyBorder="1" applyAlignment="1">
      <alignment horizontal="right"/>
    </xf>
    <xf numFmtId="0" fontId="95" fillId="6" borderId="55" xfId="31" applyFont="1" applyFill="1" applyBorder="1" applyAlignment="1">
      <alignment horizontal="center" vertical="top"/>
    </xf>
    <xf numFmtId="0" fontId="95" fillId="6" borderId="51" xfId="31" applyFont="1" applyFill="1" applyBorder="1" applyAlignment="1">
      <alignment horizontal="center" vertical="top"/>
    </xf>
    <xf numFmtId="49" fontId="94" fillId="6" borderId="51" xfId="31" applyNumberFormat="1" applyFont="1" applyFill="1" applyBorder="1" applyAlignment="1">
      <alignment horizontal="left" wrapText="1"/>
    </xf>
    <xf numFmtId="0" fontId="95" fillId="6" borderId="48" xfId="31" applyFont="1" applyFill="1" applyBorder="1" applyAlignment="1">
      <alignment horizontal="center" vertical="top"/>
    </xf>
    <xf numFmtId="49" fontId="95" fillId="6" borderId="59" xfId="31" applyNumberFormat="1" applyFont="1" applyFill="1" applyBorder="1" applyAlignment="1">
      <alignment horizontal="left" vertical="top" wrapText="1"/>
    </xf>
    <xf numFmtId="0" fontId="95" fillId="6" borderId="59" xfId="31" applyFont="1" applyFill="1" applyBorder="1" applyAlignment="1">
      <alignment horizontal="center"/>
    </xf>
    <xf numFmtId="0" fontId="95" fillId="6" borderId="60" xfId="31" applyFont="1" applyFill="1" applyBorder="1" applyAlignment="1">
      <alignment horizontal="center"/>
    </xf>
    <xf numFmtId="0" fontId="94" fillId="6" borderId="51" xfId="31" applyFont="1" applyFill="1" applyBorder="1" applyAlignment="1">
      <alignment horizontal="right"/>
    </xf>
    <xf numFmtId="0" fontId="94" fillId="6" borderId="51" xfId="31" applyFont="1" applyFill="1" applyBorder="1" applyAlignment="1">
      <alignment horizontal="left" vertical="top" wrapText="1"/>
    </xf>
    <xf numFmtId="0" fontId="95" fillId="6" borderId="61" xfId="31" applyFont="1" applyFill="1" applyBorder="1" applyAlignment="1">
      <alignment horizontal="center"/>
    </xf>
    <xf numFmtId="172" fontId="98" fillId="6" borderId="46" xfId="31" applyNumberFormat="1" applyFont="1" applyFill="1" applyBorder="1" applyAlignment="1">
      <alignment horizontal="right"/>
    </xf>
    <xf numFmtId="0" fontId="65" fillId="6" borderId="51" xfId="31" applyFont="1" applyFill="1" applyBorder="1" applyAlignment="1">
      <alignment horizontal="center"/>
    </xf>
    <xf numFmtId="49" fontId="95" fillId="6" borderId="45" xfId="31" applyNumberFormat="1" applyFont="1" applyFill="1" applyBorder="1" applyAlignment="1">
      <alignment horizontal="left" vertical="center" wrapText="1"/>
    </xf>
    <xf numFmtId="49" fontId="95" fillId="6" borderId="45" xfId="31" applyNumberFormat="1" applyFont="1" applyFill="1" applyBorder="1" applyAlignment="1">
      <alignment horizontal="right" vertical="center"/>
    </xf>
    <xf numFmtId="49" fontId="95" fillId="6" borderId="45" xfId="31" applyNumberFormat="1" applyFont="1" applyFill="1" applyBorder="1" applyAlignment="1">
      <alignment horizontal="center" vertical="center"/>
    </xf>
    <xf numFmtId="0" fontId="95" fillId="6" borderId="51" xfId="31" applyNumberFormat="1" applyFont="1" applyFill="1" applyBorder="1" applyAlignment="1">
      <alignment horizontal="center" vertical="top" wrapText="1"/>
    </xf>
    <xf numFmtId="49" fontId="94" fillId="6" borderId="51" xfId="31" applyNumberFormat="1" applyFont="1" applyFill="1" applyBorder="1" applyAlignment="1">
      <alignment vertical="top" wrapText="1"/>
    </xf>
    <xf numFmtId="0" fontId="94" fillId="6" borderId="51" xfId="31" applyFont="1" applyFill="1" applyBorder="1" applyAlignment="1">
      <alignment horizontal="right" vertical="top" wrapText="1"/>
    </xf>
    <xf numFmtId="172" fontId="94" fillId="6" borderId="51" xfId="31" applyNumberFormat="1" applyFont="1" applyFill="1" applyBorder="1" applyAlignment="1">
      <alignment horizontal="right" vertical="top"/>
    </xf>
    <xf numFmtId="172" fontId="94" fillId="6" borderId="51" xfId="31" applyNumberFormat="1" applyFont="1" applyFill="1" applyBorder="1" applyAlignment="1">
      <alignment horizontal="right" vertical="top" wrapText="1"/>
    </xf>
    <xf numFmtId="0" fontId="95" fillId="6" borderId="51" xfId="31" applyFont="1" applyFill="1" applyBorder="1" applyAlignment="1">
      <alignment horizontal="center" vertical="top" wrapText="1"/>
    </xf>
    <xf numFmtId="49" fontId="94" fillId="6" borderId="51" xfId="31" applyNumberFormat="1" applyFont="1" applyFill="1" applyBorder="1" applyAlignment="1">
      <alignment horizontal="right" vertical="top" wrapText="1"/>
    </xf>
    <xf numFmtId="0" fontId="94" fillId="6" borderId="51" xfId="31" applyNumberFormat="1" applyFont="1" applyFill="1" applyBorder="1" applyAlignment="1">
      <alignment horizontal="right" vertical="top" wrapText="1"/>
    </xf>
    <xf numFmtId="0" fontId="94" fillId="6" borderId="51" xfId="31" applyFont="1" applyFill="1" applyBorder="1" applyAlignment="1">
      <alignment vertical="top" wrapText="1"/>
    </xf>
    <xf numFmtId="49" fontId="99" fillId="6" borderId="51" xfId="31" applyNumberFormat="1" applyFont="1" applyFill="1" applyBorder="1" applyAlignment="1">
      <alignment horizontal="left" wrapText="1"/>
    </xf>
    <xf numFmtId="0" fontId="29" fillId="6" borderId="51" xfId="31" applyFill="1" applyBorder="1" applyAlignment="1">
      <alignment horizontal="center"/>
    </xf>
    <xf numFmtId="0" fontId="94" fillId="6" borderId="51" xfId="31" applyFont="1" applyFill="1" applyBorder="1" applyAlignment="1">
      <alignment horizontal="right" wrapText="1"/>
    </xf>
    <xf numFmtId="172" fontId="94" fillId="6" borderId="51" xfId="31" applyNumberFormat="1" applyFont="1" applyFill="1" applyBorder="1" applyAlignment="1">
      <alignment horizontal="right" wrapText="1"/>
    </xf>
    <xf numFmtId="49" fontId="94" fillId="6" borderId="51" xfId="31" applyNumberFormat="1" applyFont="1" applyFill="1" applyBorder="1" applyAlignment="1">
      <alignment horizontal="right" wrapText="1"/>
    </xf>
    <xf numFmtId="0" fontId="94" fillId="6" borderId="51" xfId="31" applyNumberFormat="1" applyFont="1" applyFill="1" applyBorder="1" applyAlignment="1">
      <alignment horizontal="right" wrapText="1"/>
    </xf>
    <xf numFmtId="49" fontId="95" fillId="6" borderId="48" xfId="31" applyNumberFormat="1" applyFont="1" applyFill="1" applyBorder="1" applyAlignment="1">
      <alignment horizontal="center" vertical="top" wrapText="1"/>
    </xf>
    <xf numFmtId="49" fontId="95" fillId="6" borderId="15" xfId="31" applyNumberFormat="1" applyFont="1" applyFill="1" applyBorder="1" applyAlignment="1">
      <alignment horizontal="left" vertical="top" wrapText="1"/>
    </xf>
    <xf numFmtId="0" fontId="94" fillId="6" borderId="15" xfId="31" applyFont="1" applyFill="1" applyBorder="1" applyAlignment="1">
      <alignment horizontal="right" vertical="top" wrapText="1"/>
    </xf>
    <xf numFmtId="172" fontId="94" fillId="6" borderId="15" xfId="31" applyNumberFormat="1" applyFont="1" applyFill="1" applyBorder="1" applyAlignment="1">
      <alignment horizontal="right" vertical="top"/>
    </xf>
    <xf numFmtId="172" fontId="94" fillId="6" borderId="49" xfId="31" applyNumberFormat="1" applyFont="1" applyFill="1" applyBorder="1" applyAlignment="1">
      <alignment horizontal="right" vertical="top" wrapText="1"/>
    </xf>
    <xf numFmtId="0" fontId="94" fillId="6" borderId="69" xfId="31" applyNumberFormat="1" applyFont="1" applyFill="1" applyBorder="1" applyAlignment="1">
      <alignment horizontal="center" vertical="top" wrapText="1"/>
    </xf>
    <xf numFmtId="49" fontId="94" fillId="6" borderId="53" xfId="31" applyNumberFormat="1" applyFont="1" applyFill="1" applyBorder="1" applyAlignment="1">
      <alignment vertical="top" wrapText="1"/>
    </xf>
    <xf numFmtId="49" fontId="94" fillId="6" borderId="53" xfId="31" applyNumberFormat="1" applyFont="1" applyFill="1" applyBorder="1" applyAlignment="1">
      <alignment horizontal="right" vertical="top" wrapText="1"/>
    </xf>
    <xf numFmtId="0" fontId="94" fillId="6" borderId="53" xfId="31" applyNumberFormat="1" applyFont="1" applyFill="1" applyBorder="1" applyAlignment="1">
      <alignment horizontal="right" vertical="top" wrapText="1"/>
    </xf>
    <xf numFmtId="172" fontId="94" fillId="6" borderId="53" xfId="31" applyNumberFormat="1" applyFont="1" applyFill="1" applyBorder="1" applyAlignment="1">
      <alignment horizontal="right" vertical="top"/>
    </xf>
    <xf numFmtId="172" fontId="94" fillId="6" borderId="70" xfId="31" applyNumberFormat="1" applyFont="1" applyFill="1" applyBorder="1" applyAlignment="1">
      <alignment horizontal="right" vertical="top" wrapText="1"/>
    </xf>
    <xf numFmtId="0" fontId="94" fillId="6" borderId="71" xfId="31" applyNumberFormat="1" applyFont="1" applyFill="1" applyBorder="1" applyAlignment="1">
      <alignment horizontal="center" vertical="top" wrapText="1"/>
    </xf>
    <xf numFmtId="172" fontId="94" fillId="6" borderId="72" xfId="31" applyNumberFormat="1" applyFont="1" applyFill="1" applyBorder="1" applyAlignment="1">
      <alignment horizontal="right" vertical="top" wrapText="1"/>
    </xf>
    <xf numFmtId="0" fontId="94" fillId="6" borderId="73" xfId="31" applyNumberFormat="1" applyFont="1" applyFill="1" applyBorder="1" applyAlignment="1">
      <alignment horizontal="center" vertical="top" wrapText="1"/>
    </xf>
    <xf numFmtId="49" fontId="94" fillId="6" borderId="74" xfId="31" applyNumberFormat="1" applyFont="1" applyFill="1" applyBorder="1" applyAlignment="1">
      <alignment horizontal="right" vertical="top" wrapText="1"/>
    </xf>
    <xf numFmtId="0" fontId="94" fillId="6" borderId="74" xfId="31" applyNumberFormat="1" applyFont="1" applyFill="1" applyBorder="1" applyAlignment="1">
      <alignment horizontal="right" vertical="top" wrapText="1"/>
    </xf>
    <xf numFmtId="172" fontId="94" fillId="6" borderId="75" xfId="31" applyNumberFormat="1" applyFont="1" applyFill="1" applyBorder="1" applyAlignment="1">
      <alignment horizontal="right" vertical="top" wrapText="1"/>
    </xf>
    <xf numFmtId="0" fontId="94" fillId="6" borderId="75" xfId="31" applyNumberFormat="1" applyFont="1" applyFill="1" applyBorder="1" applyAlignment="1">
      <alignment horizontal="center" vertical="top" wrapText="1"/>
    </xf>
    <xf numFmtId="49" fontId="94" fillId="6" borderId="74" xfId="31" applyNumberFormat="1" applyFont="1" applyFill="1" applyBorder="1" applyAlignment="1">
      <alignment vertical="top" wrapText="1"/>
    </xf>
    <xf numFmtId="49" fontId="94" fillId="6" borderId="75" xfId="31" applyNumberFormat="1" applyFont="1" applyFill="1" applyBorder="1" applyAlignment="1">
      <alignment horizontal="right" vertical="top" wrapText="1"/>
    </xf>
    <xf numFmtId="0" fontId="94" fillId="6" borderId="75" xfId="31" applyNumberFormat="1" applyFont="1" applyFill="1" applyBorder="1" applyAlignment="1">
      <alignment horizontal="right" vertical="top" wrapText="1"/>
    </xf>
    <xf numFmtId="0" fontId="94" fillId="6" borderId="76" xfId="31" applyFont="1" applyFill="1" applyBorder="1" applyAlignment="1">
      <alignment horizontal="center" vertical="top" wrapText="1"/>
    </xf>
    <xf numFmtId="0" fontId="94" fillId="6" borderId="76" xfId="31" applyFont="1" applyFill="1" applyBorder="1" applyAlignment="1">
      <alignment vertical="top" wrapText="1"/>
    </xf>
    <xf numFmtId="0" fontId="94" fillId="6" borderId="76" xfId="31" applyFont="1" applyFill="1" applyBorder="1" applyAlignment="1">
      <alignment horizontal="right" vertical="top" wrapText="1"/>
    </xf>
    <xf numFmtId="172" fontId="94" fillId="6" borderId="76" xfId="31" applyNumberFormat="1" applyFont="1" applyFill="1" applyBorder="1" applyAlignment="1">
      <alignment horizontal="right" vertical="top" wrapText="1"/>
    </xf>
    <xf numFmtId="49" fontId="95" fillId="6" borderId="15" xfId="31" applyNumberFormat="1" applyFont="1" applyFill="1" applyBorder="1" applyAlignment="1">
      <alignment horizontal="right" vertical="top" wrapText="1"/>
    </xf>
    <xf numFmtId="0" fontId="95" fillId="6" borderId="15" xfId="31" applyNumberFormat="1" applyFont="1" applyFill="1" applyBorder="1" applyAlignment="1">
      <alignment horizontal="right" vertical="top" wrapText="1"/>
    </xf>
    <xf numFmtId="172" fontId="95" fillId="6" borderId="15" xfId="31" applyNumberFormat="1" applyFont="1" applyFill="1" applyBorder="1" applyAlignment="1">
      <alignment horizontal="right" vertical="top"/>
    </xf>
    <xf numFmtId="172" fontId="95" fillId="6" borderId="49" xfId="31" applyNumberFormat="1" applyFont="1" applyFill="1" applyBorder="1" applyAlignment="1">
      <alignment horizontal="right" vertical="top" wrapText="1"/>
    </xf>
    <xf numFmtId="0" fontId="94" fillId="6" borderId="77" xfId="31" applyFont="1" applyFill="1" applyBorder="1" applyAlignment="1">
      <alignment horizontal="center"/>
    </xf>
    <xf numFmtId="172" fontId="94" fillId="6" borderId="53" xfId="31" applyNumberFormat="1" applyFont="1" applyFill="1" applyBorder="1" applyAlignment="1">
      <alignment horizontal="right" vertical="top" wrapText="1"/>
    </xf>
    <xf numFmtId="0" fontId="101" fillId="6" borderId="78" xfId="31" applyNumberFormat="1" applyFont="1" applyFill="1" applyBorder="1" applyAlignment="1">
      <alignment horizontal="center" vertical="top" wrapText="1"/>
    </xf>
    <xf numFmtId="49" fontId="101" fillId="6" borderId="78" xfId="31" applyNumberFormat="1" applyFont="1" applyFill="1" applyBorder="1" applyAlignment="1">
      <alignment horizontal="left" vertical="top" wrapText="1"/>
    </xf>
    <xf numFmtId="49" fontId="101" fillId="6" borderId="78" xfId="31" applyNumberFormat="1" applyFont="1" applyFill="1" applyBorder="1" applyAlignment="1">
      <alignment horizontal="right" vertical="top" wrapText="1"/>
    </xf>
    <xf numFmtId="0" fontId="101" fillId="6" borderId="78" xfId="31" applyNumberFormat="1" applyFont="1" applyFill="1" applyBorder="1" applyAlignment="1">
      <alignment vertical="top" wrapText="1"/>
    </xf>
    <xf numFmtId="0" fontId="101" fillId="6" borderId="78" xfId="31" applyFont="1" applyFill="1" applyBorder="1" applyAlignment="1">
      <alignment vertical="top" wrapText="1"/>
    </xf>
    <xf numFmtId="0" fontId="101" fillId="6" borderId="75" xfId="31" applyNumberFormat="1" applyFont="1" applyFill="1" applyBorder="1" applyAlignment="1">
      <alignment horizontal="center" vertical="top" wrapText="1"/>
    </xf>
    <xf numFmtId="49" fontId="101" fillId="6" borderId="75" xfId="31" applyNumberFormat="1" applyFont="1" applyFill="1" applyBorder="1" applyAlignment="1">
      <alignment horizontal="left" vertical="top" wrapText="1"/>
    </xf>
    <xf numFmtId="49" fontId="101" fillId="6" borderId="75" xfId="31" applyNumberFormat="1" applyFont="1" applyFill="1" applyBorder="1" applyAlignment="1">
      <alignment horizontal="right" vertical="top" wrapText="1"/>
    </xf>
    <xf numFmtId="0" fontId="101" fillId="6" borderId="75" xfId="31" applyNumberFormat="1" applyFont="1" applyFill="1" applyBorder="1" applyAlignment="1">
      <alignment vertical="top" wrapText="1"/>
    </xf>
    <xf numFmtId="0" fontId="101" fillId="6" borderId="75" xfId="31" applyFont="1" applyFill="1" applyBorder="1" applyAlignment="1">
      <alignment vertical="top" wrapText="1"/>
    </xf>
    <xf numFmtId="49" fontId="101" fillId="6" borderId="76" xfId="31" applyNumberFormat="1" applyFont="1" applyFill="1" applyBorder="1" applyAlignment="1">
      <alignment horizontal="left" vertical="top" wrapText="1"/>
    </xf>
    <xf numFmtId="49" fontId="101" fillId="6" borderId="76" xfId="31" applyNumberFormat="1" applyFont="1" applyFill="1" applyBorder="1" applyAlignment="1">
      <alignment horizontal="right" vertical="top" wrapText="1"/>
    </xf>
    <xf numFmtId="0" fontId="101" fillId="6" borderId="76" xfId="31" applyNumberFormat="1" applyFont="1" applyFill="1" applyBorder="1" applyAlignment="1">
      <alignment vertical="top" wrapText="1"/>
    </xf>
    <xf numFmtId="0" fontId="101" fillId="6" borderId="76" xfId="31" applyFont="1" applyFill="1" applyBorder="1" applyAlignment="1">
      <alignment vertical="top" wrapText="1"/>
    </xf>
    <xf numFmtId="0" fontId="95" fillId="6" borderId="15" xfId="31" applyFont="1" applyFill="1" applyBorder="1" applyAlignment="1">
      <alignment horizontal="right" vertical="top" wrapText="1"/>
    </xf>
    <xf numFmtId="49" fontId="95" fillId="6" borderId="56" xfId="31" applyNumberFormat="1" applyFont="1" applyFill="1" applyBorder="1" applyAlignment="1">
      <alignment horizontal="center" vertical="center"/>
    </xf>
    <xf numFmtId="49" fontId="95" fillId="6" borderId="57" xfId="31" applyNumberFormat="1" applyFont="1" applyFill="1" applyBorder="1" applyAlignment="1">
      <alignment horizontal="left" vertical="center"/>
    </xf>
    <xf numFmtId="0" fontId="95" fillId="6" borderId="57" xfId="31" applyFont="1" applyFill="1" applyBorder="1" applyAlignment="1">
      <alignment horizontal="center" vertical="center"/>
    </xf>
    <xf numFmtId="0" fontId="95" fillId="6" borderId="58" xfId="31" applyFont="1" applyFill="1" applyBorder="1" applyAlignment="1">
      <alignment horizontal="center" vertical="center"/>
    </xf>
    <xf numFmtId="49" fontId="95" fillId="6" borderId="79" xfId="31" applyNumberFormat="1" applyFont="1" applyFill="1" applyBorder="1" applyAlignment="1">
      <alignment horizontal="center" vertical="center"/>
    </xf>
    <xf numFmtId="49" fontId="95" fillId="6" borderId="59" xfId="31" applyNumberFormat="1" applyFont="1" applyFill="1" applyBorder="1" applyAlignment="1">
      <alignment horizontal="left" vertical="center" wrapText="1"/>
    </xf>
    <xf numFmtId="0" fontId="95" fillId="6" borderId="59" xfId="31" applyFont="1" applyFill="1" applyBorder="1" applyAlignment="1">
      <alignment horizontal="right" vertical="top" wrapText="1"/>
    </xf>
    <xf numFmtId="172" fontId="95" fillId="6" borderId="60" xfId="31" applyNumberFormat="1" applyFont="1" applyFill="1" applyBorder="1" applyAlignment="1">
      <alignment horizontal="right" vertical="top" wrapText="1"/>
    </xf>
    <xf numFmtId="0" fontId="95" fillId="6" borderId="77" xfId="31" applyFont="1" applyFill="1" applyBorder="1" applyAlignment="1">
      <alignment horizontal="center" vertical="top" wrapText="1"/>
    </xf>
    <xf numFmtId="49" fontId="94" fillId="6" borderId="77" xfId="31" applyNumberFormat="1" applyFont="1" applyFill="1" applyBorder="1" applyAlignment="1">
      <alignment horizontal="left" vertical="top" wrapText="1"/>
    </xf>
    <xf numFmtId="49" fontId="94" fillId="6" borderId="77" xfId="31" applyNumberFormat="1" applyFont="1" applyFill="1" applyBorder="1" applyAlignment="1">
      <alignment horizontal="right" vertical="top" wrapText="1"/>
    </xf>
    <xf numFmtId="0" fontId="94" fillId="6" borderId="77" xfId="31" applyFont="1" applyFill="1" applyBorder="1" applyAlignment="1">
      <alignment horizontal="right" vertical="top" wrapText="1"/>
    </xf>
    <xf numFmtId="172" fontId="94" fillId="6" borderId="77" xfId="31" applyNumberFormat="1" applyFont="1" applyFill="1" applyBorder="1" applyAlignment="1">
      <alignment horizontal="right" vertical="top" wrapText="1"/>
    </xf>
    <xf numFmtId="49" fontId="95" fillId="6" borderId="48" xfId="31" applyNumberFormat="1" applyFont="1" applyFill="1" applyBorder="1" applyAlignment="1">
      <alignment horizontal="center" vertical="center"/>
    </xf>
    <xf numFmtId="49" fontId="95" fillId="6" borderId="15" xfId="31" applyNumberFormat="1" applyFont="1" applyFill="1" applyBorder="1" applyAlignment="1">
      <alignment horizontal="left" vertical="center"/>
    </xf>
    <xf numFmtId="0" fontId="95" fillId="6" borderId="15" xfId="31" applyFont="1" applyFill="1" applyBorder="1" applyAlignment="1">
      <alignment horizontal="center" vertical="center"/>
    </xf>
    <xf numFmtId="0" fontId="95" fillId="6" borderId="49" xfId="31" applyFont="1" applyFill="1" applyBorder="1" applyAlignment="1">
      <alignment horizontal="center" vertical="center"/>
    </xf>
    <xf numFmtId="0" fontId="95" fillId="6" borderId="53" xfId="31" applyNumberFormat="1" applyFont="1" applyFill="1" applyBorder="1" applyAlignment="1">
      <alignment horizontal="center" vertical="top" wrapText="1"/>
    </xf>
    <xf numFmtId="49" fontId="94" fillId="6" borderId="53" xfId="31" applyNumberFormat="1" applyFont="1" applyFill="1" applyBorder="1" applyAlignment="1">
      <alignment horizontal="left" vertical="top" wrapText="1"/>
    </xf>
    <xf numFmtId="49" fontId="94" fillId="6" borderId="63" xfId="31" applyNumberFormat="1" applyFont="1" applyFill="1" applyBorder="1" applyAlignment="1">
      <alignment horizontal="right" vertical="top" wrapText="1"/>
    </xf>
    <xf numFmtId="49" fontId="94" fillId="6" borderId="80" xfId="31" applyNumberFormat="1" applyFont="1" applyFill="1" applyBorder="1" applyAlignment="1">
      <alignment horizontal="right" vertical="top" wrapText="1"/>
    </xf>
    <xf numFmtId="49" fontId="94" fillId="6" borderId="55" xfId="31" applyNumberFormat="1" applyFont="1" applyFill="1" applyBorder="1" applyAlignment="1">
      <alignment horizontal="left" vertical="top" wrapText="1"/>
    </xf>
    <xf numFmtId="49" fontId="29" fillId="6" borderId="76" xfId="31" applyNumberFormat="1" applyFill="1" applyBorder="1" applyAlignment="1">
      <alignment horizontal="left"/>
    </xf>
    <xf numFmtId="0" fontId="94" fillId="6" borderId="55" xfId="31" applyNumberFormat="1" applyFont="1" applyFill="1" applyBorder="1" applyAlignment="1">
      <alignment horizontal="right" vertical="top" wrapText="1"/>
    </xf>
    <xf numFmtId="172" fontId="94" fillId="6" borderId="55" xfId="31" applyNumberFormat="1" applyFont="1" applyFill="1" applyBorder="1" applyAlignment="1">
      <alignment horizontal="right" vertical="top" wrapText="1"/>
    </xf>
    <xf numFmtId="49" fontId="95" fillId="6" borderId="15" xfId="31" applyNumberFormat="1" applyFont="1" applyFill="1" applyBorder="1" applyAlignment="1">
      <alignment horizontal="left" vertical="center" wrapText="1"/>
    </xf>
    <xf numFmtId="49" fontId="94" fillId="6" borderId="51" xfId="31" applyNumberFormat="1" applyFont="1" applyFill="1" applyBorder="1" applyAlignment="1">
      <alignment horizontal="center" vertical="top" wrapText="1"/>
    </xf>
    <xf numFmtId="49" fontId="94" fillId="6" borderId="55" xfId="31" applyNumberFormat="1" applyFont="1" applyFill="1" applyBorder="1" applyAlignment="1">
      <alignment horizontal="right" vertical="top" wrapText="1"/>
    </xf>
    <xf numFmtId="0" fontId="94" fillId="6" borderId="53" xfId="31" applyFont="1" applyFill="1" applyBorder="1" applyAlignment="1">
      <alignment horizontal="left" vertical="top" wrapText="1"/>
    </xf>
    <xf numFmtId="0" fontId="94" fillId="6" borderId="53" xfId="31" applyFont="1" applyFill="1" applyBorder="1" applyAlignment="1">
      <alignment horizontal="right" vertical="top" wrapText="1"/>
    </xf>
    <xf numFmtId="0" fontId="29" fillId="6" borderId="51" xfId="31" applyFill="1" applyBorder="1"/>
    <xf numFmtId="0" fontId="3" fillId="6" borderId="0" xfId="32" applyFill="1"/>
    <xf numFmtId="0" fontId="104" fillId="8" borderId="61" xfId="32" applyFont="1" applyFill="1" applyBorder="1" applyAlignment="1">
      <alignment horizontal="center"/>
    </xf>
    <xf numFmtId="172" fontId="97" fillId="7" borderId="52" xfId="31" applyNumberFormat="1" applyFont="1" applyFill="1" applyBorder="1" applyAlignment="1">
      <alignment horizontal="right"/>
    </xf>
    <xf numFmtId="0" fontId="3" fillId="6" borderId="45" xfId="32" applyFill="1" applyBorder="1" applyAlignment="1">
      <alignment horizontal="center" readingOrder="1"/>
    </xf>
    <xf numFmtId="0" fontId="3" fillId="6" borderId="0" xfId="32" applyFill="1" applyAlignment="1">
      <alignment readingOrder="1"/>
    </xf>
    <xf numFmtId="49" fontId="97" fillId="7" borderId="44" xfId="31" applyNumberFormat="1" applyFont="1" applyFill="1" applyBorder="1" applyAlignment="1">
      <alignment horizontal="center" vertical="center"/>
    </xf>
    <xf numFmtId="49" fontId="97" fillId="7" borderId="45" xfId="31" applyNumberFormat="1" applyFont="1" applyFill="1" applyBorder="1" applyAlignment="1">
      <alignment horizontal="left" vertical="center"/>
    </xf>
    <xf numFmtId="49" fontId="97" fillId="7" borderId="45" xfId="31" applyNumberFormat="1" applyFont="1" applyFill="1" applyBorder="1" applyAlignment="1">
      <alignment horizontal="right" vertical="center"/>
    </xf>
    <xf numFmtId="49" fontId="97" fillId="7" borderId="45" xfId="31" applyNumberFormat="1" applyFont="1" applyFill="1" applyBorder="1" applyAlignment="1">
      <alignment horizontal="center" vertical="center"/>
    </xf>
    <xf numFmtId="49" fontId="97" fillId="7" borderId="46" xfId="31" applyNumberFormat="1" applyFont="1" applyFill="1" applyBorder="1" applyAlignment="1">
      <alignment horizontal="right" vertical="center"/>
    </xf>
    <xf numFmtId="0" fontId="95" fillId="7" borderId="45" xfId="31" applyFont="1" applyFill="1" applyBorder="1" applyAlignment="1">
      <alignment horizontal="center"/>
    </xf>
    <xf numFmtId="49" fontId="97" fillId="7" borderId="81" xfId="31" applyNumberFormat="1" applyFont="1" applyFill="1" applyBorder="1" applyAlignment="1">
      <alignment horizontal="center" vertical="top"/>
    </xf>
    <xf numFmtId="49" fontId="97" fillId="7" borderId="8" xfId="31" applyNumberFormat="1" applyFont="1" applyFill="1" applyBorder="1" applyAlignment="1">
      <alignment horizontal="left" vertical="top"/>
    </xf>
    <xf numFmtId="0" fontId="104" fillId="8" borderId="16" xfId="32" applyFont="1" applyFill="1" applyBorder="1" applyAlignment="1">
      <alignment horizontal="center" vertical="center"/>
    </xf>
    <xf numFmtId="0" fontId="104" fillId="8" borderId="17" xfId="32" applyFont="1" applyFill="1" applyBorder="1" applyAlignment="1">
      <alignment horizontal="center" vertical="center"/>
    </xf>
    <xf numFmtId="0" fontId="3" fillId="6" borderId="0" xfId="32" applyFill="1" applyAlignment="1">
      <alignment horizontal="left" vertical="top" wrapText="1" shrinkToFit="1" readingOrder="1"/>
    </xf>
    <xf numFmtId="0" fontId="103" fillId="6" borderId="10" xfId="32" applyFont="1" applyFill="1" applyBorder="1" applyAlignment="1">
      <alignment horizontal="left"/>
    </xf>
    <xf numFmtId="0" fontId="103" fillId="6" borderId="10" xfId="32" applyFont="1" applyFill="1" applyBorder="1" applyAlignment="1">
      <alignment horizontal="left" vertical="center"/>
    </xf>
    <xf numFmtId="4" fontId="103" fillId="6" borderId="10" xfId="32" applyNumberFormat="1" applyFont="1" applyFill="1" applyBorder="1" applyAlignment="1">
      <alignment horizontal="center"/>
    </xf>
    <xf numFmtId="4" fontId="103" fillId="6" borderId="10" xfId="32" applyNumberFormat="1" applyFont="1" applyFill="1" applyBorder="1" applyAlignment="1">
      <alignment horizontal="left"/>
    </xf>
    <xf numFmtId="0" fontId="97" fillId="7" borderId="10" xfId="31" applyNumberFormat="1" applyFont="1" applyFill="1" applyBorder="1" applyAlignment="1">
      <alignment horizontal="center" vertical="top" wrapText="1"/>
    </xf>
    <xf numFmtId="49" fontId="105" fillId="7" borderId="10" xfId="31" applyNumberFormat="1" applyFont="1" applyFill="1" applyBorder="1" applyAlignment="1">
      <alignment horizontal="left" vertical="top" wrapText="1"/>
    </xf>
    <xf numFmtId="49" fontId="105" fillId="7" borderId="10" xfId="31" applyNumberFormat="1" applyFont="1" applyFill="1" applyBorder="1" applyAlignment="1">
      <alignment horizontal="right" vertical="top" wrapText="1"/>
    </xf>
    <xf numFmtId="0" fontId="105" fillId="7" borderId="10" xfId="31" applyNumberFormat="1" applyFont="1" applyFill="1" applyBorder="1" applyAlignment="1">
      <alignment horizontal="right" vertical="top" wrapText="1"/>
    </xf>
    <xf numFmtId="172" fontId="105" fillId="7" borderId="10" xfId="31" applyNumberFormat="1" applyFont="1" applyFill="1" applyBorder="1" applyAlignment="1">
      <alignment horizontal="right" vertical="top" wrapText="1"/>
    </xf>
    <xf numFmtId="0" fontId="103" fillId="6" borderId="45" xfId="32" applyFont="1" applyFill="1" applyBorder="1" applyAlignment="1">
      <alignment horizontal="center" vertical="top" wrapText="1" shrinkToFit="1" readingOrder="1"/>
    </xf>
    <xf numFmtId="0" fontId="106" fillId="6" borderId="45" xfId="32" applyFont="1" applyFill="1" applyBorder="1" applyAlignment="1">
      <alignment horizontal="left" vertical="center" wrapText="1" shrinkToFit="1"/>
    </xf>
    <xf numFmtId="0" fontId="105" fillId="6" borderId="45" xfId="32" applyFont="1" applyFill="1" applyBorder="1" applyAlignment="1">
      <alignment horizontal="right" vertical="top" wrapText="1" shrinkToFit="1" readingOrder="1"/>
    </xf>
    <xf numFmtId="4" fontId="105" fillId="6" borderId="45" xfId="32" applyNumberFormat="1" applyFont="1" applyFill="1" applyBorder="1" applyAlignment="1">
      <alignment horizontal="center" vertical="top" wrapText="1" shrinkToFit="1"/>
    </xf>
    <xf numFmtId="4" fontId="106" fillId="6" borderId="45" xfId="32" applyNumberFormat="1" applyFont="1" applyFill="1" applyBorder="1" applyAlignment="1">
      <alignment horizontal="right" vertical="top" wrapText="1"/>
    </xf>
    <xf numFmtId="0" fontId="16" fillId="6" borderId="0" xfId="32" applyFont="1" applyFill="1" applyAlignment="1">
      <alignment horizontal="center"/>
    </xf>
    <xf numFmtId="0" fontId="3" fillId="6" borderId="0" xfId="32" applyFill="1" applyAlignment="1">
      <alignment horizontal="left" vertical="center"/>
    </xf>
    <xf numFmtId="0" fontId="3" fillId="6" borderId="0" xfId="32" applyFill="1" applyAlignment="1">
      <alignment horizontal="right"/>
    </xf>
    <xf numFmtId="4" fontId="3" fillId="6" borderId="0" xfId="32" applyNumberFormat="1" applyFill="1" applyAlignment="1">
      <alignment horizontal="center"/>
    </xf>
    <xf numFmtId="4" fontId="3" fillId="6" borderId="0" xfId="32" applyNumberFormat="1" applyFill="1" applyAlignment="1">
      <alignment horizontal="right"/>
    </xf>
    <xf numFmtId="49" fontId="95" fillId="6" borderId="56" xfId="31" applyNumberFormat="1" applyFont="1" applyFill="1" applyBorder="1" applyAlignment="1">
      <alignment horizontal="center" vertical="top"/>
    </xf>
    <xf numFmtId="49" fontId="95" fillId="6" borderId="57" xfId="31" applyNumberFormat="1" applyFont="1" applyFill="1" applyBorder="1" applyAlignment="1">
      <alignment horizontal="left" vertical="top"/>
    </xf>
    <xf numFmtId="0" fontId="95" fillId="6" borderId="57" xfId="31" applyFont="1" applyFill="1" applyBorder="1" applyAlignment="1">
      <alignment horizontal="center" vertical="top"/>
    </xf>
    <xf numFmtId="0" fontId="95" fillId="6" borderId="58" xfId="31" applyFont="1" applyFill="1" applyBorder="1" applyAlignment="1">
      <alignment horizontal="center" vertical="top"/>
    </xf>
    <xf numFmtId="0" fontId="95" fillId="6" borderId="55" xfId="31" applyFont="1" applyFill="1" applyBorder="1" applyAlignment="1">
      <alignment horizontal="center" vertical="top" wrapText="1"/>
    </xf>
    <xf numFmtId="0" fontId="94" fillId="6" borderId="55" xfId="31" applyFont="1" applyFill="1" applyBorder="1" applyAlignment="1">
      <alignment horizontal="left" vertical="top" wrapText="1"/>
    </xf>
    <xf numFmtId="0" fontId="94" fillId="6" borderId="55" xfId="31" applyFont="1" applyFill="1" applyBorder="1" applyAlignment="1">
      <alignment horizontal="right" vertical="top" wrapText="1"/>
    </xf>
    <xf numFmtId="0" fontId="94" fillId="6" borderId="77" xfId="31" applyFont="1" applyFill="1" applyBorder="1" applyAlignment="1">
      <alignment horizontal="left" vertical="top" wrapText="1"/>
    </xf>
    <xf numFmtId="0" fontId="95" fillId="6" borderId="53" xfId="31" applyFont="1" applyFill="1" applyBorder="1" applyAlignment="1">
      <alignment horizontal="center" vertical="top" wrapText="1"/>
    </xf>
    <xf numFmtId="1" fontId="94" fillId="6" borderId="51" xfId="31" applyNumberFormat="1" applyFont="1" applyFill="1" applyBorder="1" applyAlignment="1">
      <alignment horizontal="right" vertical="top" wrapText="1"/>
    </xf>
    <xf numFmtId="49" fontId="95" fillId="6" borderId="51" xfId="31" applyNumberFormat="1" applyFont="1" applyFill="1" applyBorder="1" applyAlignment="1">
      <alignment horizontal="center" vertical="top" wrapText="1"/>
    </xf>
    <xf numFmtId="9" fontId="94" fillId="6" borderId="51" xfId="31" applyNumberFormat="1" applyFont="1" applyFill="1" applyBorder="1" applyAlignment="1">
      <alignment horizontal="right" vertical="top" wrapText="1"/>
    </xf>
    <xf numFmtId="0" fontId="95" fillId="6" borderId="61" xfId="31" applyFont="1" applyFill="1" applyBorder="1" applyAlignment="1">
      <alignment horizontal="center" vertical="center"/>
    </xf>
    <xf numFmtId="172" fontId="98" fillId="6" borderId="46" xfId="31" applyNumberFormat="1" applyFont="1" applyFill="1" applyBorder="1" applyAlignment="1">
      <alignment horizontal="right" vertical="center"/>
    </xf>
    <xf numFmtId="0" fontId="94" fillId="6" borderId="74" xfId="31" applyFont="1" applyFill="1" applyBorder="1" applyAlignment="1">
      <alignment horizontal="center"/>
    </xf>
    <xf numFmtId="49" fontId="101" fillId="6" borderId="51" xfId="31" applyNumberFormat="1" applyFont="1" applyFill="1" applyBorder="1" applyAlignment="1">
      <alignment horizontal="left" vertical="top" wrapText="1"/>
    </xf>
    <xf numFmtId="0" fontId="29" fillId="6" borderId="51" xfId="31" applyFill="1" applyBorder="1" applyAlignment="1">
      <alignment wrapText="1"/>
    </xf>
    <xf numFmtId="0" fontId="29" fillId="6" borderId="0" xfId="31" applyNumberFormat="1" applyFill="1" applyAlignment="1">
      <alignment wrapText="1"/>
    </xf>
    <xf numFmtId="0" fontId="29" fillId="6" borderId="48" xfId="31" applyFill="1" applyBorder="1"/>
    <xf numFmtId="0" fontId="29" fillId="6" borderId="15" xfId="31" applyFill="1" applyBorder="1" applyAlignment="1">
      <alignment wrapText="1"/>
    </xf>
    <xf numFmtId="0" fontId="29" fillId="6" borderId="15" xfId="31" applyFill="1" applyBorder="1"/>
    <xf numFmtId="0" fontId="29" fillId="6" borderId="49" xfId="31" applyFill="1" applyBorder="1"/>
    <xf numFmtId="0" fontId="94" fillId="6" borderId="51" xfId="31" applyFont="1" applyFill="1" applyBorder="1" applyAlignment="1">
      <alignment horizontal="center"/>
    </xf>
    <xf numFmtId="0" fontId="94" fillId="6" borderId="51" xfId="31" applyFont="1" applyFill="1" applyBorder="1" applyAlignment="1">
      <alignment horizontal="center" wrapText="1"/>
    </xf>
    <xf numFmtId="0" fontId="111" fillId="6" borderId="0" xfId="33" applyFont="1" applyFill="1" applyAlignment="1">
      <alignment horizontal="left" vertical="top"/>
    </xf>
    <xf numFmtId="0" fontId="94" fillId="6" borderId="61" xfId="31" applyFont="1" applyFill="1" applyBorder="1" applyAlignment="1">
      <alignment horizontal="center"/>
    </xf>
    <xf numFmtId="172" fontId="112" fillId="6" borderId="46" xfId="31" applyNumberFormat="1" applyFont="1" applyFill="1" applyBorder="1" applyAlignment="1">
      <alignment horizontal="right"/>
    </xf>
    <xf numFmtId="49" fontId="94" fillId="6" borderId="44" xfId="31" applyNumberFormat="1" applyFont="1" applyFill="1" applyBorder="1" applyAlignment="1">
      <alignment horizontal="center" vertical="center"/>
    </xf>
    <xf numFmtId="49" fontId="94" fillId="6" borderId="45" xfId="31" applyNumberFormat="1" applyFont="1" applyFill="1" applyBorder="1" applyAlignment="1">
      <alignment horizontal="left" vertical="center" wrapText="1"/>
    </xf>
    <xf numFmtId="49" fontId="94" fillId="6" borderId="45" xfId="31" applyNumberFormat="1" applyFont="1" applyFill="1" applyBorder="1" applyAlignment="1">
      <alignment horizontal="right"/>
    </xf>
    <xf numFmtId="49" fontId="94" fillId="6" borderId="45" xfId="31" applyNumberFormat="1" applyFont="1" applyFill="1" applyBorder="1" applyAlignment="1">
      <alignment horizontal="center"/>
    </xf>
    <xf numFmtId="49" fontId="94" fillId="6" borderId="46" xfId="31" applyNumberFormat="1" applyFont="1" applyFill="1" applyBorder="1" applyAlignment="1">
      <alignment horizontal="right"/>
    </xf>
    <xf numFmtId="49" fontId="94" fillId="6" borderId="48" xfId="31" applyNumberFormat="1" applyFont="1" applyFill="1" applyBorder="1" applyAlignment="1">
      <alignment horizontal="center" vertical="top" wrapText="1"/>
    </xf>
    <xf numFmtId="49" fontId="94" fillId="6" borderId="15" xfId="31" applyNumberFormat="1" applyFont="1" applyFill="1" applyBorder="1" applyAlignment="1">
      <alignment horizontal="left" vertical="top" wrapText="1"/>
    </xf>
    <xf numFmtId="0" fontId="94" fillId="6" borderId="15" xfId="31" applyFont="1" applyFill="1" applyBorder="1" applyAlignment="1">
      <alignment horizontal="right" wrapText="1"/>
    </xf>
    <xf numFmtId="172" fontId="94" fillId="6" borderId="15" xfId="31" applyNumberFormat="1" applyFont="1" applyFill="1" applyBorder="1" applyAlignment="1">
      <alignment horizontal="right"/>
    </xf>
    <xf numFmtId="172" fontId="94" fillId="6" borderId="49" xfId="31" applyNumberFormat="1" applyFont="1" applyFill="1" applyBorder="1" applyAlignment="1">
      <alignment horizontal="right" wrapText="1"/>
    </xf>
    <xf numFmtId="0" fontId="113" fillId="6" borderId="0" xfId="33" applyFont="1" applyFill="1" applyAlignment="1">
      <alignment vertical="top" wrapText="1"/>
    </xf>
    <xf numFmtId="0" fontId="111" fillId="6" borderId="0" xfId="33" applyFont="1" applyFill="1" applyAlignment="1">
      <alignment horizontal="left"/>
    </xf>
    <xf numFmtId="0" fontId="114" fillId="6" borderId="0" xfId="33" applyFont="1" applyFill="1" applyAlignment="1">
      <alignment horizontal="left" vertical="top" wrapText="1"/>
    </xf>
    <xf numFmtId="0" fontId="111" fillId="6" borderId="0" xfId="33" applyFont="1" applyFill="1" applyAlignment="1">
      <alignment horizontal="left" wrapText="1"/>
    </xf>
    <xf numFmtId="0" fontId="111" fillId="6" borderId="0" xfId="33" applyFont="1" applyFill="1" applyAlignment="1">
      <alignment vertical="top" wrapText="1"/>
    </xf>
    <xf numFmtId="0" fontId="114" fillId="6" borderId="0" xfId="33" applyFont="1" applyFill="1" applyAlignment="1">
      <alignment vertical="top" wrapText="1"/>
    </xf>
    <xf numFmtId="0" fontId="115" fillId="6" borderId="0" xfId="33" applyFont="1" applyFill="1" applyAlignment="1">
      <alignment vertical="top" wrapText="1"/>
    </xf>
    <xf numFmtId="0" fontId="111" fillId="6" borderId="0" xfId="33" applyFont="1" applyFill="1" applyAlignment="1">
      <alignment horizontal="left" vertical="top" wrapText="1"/>
    </xf>
    <xf numFmtId="0" fontId="111" fillId="6" borderId="0" xfId="33" quotePrefix="1" applyFont="1" applyFill="1" applyAlignment="1">
      <alignment vertical="top" wrapText="1"/>
    </xf>
    <xf numFmtId="0" fontId="111" fillId="6" borderId="0" xfId="33" quotePrefix="1" applyFont="1" applyFill="1" applyAlignment="1">
      <alignment horizontal="left" vertical="top" wrapText="1"/>
    </xf>
    <xf numFmtId="0" fontId="29" fillId="6" borderId="0" xfId="31" applyFill="1"/>
    <xf numFmtId="0" fontId="29" fillId="6" borderId="0" xfId="35" applyNumberFormat="1" applyFill="1"/>
    <xf numFmtId="0" fontId="95" fillId="6" borderId="61" xfId="35" applyFont="1" applyFill="1" applyBorder="1" applyAlignment="1">
      <alignment horizontal="center"/>
    </xf>
    <xf numFmtId="172" fontId="98" fillId="6" borderId="46" xfId="35" applyNumberFormat="1" applyFont="1" applyFill="1" applyBorder="1" applyAlignment="1">
      <alignment horizontal="right"/>
    </xf>
    <xf numFmtId="0" fontId="65" fillId="6" borderId="51" xfId="35" applyFont="1" applyFill="1" applyBorder="1" applyAlignment="1">
      <alignment horizontal="center"/>
    </xf>
    <xf numFmtId="0" fontId="95" fillId="6" borderId="45" xfId="35" applyFont="1" applyFill="1" applyBorder="1" applyAlignment="1">
      <alignment horizontal="center"/>
    </xf>
    <xf numFmtId="49" fontId="95" fillId="6" borderId="44" xfId="35" applyNumberFormat="1" applyFont="1" applyFill="1" applyBorder="1" applyAlignment="1">
      <alignment horizontal="center" vertical="center"/>
    </xf>
    <xf numFmtId="49" fontId="95" fillId="6" borderId="45" xfId="35" applyNumberFormat="1" applyFont="1" applyFill="1" applyBorder="1" applyAlignment="1">
      <alignment horizontal="left" vertical="center" wrapText="1"/>
    </xf>
    <xf numFmtId="49" fontId="95" fillId="6" borderId="45" xfId="35" applyNumberFormat="1" applyFont="1" applyFill="1" applyBorder="1" applyAlignment="1">
      <alignment horizontal="right" vertical="center"/>
    </xf>
    <xf numFmtId="49" fontId="95" fillId="6" borderId="45" xfId="35" applyNumberFormat="1" applyFont="1" applyFill="1" applyBorder="1" applyAlignment="1">
      <alignment horizontal="center" vertical="center"/>
    </xf>
    <xf numFmtId="49" fontId="95" fillId="6" borderId="46" xfId="35" applyNumberFormat="1" applyFont="1" applyFill="1" applyBorder="1" applyAlignment="1">
      <alignment horizontal="right" vertical="center"/>
    </xf>
    <xf numFmtId="0" fontId="95" fillId="6" borderId="51" xfId="35" applyNumberFormat="1" applyFont="1" applyFill="1" applyBorder="1" applyAlignment="1">
      <alignment horizontal="center" vertical="top" wrapText="1"/>
    </xf>
    <xf numFmtId="49" fontId="94" fillId="6" borderId="51" xfId="35" applyNumberFormat="1" applyFont="1" applyFill="1" applyBorder="1" applyAlignment="1">
      <alignment vertical="top" wrapText="1"/>
    </xf>
    <xf numFmtId="0" fontId="94" fillId="6" borderId="51" xfId="35" applyFont="1" applyFill="1" applyBorder="1" applyAlignment="1">
      <alignment horizontal="right" vertical="top" wrapText="1"/>
    </xf>
    <xf numFmtId="172" fontId="94" fillId="6" borderId="51" xfId="35" applyNumberFormat="1" applyFont="1" applyFill="1" applyBorder="1" applyAlignment="1">
      <alignment horizontal="right" vertical="top"/>
    </xf>
    <xf numFmtId="172" fontId="94" fillId="6" borderId="51" xfId="35" applyNumberFormat="1" applyFont="1" applyFill="1" applyBorder="1" applyAlignment="1">
      <alignment horizontal="right" vertical="top" wrapText="1"/>
    </xf>
    <xf numFmtId="0" fontId="95" fillId="6" borderId="51" xfId="35" applyFont="1" applyFill="1" applyBorder="1" applyAlignment="1">
      <alignment horizontal="center" vertical="top" wrapText="1"/>
    </xf>
    <xf numFmtId="49" fontId="94" fillId="6" borderId="51" xfId="35" applyNumberFormat="1" applyFont="1" applyFill="1" applyBorder="1" applyAlignment="1">
      <alignment horizontal="right" vertical="top" wrapText="1"/>
    </xf>
    <xf numFmtId="0" fontId="94" fillId="6" borderId="51" xfId="35" applyNumberFormat="1" applyFont="1" applyFill="1" applyBorder="1" applyAlignment="1">
      <alignment horizontal="right" vertical="top" wrapText="1"/>
    </xf>
    <xf numFmtId="49" fontId="94" fillId="6" borderId="74" xfId="35" applyNumberFormat="1" applyFont="1" applyFill="1" applyBorder="1" applyAlignment="1">
      <alignment vertical="top" wrapText="1"/>
    </xf>
    <xf numFmtId="49" fontId="94" fillId="6" borderId="74" xfId="35" applyNumberFormat="1" applyFont="1" applyFill="1" applyBorder="1" applyAlignment="1">
      <alignment horizontal="right" vertical="top" wrapText="1"/>
    </xf>
    <xf numFmtId="49" fontId="94" fillId="6" borderId="80" xfId="35" applyNumberFormat="1" applyFont="1" applyFill="1" applyBorder="1" applyAlignment="1">
      <alignment vertical="top" wrapText="1"/>
    </xf>
    <xf numFmtId="49" fontId="94" fillId="6" borderId="75" xfId="35" applyNumberFormat="1" applyFont="1" applyFill="1" applyBorder="1" applyAlignment="1">
      <alignment horizontal="right" vertical="top" wrapText="1"/>
    </xf>
    <xf numFmtId="49" fontId="94" fillId="6" borderId="80" xfId="35" applyNumberFormat="1" applyFont="1" applyFill="1" applyBorder="1" applyAlignment="1">
      <alignment horizontal="right" vertical="top" wrapText="1"/>
    </xf>
    <xf numFmtId="0" fontId="94" fillId="6" borderId="51" xfId="35" applyFont="1" applyFill="1" applyBorder="1" applyAlignment="1">
      <alignment vertical="top" wrapText="1"/>
    </xf>
    <xf numFmtId="49" fontId="99" fillId="6" borderId="51" xfId="35" applyNumberFormat="1" applyFont="1" applyFill="1" applyBorder="1" applyAlignment="1">
      <alignment horizontal="left" wrapText="1"/>
    </xf>
    <xf numFmtId="172" fontId="94" fillId="6" borderId="51" xfId="31" applyNumberFormat="1" applyFont="1" applyFill="1" applyBorder="1" applyAlignment="1" applyProtection="1">
      <alignment horizontal="right"/>
      <protection locked="0"/>
    </xf>
    <xf numFmtId="0" fontId="29" fillId="6" borderId="0" xfId="31" applyNumberFormat="1" applyFill="1" applyProtection="1">
      <protection locked="0"/>
    </xf>
    <xf numFmtId="172" fontId="94" fillId="6" borderId="51" xfId="31" applyNumberFormat="1" applyFont="1" applyFill="1" applyBorder="1" applyAlignment="1" applyProtection="1">
      <alignment horizontal="right" vertical="top"/>
      <protection locked="0"/>
    </xf>
    <xf numFmtId="172" fontId="94" fillId="6" borderId="53" xfId="31" applyNumberFormat="1" applyFont="1" applyFill="1" applyBorder="1" applyAlignment="1" applyProtection="1">
      <alignment horizontal="right" vertical="top"/>
      <protection locked="0"/>
    </xf>
    <xf numFmtId="172" fontId="95" fillId="6" borderId="15" xfId="31" applyNumberFormat="1" applyFont="1" applyFill="1" applyBorder="1" applyAlignment="1" applyProtection="1">
      <alignment horizontal="right" vertical="top"/>
      <protection locked="0"/>
    </xf>
    <xf numFmtId="172" fontId="94" fillId="6" borderId="51" xfId="31" applyNumberFormat="1" applyFont="1" applyFill="1" applyBorder="1" applyAlignment="1" applyProtection="1">
      <alignment horizontal="right" vertical="top" wrapText="1"/>
      <protection locked="0"/>
    </xf>
    <xf numFmtId="172" fontId="94" fillId="6" borderId="77" xfId="31" applyNumberFormat="1" applyFont="1" applyFill="1" applyBorder="1" applyAlignment="1" applyProtection="1">
      <alignment horizontal="right" vertical="top"/>
      <protection locked="0"/>
    </xf>
    <xf numFmtId="172" fontId="94" fillId="6" borderId="55" xfId="31" applyNumberFormat="1" applyFont="1" applyFill="1" applyBorder="1" applyAlignment="1" applyProtection="1">
      <alignment horizontal="right" vertical="top"/>
      <protection locked="0"/>
    </xf>
    <xf numFmtId="172" fontId="95" fillId="6" borderId="59" xfId="31" applyNumberFormat="1" applyFont="1" applyFill="1" applyBorder="1" applyAlignment="1" applyProtection="1">
      <alignment horizontal="right" vertical="top"/>
      <protection locked="0"/>
    </xf>
    <xf numFmtId="0" fontId="95" fillId="6" borderId="15" xfId="31" applyFont="1" applyFill="1" applyBorder="1" applyAlignment="1" applyProtection="1">
      <alignment horizontal="center" vertical="center"/>
      <protection locked="0"/>
    </xf>
    <xf numFmtId="172" fontId="105" fillId="7" borderId="10" xfId="31" applyNumberFormat="1" applyFont="1" applyFill="1" applyBorder="1" applyAlignment="1" applyProtection="1">
      <alignment horizontal="right" vertical="top" wrapText="1"/>
      <protection locked="0"/>
    </xf>
    <xf numFmtId="0" fontId="3" fillId="6" borderId="0" xfId="32" applyFill="1" applyProtection="1">
      <protection locked="0"/>
    </xf>
    <xf numFmtId="0" fontId="3" fillId="6" borderId="0" xfId="32" applyFill="1" applyAlignment="1" applyProtection="1">
      <alignment readingOrder="1"/>
      <protection locked="0"/>
    </xf>
    <xf numFmtId="0" fontId="3" fillId="6" borderId="0" xfId="32" applyFill="1" applyAlignment="1" applyProtection="1">
      <alignment horizontal="left" vertical="top" wrapText="1" shrinkToFit="1" readingOrder="1"/>
      <protection locked="0"/>
    </xf>
    <xf numFmtId="172" fontId="94" fillId="6" borderId="55" xfId="31" applyNumberFormat="1" applyFont="1" applyFill="1" applyBorder="1" applyAlignment="1" applyProtection="1">
      <alignment horizontal="right" vertical="top" wrapText="1"/>
      <protection locked="0"/>
    </xf>
    <xf numFmtId="172" fontId="94" fillId="6" borderId="77" xfId="31" applyNumberFormat="1" applyFont="1" applyFill="1" applyBorder="1" applyAlignment="1" applyProtection="1">
      <alignment horizontal="right" vertical="top" wrapText="1"/>
      <protection locked="0"/>
    </xf>
    <xf numFmtId="0" fontId="95" fillId="6" borderId="57" xfId="31" applyFont="1" applyFill="1" applyBorder="1" applyAlignment="1" applyProtection="1">
      <alignment horizontal="center" vertical="top"/>
      <protection locked="0"/>
    </xf>
    <xf numFmtId="0" fontId="111" fillId="6" borderId="0" xfId="33" applyFont="1" applyFill="1" applyAlignment="1" applyProtection="1">
      <alignment horizontal="left"/>
      <protection locked="0"/>
    </xf>
    <xf numFmtId="49" fontId="94" fillId="6" borderId="0" xfId="34" applyNumberFormat="1" applyFont="1" applyFill="1" applyAlignment="1" applyProtection="1">
      <alignment wrapText="1"/>
      <protection locked="0"/>
    </xf>
    <xf numFmtId="172" fontId="94" fillId="6" borderId="51" xfId="31" applyNumberFormat="1" applyFont="1" applyFill="1" applyBorder="1" applyAlignment="1" applyProtection="1">
      <alignment horizontal="right" wrapText="1"/>
      <protection locked="0"/>
    </xf>
    <xf numFmtId="0" fontId="111" fillId="6" borderId="0" xfId="33" applyFont="1" applyFill="1" applyAlignment="1" applyProtection="1">
      <alignment horizontal="left" vertical="top"/>
      <protection locked="0"/>
    </xf>
    <xf numFmtId="172" fontId="94" fillId="6" borderId="51" xfId="35" applyNumberFormat="1" applyFont="1" applyFill="1" applyBorder="1" applyAlignment="1" applyProtection="1">
      <alignment horizontal="right" vertical="top"/>
      <protection locked="0"/>
    </xf>
    <xf numFmtId="0" fontId="29" fillId="6" borderId="0" xfId="35" applyNumberFormat="1" applyFill="1" applyProtection="1">
      <protection locked="0"/>
    </xf>
    <xf numFmtId="0" fontId="29" fillId="6" borderId="0" xfId="35" applyFill="1"/>
    <xf numFmtId="49" fontId="116" fillId="6" borderId="44" xfId="35" applyNumberFormat="1" applyFont="1" applyFill="1" applyBorder="1" applyAlignment="1">
      <alignment horizontal="center" vertical="center"/>
    </xf>
    <xf numFmtId="49" fontId="116" fillId="6" borderId="45" xfId="35" applyNumberFormat="1" applyFont="1" applyFill="1" applyBorder="1" applyAlignment="1">
      <alignment horizontal="left" vertical="center"/>
    </xf>
    <xf numFmtId="172" fontId="116" fillId="6" borderId="45" xfId="35" applyNumberFormat="1" applyFont="1" applyFill="1" applyBorder="1" applyAlignment="1">
      <alignment horizontal="center" vertical="center"/>
    </xf>
    <xf numFmtId="49" fontId="116" fillId="6" borderId="46" xfId="35" applyNumberFormat="1" applyFont="1" applyFill="1" applyBorder="1" applyAlignment="1">
      <alignment horizontal="right" vertical="center"/>
    </xf>
    <xf numFmtId="0" fontId="116" fillId="6" borderId="44" xfId="35" applyNumberFormat="1" applyFont="1" applyFill="1" applyBorder="1" applyAlignment="1">
      <alignment horizontal="center" vertical="center" wrapText="1"/>
    </xf>
    <xf numFmtId="172" fontId="116" fillId="6" borderId="46" xfId="35" applyNumberFormat="1" applyFont="1" applyFill="1" applyBorder="1" applyAlignment="1">
      <alignment horizontal="right" vertical="center" wrapText="1"/>
    </xf>
    <xf numFmtId="0" fontId="94" fillId="6" borderId="44" xfId="35" applyFont="1" applyFill="1" applyBorder="1" applyAlignment="1">
      <alignment horizontal="left" vertical="center"/>
    </xf>
    <xf numFmtId="0" fontId="94" fillId="6" borderId="45" xfId="35" applyFont="1" applyFill="1" applyBorder="1" applyAlignment="1">
      <alignment horizontal="left" vertical="center"/>
    </xf>
    <xf numFmtId="0" fontId="94" fillId="6" borderId="46" xfId="35" applyFont="1" applyFill="1" applyBorder="1" applyAlignment="1">
      <alignment horizontal="left" vertical="center"/>
    </xf>
    <xf numFmtId="0" fontId="116" fillId="6" borderId="61" xfId="35" applyNumberFormat="1" applyFont="1" applyFill="1" applyBorder="1" applyAlignment="1">
      <alignment horizontal="center" vertical="center" wrapText="1"/>
    </xf>
    <xf numFmtId="172" fontId="116" fillId="6" borderId="65" xfId="35" applyNumberFormat="1" applyFont="1" applyFill="1" applyBorder="1" applyAlignment="1">
      <alignment horizontal="right" vertical="center" wrapText="1"/>
    </xf>
    <xf numFmtId="172" fontId="117" fillId="6" borderId="49" xfId="35" applyNumberFormat="1" applyFont="1" applyFill="1" applyBorder="1" applyAlignment="1">
      <alignment horizontal="right" vertical="center"/>
    </xf>
    <xf numFmtId="0" fontId="116" fillId="6" borderId="44" xfId="35" applyFont="1" applyFill="1" applyBorder="1" applyAlignment="1">
      <alignment horizontal="center"/>
    </xf>
    <xf numFmtId="172" fontId="103" fillId="6" borderId="52" xfId="35" applyNumberFormat="1" applyFont="1" applyFill="1" applyBorder="1" applyAlignment="1">
      <alignment horizontal="right"/>
    </xf>
    <xf numFmtId="0" fontId="29" fillId="6" borderId="82" xfId="35" applyFill="1" applyBorder="1" applyAlignment="1">
      <alignment horizontal="center"/>
    </xf>
    <xf numFmtId="0" fontId="94" fillId="6" borderId="84" xfId="35" applyNumberFormat="1" applyFont="1" applyFill="1" applyBorder="1" applyAlignment="1">
      <alignment horizontal="center" vertical="top" wrapText="1"/>
    </xf>
    <xf numFmtId="49" fontId="94" fillId="6" borderId="82" xfId="35" applyNumberFormat="1" applyFont="1" applyFill="1" applyBorder="1" applyAlignment="1">
      <alignment vertical="top" wrapText="1"/>
    </xf>
    <xf numFmtId="49" fontId="94" fillId="6" borderId="82" xfId="35" applyNumberFormat="1" applyFont="1" applyFill="1" applyBorder="1" applyAlignment="1">
      <alignment horizontal="right" vertical="top" wrapText="1"/>
    </xf>
    <xf numFmtId="0" fontId="94" fillId="6" borderId="82" xfId="35" applyNumberFormat="1" applyFont="1" applyFill="1" applyBorder="1" applyAlignment="1">
      <alignment vertical="top" wrapText="1"/>
    </xf>
    <xf numFmtId="172" fontId="94" fillId="6" borderId="82" xfId="35" applyNumberFormat="1" applyFont="1" applyFill="1" applyBorder="1" applyAlignment="1">
      <alignment horizontal="right" vertical="top"/>
    </xf>
    <xf numFmtId="172" fontId="94" fillId="6" borderId="85" xfId="35" applyNumberFormat="1" applyFont="1" applyFill="1" applyBorder="1" applyAlignment="1">
      <alignment horizontal="right" vertical="top" wrapText="1"/>
    </xf>
    <xf numFmtId="49" fontId="116" fillId="6" borderId="45" xfId="35" applyNumberFormat="1" applyFont="1" applyFill="1" applyBorder="1" applyAlignment="1">
      <alignment horizontal="left" vertical="center" wrapText="1"/>
    </xf>
    <xf numFmtId="49" fontId="116" fillId="6" borderId="45" xfId="35" applyNumberFormat="1" applyFont="1" applyFill="1" applyBorder="1" applyAlignment="1">
      <alignment horizontal="right" vertical="center"/>
    </xf>
    <xf numFmtId="49" fontId="116" fillId="6" borderId="45" xfId="35" applyNumberFormat="1" applyFont="1" applyFill="1" applyBorder="1" applyAlignment="1">
      <alignment horizontal="center" vertical="center"/>
    </xf>
    <xf numFmtId="0" fontId="116" fillId="6" borderId="82" xfId="35" applyFont="1" applyFill="1" applyBorder="1" applyAlignment="1">
      <alignment horizontal="center" vertical="top" wrapText="1"/>
    </xf>
    <xf numFmtId="0" fontId="94" fillId="6" borderId="82" xfId="35" applyFont="1" applyFill="1" applyBorder="1" applyAlignment="1">
      <alignment horizontal="left" vertical="top" wrapText="1"/>
    </xf>
    <xf numFmtId="0" fontId="94" fillId="6" borderId="82" xfId="35" applyFont="1" applyFill="1" applyBorder="1" applyAlignment="1">
      <alignment horizontal="right" vertical="top" wrapText="1"/>
    </xf>
    <xf numFmtId="172" fontId="94" fillId="6" borderId="82" xfId="35" applyNumberFormat="1" applyFont="1" applyFill="1" applyBorder="1" applyAlignment="1">
      <alignment horizontal="right" vertical="top" wrapText="1"/>
    </xf>
    <xf numFmtId="0" fontId="94" fillId="6" borderId="82" xfId="35" applyNumberFormat="1" applyFont="1" applyFill="1" applyBorder="1" applyAlignment="1">
      <alignment horizontal="right" vertical="top" wrapText="1"/>
    </xf>
    <xf numFmtId="0" fontId="116" fillId="6" borderId="61" xfId="35" applyFont="1" applyFill="1" applyBorder="1" applyAlignment="1">
      <alignment horizontal="center"/>
    </xf>
    <xf numFmtId="172" fontId="118" fillId="6" borderId="46" xfId="35" applyNumberFormat="1" applyFont="1" applyFill="1" applyBorder="1" applyAlignment="1">
      <alignment horizontal="right"/>
    </xf>
    <xf numFmtId="0" fontId="94" fillId="6" borderId="10" xfId="35" applyNumberFormat="1" applyFont="1" applyFill="1" applyBorder="1" applyAlignment="1">
      <alignment horizontal="center" vertical="top" wrapText="1"/>
    </xf>
    <xf numFmtId="49" fontId="101" fillId="6" borderId="10" xfId="35" applyNumberFormat="1" applyFont="1" applyFill="1" applyBorder="1" applyAlignment="1">
      <alignment vertical="top" wrapText="1"/>
    </xf>
    <xf numFmtId="49" fontId="94" fillId="6" borderId="10" xfId="35" applyNumberFormat="1" applyFont="1" applyFill="1" applyBorder="1" applyAlignment="1">
      <alignment horizontal="right" vertical="top" wrapText="1"/>
    </xf>
    <xf numFmtId="0" fontId="94" fillId="6" borderId="10" xfId="35" applyNumberFormat="1" applyFont="1" applyFill="1" applyBorder="1" applyAlignment="1">
      <alignment horizontal="right" vertical="top" wrapText="1"/>
    </xf>
    <xf numFmtId="172" fontId="94" fillId="6" borderId="10" xfId="35" applyNumberFormat="1" applyFont="1" applyFill="1" applyBorder="1" applyAlignment="1">
      <alignment horizontal="right" vertical="top"/>
    </xf>
    <xf numFmtId="172" fontId="94" fillId="6" borderId="10" xfId="35" applyNumberFormat="1" applyFont="1" applyFill="1" applyBorder="1" applyAlignment="1">
      <alignment horizontal="right" vertical="top" wrapText="1"/>
    </xf>
    <xf numFmtId="49" fontId="116" fillId="6" borderId="81" xfId="35" applyNumberFormat="1" applyFont="1" applyFill="1" applyBorder="1" applyAlignment="1">
      <alignment horizontal="center" vertical="top" wrapText="1"/>
    </xf>
    <xf numFmtId="49" fontId="116" fillId="6" borderId="8" xfId="35" applyNumberFormat="1" applyFont="1" applyFill="1" applyBorder="1" applyAlignment="1">
      <alignment horizontal="left" vertical="top" wrapText="1"/>
    </xf>
    <xf numFmtId="0" fontId="94" fillId="6" borderId="8" xfId="35" applyFont="1" applyFill="1" applyBorder="1" applyAlignment="1">
      <alignment horizontal="right" vertical="top" wrapText="1"/>
    </xf>
    <xf numFmtId="172" fontId="94" fillId="6" borderId="8" xfId="35" applyNumberFormat="1" applyFont="1" applyFill="1" applyBorder="1" applyAlignment="1">
      <alignment horizontal="right" vertical="top"/>
    </xf>
    <xf numFmtId="172" fontId="94" fillId="6" borderId="88" xfId="35" applyNumberFormat="1" applyFont="1" applyFill="1" applyBorder="1" applyAlignment="1">
      <alignment horizontal="right" vertical="top" wrapText="1"/>
    </xf>
    <xf numFmtId="49" fontId="94" fillId="6" borderId="10" xfId="35" applyNumberFormat="1" applyFont="1" applyFill="1" applyBorder="1" applyAlignment="1">
      <alignment vertical="top" wrapText="1"/>
    </xf>
    <xf numFmtId="0" fontId="94" fillId="6" borderId="10" xfId="35" applyFont="1" applyFill="1" applyBorder="1" applyAlignment="1">
      <alignment horizontal="center" vertical="top" wrapText="1"/>
    </xf>
    <xf numFmtId="0" fontId="94" fillId="6" borderId="10" xfId="35" applyFont="1" applyFill="1" applyBorder="1" applyAlignment="1">
      <alignment horizontal="right" vertical="top" wrapText="1"/>
    </xf>
    <xf numFmtId="0" fontId="29" fillId="6" borderId="84" xfId="35" applyFill="1" applyBorder="1" applyAlignment="1">
      <alignment horizontal="center"/>
    </xf>
    <xf numFmtId="49" fontId="94" fillId="6" borderId="82" xfId="35" applyNumberFormat="1" applyFont="1" applyFill="1" applyBorder="1" applyAlignment="1">
      <alignment horizontal="left" vertical="center" wrapText="1"/>
    </xf>
    <xf numFmtId="0" fontId="29" fillId="6" borderId="82" xfId="35" applyFill="1" applyBorder="1" applyAlignment="1">
      <alignment horizontal="right" vertical="center" wrapText="1"/>
    </xf>
    <xf numFmtId="0" fontId="29" fillId="6" borderId="82" xfId="35" applyFill="1" applyBorder="1" applyAlignment="1">
      <alignment horizontal="left" vertical="center" wrapText="1"/>
    </xf>
    <xf numFmtId="0" fontId="29" fillId="6" borderId="85" xfId="35" applyFill="1" applyBorder="1" applyAlignment="1">
      <alignment wrapText="1"/>
    </xf>
    <xf numFmtId="49" fontId="116" fillId="6" borderId="10" xfId="35" applyNumberFormat="1" applyFont="1" applyFill="1" applyBorder="1" applyAlignment="1">
      <alignment horizontal="center"/>
    </xf>
    <xf numFmtId="49" fontId="116" fillId="6" borderId="10" xfId="35" applyNumberFormat="1" applyFont="1" applyFill="1" applyBorder="1" applyAlignment="1">
      <alignment horizontal="right"/>
    </xf>
    <xf numFmtId="0" fontId="94" fillId="6" borderId="84" xfId="35" applyFont="1" applyFill="1" applyBorder="1" applyAlignment="1">
      <alignment horizontal="center" vertical="top" wrapText="1"/>
    </xf>
    <xf numFmtId="0" fontId="94" fillId="6" borderId="82" xfId="35" applyFont="1" applyFill="1" applyBorder="1" applyAlignment="1">
      <alignment vertical="top" wrapText="1"/>
    </xf>
    <xf numFmtId="2" fontId="94" fillId="6" borderId="82" xfId="35" applyNumberFormat="1" applyFont="1" applyFill="1" applyBorder="1" applyAlignment="1">
      <alignment vertical="top" wrapText="1"/>
    </xf>
    <xf numFmtId="0" fontId="94" fillId="6" borderId="10" xfId="35" applyNumberFormat="1" applyFont="1" applyFill="1" applyBorder="1" applyAlignment="1">
      <alignment vertical="top" wrapText="1"/>
    </xf>
    <xf numFmtId="4" fontId="94" fillId="6" borderId="82" xfId="35" applyNumberFormat="1" applyFont="1" applyFill="1" applyBorder="1" applyAlignment="1">
      <alignment vertical="top" wrapText="1"/>
    </xf>
    <xf numFmtId="0" fontId="94" fillId="6" borderId="90" xfId="35" applyFont="1" applyFill="1" applyBorder="1" applyAlignment="1">
      <alignment horizontal="center" vertical="top" wrapText="1"/>
    </xf>
    <xf numFmtId="0" fontId="94" fillId="6" borderId="82" xfId="35" applyFont="1" applyFill="1" applyBorder="1" applyAlignment="1">
      <alignment horizontal="right" wrapText="1"/>
    </xf>
    <xf numFmtId="0" fontId="94" fillId="6" borderId="82" xfId="35" applyFont="1" applyFill="1" applyBorder="1" applyAlignment="1">
      <alignment wrapText="1"/>
    </xf>
    <xf numFmtId="172" fontId="94" fillId="6" borderId="82" xfId="35" applyNumberFormat="1" applyFont="1" applyFill="1" applyBorder="1" applyAlignment="1">
      <alignment horizontal="right"/>
    </xf>
    <xf numFmtId="172" fontId="94" fillId="6" borderId="91" xfId="35" applyNumberFormat="1" applyFont="1" applyFill="1" applyBorder="1" applyAlignment="1">
      <alignment horizontal="right" wrapText="1"/>
    </xf>
    <xf numFmtId="49" fontId="116" fillId="6" borderId="10" xfId="35" applyNumberFormat="1" applyFont="1" applyFill="1" applyBorder="1" applyAlignment="1">
      <alignment horizontal="left"/>
    </xf>
    <xf numFmtId="49" fontId="94" fillId="6" borderId="82" xfId="35" applyNumberFormat="1" applyFont="1" applyFill="1" applyBorder="1" applyAlignment="1">
      <alignment horizontal="right" wrapText="1"/>
    </xf>
    <xf numFmtId="0" fontId="94" fillId="6" borderId="82" xfId="35" applyNumberFormat="1" applyFont="1" applyFill="1" applyBorder="1" applyAlignment="1">
      <alignment horizontal="right" wrapText="1"/>
    </xf>
    <xf numFmtId="172" fontId="94" fillId="6" borderId="85" xfId="35" applyNumberFormat="1" applyFont="1" applyFill="1" applyBorder="1" applyAlignment="1">
      <alignment horizontal="right" wrapText="1"/>
    </xf>
    <xf numFmtId="0" fontId="94" fillId="6" borderId="82" xfId="35" applyNumberFormat="1" applyFont="1" applyFill="1" applyBorder="1" applyAlignment="1">
      <alignment wrapText="1"/>
    </xf>
    <xf numFmtId="49" fontId="94" fillId="6" borderId="82" xfId="35" applyNumberFormat="1" applyFont="1" applyFill="1" applyBorder="1" applyAlignment="1">
      <alignment horizontal="left" vertical="top" wrapText="1"/>
    </xf>
    <xf numFmtId="172" fontId="94" fillId="6" borderId="93" xfId="35" applyNumberFormat="1" applyFont="1" applyFill="1" applyBorder="1" applyAlignment="1">
      <alignment horizontal="right" wrapText="1"/>
    </xf>
    <xf numFmtId="49" fontId="116" fillId="6" borderId="82" xfId="35" applyNumberFormat="1" applyFont="1" applyFill="1" applyBorder="1" applyAlignment="1">
      <alignment horizontal="center" vertical="top" wrapText="1"/>
    </xf>
    <xf numFmtId="9" fontId="94" fillId="6" borderId="82" xfId="35" applyNumberFormat="1" applyFont="1" applyFill="1" applyBorder="1" applyAlignment="1">
      <alignment horizontal="right" vertical="top" wrapText="1"/>
    </xf>
    <xf numFmtId="0" fontId="116" fillId="6" borderId="10" xfId="35" applyFont="1" applyFill="1" applyBorder="1" applyAlignment="1">
      <alignment horizontal="center" vertical="top" wrapText="1"/>
    </xf>
    <xf numFmtId="0" fontId="94" fillId="6" borderId="10" xfId="35" applyFont="1" applyFill="1" applyBorder="1" applyAlignment="1">
      <alignment horizontal="left" vertical="top" wrapText="1"/>
    </xf>
    <xf numFmtId="0" fontId="116" fillId="6" borderId="10" xfId="35" applyNumberFormat="1" applyFont="1" applyFill="1" applyBorder="1" applyAlignment="1">
      <alignment horizontal="center" vertical="top" wrapText="1"/>
    </xf>
    <xf numFmtId="49" fontId="116" fillId="6" borderId="10" xfId="35" applyNumberFormat="1" applyFont="1" applyFill="1" applyBorder="1" applyAlignment="1">
      <alignment horizontal="center" vertical="top" wrapText="1"/>
    </xf>
    <xf numFmtId="49" fontId="94" fillId="6" borderId="10" xfId="35" applyNumberFormat="1" applyFont="1" applyFill="1" applyBorder="1" applyAlignment="1">
      <alignment horizontal="left" vertical="top" wrapText="1"/>
    </xf>
    <xf numFmtId="9" fontId="94" fillId="6" borderId="10" xfId="35" applyNumberFormat="1" applyFont="1" applyFill="1" applyBorder="1" applyAlignment="1">
      <alignment horizontal="right" vertical="top" wrapText="1"/>
    </xf>
    <xf numFmtId="172" fontId="95" fillId="6" borderId="46" xfId="31" applyNumberFormat="1" applyFont="1" applyFill="1" applyBorder="1" applyAlignment="1" applyProtection="1">
      <alignment horizontal="right" vertical="center" wrapText="1"/>
      <protection locked="0"/>
    </xf>
    <xf numFmtId="172" fontId="94" fillId="6" borderId="82" xfId="35" applyNumberFormat="1" applyFont="1" applyFill="1" applyBorder="1" applyAlignment="1" applyProtection="1">
      <alignment horizontal="right" vertical="top"/>
      <protection locked="0"/>
    </xf>
    <xf numFmtId="172" fontId="94" fillId="6" borderId="10" xfId="35" applyNumberFormat="1" applyFont="1" applyFill="1" applyBorder="1" applyAlignment="1" applyProtection="1">
      <alignment horizontal="right" vertical="top"/>
      <protection locked="0"/>
    </xf>
    <xf numFmtId="172" fontId="94" fillId="6" borderId="82" xfId="35" applyNumberFormat="1" applyFont="1" applyFill="1" applyBorder="1" applyAlignment="1" applyProtection="1">
      <alignment horizontal="right"/>
      <protection locked="0"/>
    </xf>
    <xf numFmtId="0" fontId="121" fillId="0" borderId="0" xfId="32" applyFont="1" applyAlignment="1">
      <alignment horizontal="center"/>
    </xf>
    <xf numFmtId="0" fontId="122" fillId="0" borderId="0" xfId="32" applyFont="1" applyAlignment="1">
      <alignment vertical="top"/>
    </xf>
    <xf numFmtId="0" fontId="3" fillId="0" borderId="0" xfId="32" applyAlignment="1">
      <alignment horizontal="center"/>
    </xf>
    <xf numFmtId="0" fontId="123" fillId="0" borderId="0" xfId="32" applyFont="1" applyAlignment="1">
      <alignment vertical="top"/>
    </xf>
    <xf numFmtId="0" fontId="3" fillId="0" borderId="22" xfId="32" applyBorder="1" applyAlignment="1">
      <alignment horizontal="center"/>
    </xf>
    <xf numFmtId="0" fontId="3" fillId="0" borderId="16" xfId="32" applyBorder="1"/>
    <xf numFmtId="0" fontId="3" fillId="0" borderId="16" xfId="32" applyBorder="1" applyAlignment="1">
      <alignment horizontal="center"/>
    </xf>
    <xf numFmtId="0" fontId="3" fillId="0" borderId="17" xfId="32" applyBorder="1"/>
    <xf numFmtId="0" fontId="124" fillId="0" borderId="20" xfId="36" applyFont="1" applyBorder="1" applyAlignment="1">
      <alignment horizontal="center" vertical="top"/>
    </xf>
    <xf numFmtId="0" fontId="122" fillId="0" borderId="0" xfId="32" applyFont="1" applyAlignment="1">
      <alignment vertical="top" wrapText="1"/>
    </xf>
    <xf numFmtId="4" fontId="3" fillId="0" borderId="0" xfId="37" applyNumberFormat="1" applyFont="1" applyFill="1" applyBorder="1" applyAlignment="1" applyProtection="1">
      <alignment horizontal="center"/>
    </xf>
    <xf numFmtId="3" fontId="3" fillId="0" borderId="13" xfId="32" applyNumberFormat="1" applyBorder="1" applyAlignment="1">
      <alignment horizontal="center"/>
    </xf>
    <xf numFmtId="0" fontId="124" fillId="0" borderId="41" xfId="36" applyFont="1" applyBorder="1" applyAlignment="1">
      <alignment horizontal="center" vertical="top"/>
    </xf>
    <xf numFmtId="0" fontId="122" fillId="0" borderId="42" xfId="32" applyFont="1" applyBorder="1" applyAlignment="1">
      <alignment vertical="top" wrapText="1"/>
    </xf>
    <xf numFmtId="4" fontId="16" fillId="0" borderId="42" xfId="32" applyNumberFormat="1" applyFont="1" applyBorder="1" applyAlignment="1">
      <alignment horizontal="center"/>
    </xf>
    <xf numFmtId="3" fontId="16" fillId="0" borderId="40" xfId="32" applyNumberFormat="1" applyFont="1" applyBorder="1" applyAlignment="1">
      <alignment horizontal="center"/>
    </xf>
    <xf numFmtId="0" fontId="124" fillId="0" borderId="0" xfId="36" applyFont="1" applyAlignment="1">
      <alignment horizontal="center" vertical="top"/>
    </xf>
    <xf numFmtId="3" fontId="3" fillId="0" borderId="0" xfId="32" applyNumberFormat="1" applyAlignment="1">
      <alignment horizontal="center"/>
    </xf>
    <xf numFmtId="49" fontId="126" fillId="0" borderId="22" xfId="32" applyNumberFormat="1" applyFont="1" applyBorder="1" applyAlignment="1">
      <alignment horizontal="center"/>
    </xf>
    <xf numFmtId="0" fontId="122" fillId="0" borderId="16" xfId="32" applyFont="1" applyBorder="1" applyAlignment="1">
      <alignment vertical="top" wrapText="1"/>
    </xf>
    <xf numFmtId="4" fontId="3" fillId="0" borderId="16" xfId="37" applyNumberFormat="1" applyFont="1" applyBorder="1" applyAlignment="1" applyProtection="1">
      <alignment horizontal="center"/>
    </xf>
    <xf numFmtId="3" fontId="3" fillId="0" borderId="17" xfId="32" applyNumberFormat="1" applyBorder="1" applyAlignment="1">
      <alignment horizontal="center"/>
    </xf>
    <xf numFmtId="49" fontId="126" fillId="0" borderId="20" xfId="32" applyNumberFormat="1" applyFont="1" applyBorder="1" applyAlignment="1">
      <alignment horizontal="center"/>
    </xf>
    <xf numFmtId="0" fontId="8" fillId="0" borderId="0" xfId="32" applyFont="1" applyAlignment="1">
      <alignment vertical="top" wrapText="1"/>
    </xf>
    <xf numFmtId="0" fontId="122" fillId="0" borderId="22" xfId="32" applyFont="1" applyBorder="1" applyAlignment="1">
      <alignment horizontal="center" vertical="top" wrapText="1"/>
    </xf>
    <xf numFmtId="4" fontId="3" fillId="0" borderId="16" xfId="32" applyNumberFormat="1" applyBorder="1" applyAlignment="1">
      <alignment horizontal="center"/>
    </xf>
    <xf numFmtId="0" fontId="122" fillId="0" borderId="20" xfId="32" applyFont="1" applyBorder="1" applyAlignment="1">
      <alignment horizontal="center" vertical="top" wrapText="1"/>
    </xf>
    <xf numFmtId="0" fontId="3" fillId="0" borderId="20" xfId="32" applyBorder="1" applyAlignment="1">
      <alignment horizontal="center"/>
    </xf>
    <xf numFmtId="4" fontId="126" fillId="0" borderId="42" xfId="32" applyNumberFormat="1" applyFont="1" applyBorder="1" applyAlignment="1">
      <alignment horizontal="center"/>
    </xf>
    <xf numFmtId="3" fontId="126" fillId="0" borderId="42" xfId="32" applyNumberFormat="1" applyFont="1" applyBorder="1" applyAlignment="1">
      <alignment horizontal="center"/>
    </xf>
    <xf numFmtId="0" fontId="3" fillId="0" borderId="0" xfId="32" applyAlignment="1">
      <alignment horizontal="center" vertical="top"/>
    </xf>
    <xf numFmtId="0" fontId="3" fillId="0" borderId="0" xfId="32" applyAlignment="1">
      <alignment vertical="top" wrapText="1"/>
    </xf>
    <xf numFmtId="4" fontId="3" fillId="0" borderId="0" xfId="32" applyNumberFormat="1" applyProtection="1">
      <protection locked="0"/>
    </xf>
    <xf numFmtId="4" fontId="3" fillId="0" borderId="0" xfId="32" applyNumberFormat="1"/>
    <xf numFmtId="0" fontId="3" fillId="0" borderId="0" xfId="32" applyAlignment="1">
      <alignment wrapText="1"/>
    </xf>
    <xf numFmtId="0" fontId="77" fillId="0" borderId="0" xfId="32" applyFont="1" applyAlignment="1">
      <alignment horizontal="center"/>
    </xf>
    <xf numFmtId="0" fontId="77" fillId="0" borderId="0" xfId="32" applyFont="1"/>
    <xf numFmtId="4" fontId="77" fillId="0" borderId="0" xfId="32" applyNumberFormat="1" applyFont="1"/>
    <xf numFmtId="0" fontId="26" fillId="0" borderId="0" xfId="32" applyFont="1"/>
    <xf numFmtId="0" fontId="126" fillId="0" borderId="0" xfId="32" applyFont="1" applyAlignment="1">
      <alignment horizontal="center" vertical="top"/>
    </xf>
    <xf numFmtId="2" fontId="126" fillId="0" borderId="0" xfId="32" applyNumberFormat="1" applyFont="1" applyAlignment="1">
      <alignment vertical="top" wrapText="1"/>
    </xf>
    <xf numFmtId="2" fontId="27" fillId="0" borderId="0" xfId="32" applyNumberFormat="1" applyFont="1" applyAlignment="1">
      <alignment vertical="top" wrapText="1"/>
    </xf>
    <xf numFmtId="173" fontId="3" fillId="0" borderId="0" xfId="38" applyNumberFormat="1" applyFont="1" applyAlignment="1">
      <alignment horizontal="center" vertical="top" wrapText="1"/>
    </xf>
    <xf numFmtId="0" fontId="3" fillId="0" borderId="0" xfId="32" quotePrefix="1" applyAlignment="1">
      <alignment vertical="top" wrapText="1"/>
    </xf>
    <xf numFmtId="0" fontId="3" fillId="0" borderId="0" xfId="39" applyNumberFormat="1" applyFont="1" applyFill="1" applyBorder="1" applyAlignment="1" applyProtection="1">
      <alignment horizontal="left"/>
    </xf>
    <xf numFmtId="0" fontId="3" fillId="0" borderId="0" xfId="32" quotePrefix="1" applyAlignment="1">
      <alignment wrapText="1"/>
    </xf>
    <xf numFmtId="0" fontId="29" fillId="0" borderId="0" xfId="40" applyFont="1" applyAlignment="1">
      <alignment horizontal="center"/>
    </xf>
    <xf numFmtId="4" fontId="29" fillId="0" borderId="0" xfId="32" applyNumberFormat="1" applyFont="1" applyAlignment="1">
      <alignment horizontal="right"/>
    </xf>
    <xf numFmtId="4" fontId="29" fillId="0" borderId="0" xfId="32" applyNumberFormat="1" applyFont="1" applyAlignment="1">
      <alignment horizontal="center"/>
    </xf>
    <xf numFmtId="0" fontId="29" fillId="0" borderId="0" xfId="40" applyFont="1"/>
    <xf numFmtId="4" fontId="3" fillId="0" borderId="0" xfId="41" applyNumberFormat="1" applyFont="1" applyProtection="1">
      <protection locked="0"/>
    </xf>
    <xf numFmtId="4" fontId="3" fillId="0" borderId="0" xfId="41" applyNumberFormat="1" applyFont="1"/>
    <xf numFmtId="0" fontId="121" fillId="0" borderId="0" xfId="36" applyFont="1"/>
    <xf numFmtId="0" fontId="122" fillId="0" borderId="0" xfId="36" applyFont="1" applyAlignment="1">
      <alignment vertical="top"/>
    </xf>
    <xf numFmtId="0" fontId="3" fillId="0" borderId="0" xfId="36" applyAlignment="1">
      <alignment horizontal="center"/>
    </xf>
    <xf numFmtId="0" fontId="3" fillId="0" borderId="0" xfId="36"/>
    <xf numFmtId="0" fontId="121" fillId="0" borderId="0" xfId="36" applyFont="1" applyAlignment="1">
      <alignment horizontal="center"/>
    </xf>
    <xf numFmtId="0" fontId="123" fillId="0" borderId="0" xfId="36" applyFont="1" applyAlignment="1">
      <alignment vertical="top"/>
    </xf>
    <xf numFmtId="0" fontId="124" fillId="0" borderId="0" xfId="36" applyFont="1" applyAlignment="1">
      <alignment vertical="top"/>
    </xf>
    <xf numFmtId="0" fontId="122" fillId="0" borderId="0" xfId="36" applyFont="1" applyAlignment="1">
      <alignment vertical="top" wrapText="1"/>
    </xf>
    <xf numFmtId="4" fontId="3" fillId="0" borderId="0" xfId="36" applyNumberFormat="1" applyAlignment="1">
      <alignment horizontal="center"/>
    </xf>
    <xf numFmtId="3" fontId="3" fillId="0" borderId="0" xfId="36" applyNumberFormat="1" applyAlignment="1">
      <alignment horizontal="center"/>
    </xf>
    <xf numFmtId="0" fontId="122" fillId="0" borderId="42" xfId="36" applyFont="1" applyBorder="1" applyAlignment="1">
      <alignment vertical="top" wrapText="1"/>
    </xf>
    <xf numFmtId="4" fontId="3" fillId="0" borderId="42" xfId="36" applyNumberFormat="1" applyBorder="1" applyAlignment="1">
      <alignment horizontal="center"/>
    </xf>
    <xf numFmtId="0" fontId="3" fillId="0" borderId="42" xfId="36" applyBorder="1"/>
    <xf numFmtId="0" fontId="8" fillId="0" borderId="0" xfId="36" applyFont="1" applyAlignment="1">
      <alignment vertical="top" wrapText="1"/>
    </xf>
    <xf numFmtId="4" fontId="121" fillId="0" borderId="0" xfId="36" applyNumberFormat="1" applyFont="1" applyAlignment="1">
      <alignment horizontal="center"/>
    </xf>
    <xf numFmtId="3" fontId="121" fillId="0" borderId="0" xfId="36" applyNumberFormat="1" applyFont="1" applyAlignment="1">
      <alignment horizontal="center"/>
    </xf>
    <xf numFmtId="0" fontId="3" fillId="0" borderId="0" xfId="36" applyAlignment="1">
      <alignment horizontal="center" vertical="top"/>
    </xf>
    <xf numFmtId="0" fontId="3" fillId="0" borderId="0" xfId="36" applyAlignment="1">
      <alignment vertical="top" wrapText="1"/>
    </xf>
    <xf numFmtId="4" fontId="3" fillId="0" borderId="0" xfId="36" applyNumberFormat="1" applyProtection="1">
      <protection locked="0"/>
    </xf>
    <xf numFmtId="4" fontId="3" fillId="0" borderId="0" xfId="36" applyNumberFormat="1"/>
    <xf numFmtId="0" fontId="3" fillId="0" borderId="0" xfId="36" applyAlignment="1">
      <alignment wrapText="1"/>
    </xf>
    <xf numFmtId="0" fontId="5" fillId="0" borderId="0" xfId="36" applyFont="1" applyAlignment="1">
      <alignment vertical="top" wrapText="1"/>
    </xf>
    <xf numFmtId="0" fontId="77" fillId="0" borderId="0" xfId="36" applyFont="1" applyAlignment="1">
      <alignment horizontal="center"/>
    </xf>
    <xf numFmtId="0" fontId="77" fillId="0" borderId="0" xfId="36" applyFont="1"/>
    <xf numFmtId="4" fontId="77" fillId="0" borderId="0" xfId="36" applyNumberFormat="1" applyFont="1"/>
    <xf numFmtId="0" fontId="26" fillId="0" borderId="0" xfId="36" applyFont="1"/>
    <xf numFmtId="0" fontId="126" fillId="0" borderId="0" xfId="36" applyFont="1" applyAlignment="1">
      <alignment horizontal="center" vertical="top"/>
    </xf>
    <xf numFmtId="2" fontId="126" fillId="0" borderId="0" xfId="36" applyNumberFormat="1" applyFont="1" applyAlignment="1">
      <alignment vertical="top" wrapText="1"/>
    </xf>
    <xf numFmtId="2" fontId="27" fillId="0" borderId="0" xfId="36" applyNumberFormat="1" applyFont="1" applyAlignment="1">
      <alignment vertical="top" wrapText="1"/>
    </xf>
    <xf numFmtId="0" fontId="3" fillId="0" borderId="0" xfId="36" quotePrefix="1" applyAlignment="1">
      <alignment vertical="top" wrapText="1"/>
    </xf>
    <xf numFmtId="0" fontId="3" fillId="9" borderId="0" xfId="36" applyFill="1" applyAlignment="1">
      <alignment vertical="top" wrapText="1"/>
    </xf>
    <xf numFmtId="0" fontId="3" fillId="0" borderId="0" xfId="36" quotePrefix="1" applyAlignment="1">
      <alignment wrapText="1"/>
    </xf>
    <xf numFmtId="0" fontId="29" fillId="0" borderId="0" xfId="36" applyFont="1" applyAlignment="1">
      <alignment horizontal="right"/>
    </xf>
    <xf numFmtId="4" fontId="29" fillId="0" borderId="0" xfId="36" applyNumberFormat="1" applyFont="1" applyAlignment="1">
      <alignment horizontal="right"/>
    </xf>
    <xf numFmtId="4" fontId="29" fillId="0" borderId="0" xfId="36" applyNumberFormat="1" applyFont="1" applyAlignment="1">
      <alignment horizontal="center"/>
    </xf>
    <xf numFmtId="0" fontId="3" fillId="0" borderId="0" xfId="42" quotePrefix="1" applyAlignment="1">
      <alignment vertical="top" wrapText="1"/>
    </xf>
    <xf numFmtId="0" fontId="3" fillId="0" borderId="0" xfId="43" quotePrefix="1" applyFont="1" applyAlignment="1">
      <alignment vertical="top" wrapText="1"/>
    </xf>
    <xf numFmtId="4" fontId="3" fillId="0" borderId="0" xfId="43" applyNumberFormat="1" applyFont="1" applyProtection="1">
      <protection locked="0"/>
    </xf>
    <xf numFmtId="4" fontId="3" fillId="0" borderId="0" xfId="43" applyNumberFormat="1" applyFont="1"/>
    <xf numFmtId="3" fontId="129" fillId="0" borderId="36" xfId="42" applyNumberFormat="1" applyFont="1" applyBorder="1" applyAlignment="1">
      <alignment horizontal="right"/>
    </xf>
    <xf numFmtId="49" fontId="129" fillId="0" borderId="36" xfId="42" applyNumberFormat="1" applyFont="1" applyBorder="1" applyAlignment="1">
      <alignment horizontal="left"/>
    </xf>
    <xf numFmtId="49" fontId="129" fillId="0" borderId="36" xfId="42" applyNumberFormat="1" applyFont="1" applyBorder="1" applyAlignment="1">
      <alignment horizontal="center" wrapText="1"/>
    </xf>
    <xf numFmtId="1" fontId="129" fillId="0" borderId="36" xfId="42" applyNumberFormat="1" applyFont="1" applyBorder="1" applyAlignment="1" applyProtection="1">
      <alignment horizontal="center" wrapText="1"/>
      <protection locked="0"/>
    </xf>
    <xf numFmtId="175" fontId="10" fillId="0" borderId="36" xfId="42" applyNumberFormat="1" applyFont="1" applyBorder="1" applyAlignment="1">
      <alignment wrapText="1"/>
    </xf>
    <xf numFmtId="175" fontId="10" fillId="0" borderId="36" xfId="42" applyNumberFormat="1" applyFont="1" applyBorder="1" applyAlignment="1">
      <alignment horizontal="right" wrapText="1"/>
    </xf>
    <xf numFmtId="0" fontId="130" fillId="0" borderId="0" xfId="42" applyFont="1"/>
    <xf numFmtId="49" fontId="131" fillId="0" borderId="36" xfId="42" applyNumberFormat="1" applyFont="1" applyBorder="1" applyAlignment="1">
      <alignment horizontal="left" vertical="top"/>
    </xf>
    <xf numFmtId="175" fontId="77" fillId="0" borderId="36" xfId="42" applyNumberFormat="1" applyFont="1" applyBorder="1" applyAlignment="1">
      <alignment horizontal="right" wrapText="1"/>
    </xf>
    <xf numFmtId="0" fontId="30" fillId="0" borderId="36" xfId="42" applyFont="1" applyBorder="1" applyAlignment="1">
      <alignment vertical="top"/>
    </xf>
    <xf numFmtId="0" fontId="30" fillId="0" borderId="36" xfId="42" applyFont="1" applyBorder="1" applyAlignment="1">
      <alignment vertical="top" wrapText="1"/>
    </xf>
    <xf numFmtId="0" fontId="30" fillId="0" borderId="36" xfId="42" applyFont="1" applyBorder="1" applyAlignment="1">
      <alignment horizontal="center"/>
    </xf>
    <xf numFmtId="0" fontId="132" fillId="0" borderId="36" xfId="42" applyFont="1" applyBorder="1" applyAlignment="1">
      <alignment vertical="top"/>
    </xf>
    <xf numFmtId="0" fontId="30" fillId="0" borderId="36" xfId="42" applyFont="1" applyBorder="1" applyAlignment="1">
      <alignment horizontal="center" vertical="top"/>
    </xf>
    <xf numFmtId="0" fontId="72" fillId="0" borderId="36" xfId="45" applyFont="1" applyBorder="1" applyAlignment="1">
      <alignment vertical="top" wrapText="1"/>
    </xf>
    <xf numFmtId="1" fontId="30" fillId="0" borderId="36" xfId="42" applyNumberFormat="1" applyFont="1" applyBorder="1" applyAlignment="1">
      <alignment horizontal="center"/>
    </xf>
    <xf numFmtId="0" fontId="3" fillId="0" borderId="0" xfId="42"/>
    <xf numFmtId="0" fontId="3" fillId="0" borderId="36" xfId="42" applyBorder="1"/>
    <xf numFmtId="0" fontId="134" fillId="0" borderId="36" xfId="45" applyFont="1" applyBorder="1" applyAlignment="1">
      <alignment vertical="top" wrapText="1"/>
    </xf>
    <xf numFmtId="0" fontId="32" fillId="0" borderId="36" xfId="42" applyFont="1" applyBorder="1" applyAlignment="1">
      <alignment horizontal="center" vertical="top" wrapText="1"/>
    </xf>
    <xf numFmtId="0" fontId="32" fillId="0" borderId="36" xfId="45" applyFont="1" applyBorder="1" applyAlignment="1">
      <alignment vertical="top" wrapText="1"/>
    </xf>
    <xf numFmtId="0" fontId="30" fillId="0" borderId="36" xfId="36" applyFont="1" applyBorder="1" applyAlignment="1">
      <alignment vertical="top" wrapText="1"/>
    </xf>
    <xf numFmtId="0" fontId="29" fillId="0" borderId="36" xfId="42" applyFont="1" applyBorder="1" applyAlignment="1">
      <alignment horizontal="center"/>
    </xf>
    <xf numFmtId="1" fontId="29" fillId="0" borderId="36" xfId="42" applyNumberFormat="1" applyFont="1" applyBorder="1" applyAlignment="1">
      <alignment horizontal="center"/>
    </xf>
    <xf numFmtId="0" fontId="3" fillId="0" borderId="36" xfId="42" applyBorder="1" applyAlignment="1">
      <alignment horizontal="right"/>
    </xf>
    <xf numFmtId="0" fontId="30" fillId="0" borderId="36" xfId="36" applyFont="1" applyBorder="1" applyAlignment="1">
      <alignment horizontal="center" vertical="top"/>
    </xf>
    <xf numFmtId="0" fontId="65" fillId="0" borderId="36" xfId="36" applyFont="1" applyBorder="1" applyAlignment="1">
      <alignment vertical="top" wrapText="1"/>
    </xf>
    <xf numFmtId="49" fontId="18" fillId="0" borderId="36" xfId="42" applyNumberFormat="1" applyFont="1" applyBorder="1" applyAlignment="1">
      <alignment vertical="top" wrapText="1"/>
    </xf>
    <xf numFmtId="175" fontId="5" fillId="0" borderId="36" xfId="42" applyNumberFormat="1" applyFont="1" applyBorder="1" applyAlignment="1">
      <alignment horizontal="right" wrapText="1"/>
    </xf>
    <xf numFmtId="49" fontId="3" fillId="0" borderId="36" xfId="42" applyNumberFormat="1" applyBorder="1" applyAlignment="1">
      <alignment vertical="top" wrapText="1"/>
    </xf>
    <xf numFmtId="0" fontId="29" fillId="0" borderId="36" xfId="42" applyFont="1" applyBorder="1" applyAlignment="1">
      <alignment horizontal="center" vertical="top" wrapText="1"/>
    </xf>
    <xf numFmtId="0" fontId="65" fillId="0" borderId="36" xfId="42" applyFont="1" applyBorder="1" applyAlignment="1">
      <alignment vertical="top" wrapText="1"/>
    </xf>
    <xf numFmtId="176" fontId="29" fillId="0" borderId="36" xfId="42" applyNumberFormat="1" applyFont="1" applyBorder="1" applyAlignment="1">
      <alignment horizontal="center" vertical="top"/>
    </xf>
    <xf numFmtId="0" fontId="72" fillId="0" borderId="36" xfId="42" applyFont="1" applyBorder="1" applyAlignment="1">
      <alignment vertical="top" wrapText="1"/>
    </xf>
    <xf numFmtId="0" fontId="32" fillId="0" borderId="36" xfId="42" applyFont="1" applyBorder="1" applyAlignment="1">
      <alignment wrapText="1"/>
    </xf>
    <xf numFmtId="0" fontId="77" fillId="0" borderId="36" xfId="42" applyFont="1" applyBorder="1" applyAlignment="1">
      <alignment vertical="top" wrapText="1"/>
    </xf>
    <xf numFmtId="0" fontId="8" fillId="0" borderId="36" xfId="42" applyFont="1" applyBorder="1" applyAlignment="1">
      <alignment vertical="top"/>
    </xf>
    <xf numFmtId="0" fontId="121" fillId="0" borderId="36" xfId="45" applyFont="1" applyBorder="1" applyAlignment="1">
      <alignment vertical="top" wrapText="1"/>
    </xf>
    <xf numFmtId="0" fontId="77" fillId="0" borderId="36" xfId="42" applyFont="1" applyBorder="1" applyAlignment="1">
      <alignment horizontal="center" vertical="top"/>
    </xf>
    <xf numFmtId="1" fontId="77" fillId="0" borderId="36" xfId="42" applyNumberFormat="1" applyFont="1" applyBorder="1" applyAlignment="1">
      <alignment horizontal="center"/>
    </xf>
    <xf numFmtId="0" fontId="5" fillId="0" borderId="36" xfId="42" applyFont="1" applyBorder="1" applyAlignment="1">
      <alignment horizontal="center" vertical="top" wrapText="1"/>
    </xf>
    <xf numFmtId="176" fontId="5" fillId="0" borderId="36" xfId="42" applyNumberFormat="1" applyFont="1" applyBorder="1" applyAlignment="1">
      <alignment horizontal="left" vertical="top" wrapText="1"/>
    </xf>
    <xf numFmtId="49" fontId="5" fillId="0" borderId="36" xfId="42" applyNumberFormat="1" applyFont="1" applyBorder="1" applyAlignment="1">
      <alignment horizontal="center"/>
    </xf>
    <xf numFmtId="1" fontId="5" fillId="0" borderId="36" xfId="42" applyNumberFormat="1" applyFont="1" applyBorder="1" applyAlignment="1">
      <alignment horizontal="center"/>
    </xf>
    <xf numFmtId="176" fontId="3" fillId="0" borderId="36" xfId="42" applyNumberFormat="1" applyBorder="1" applyAlignment="1">
      <alignment horizontal="center" vertical="top"/>
    </xf>
    <xf numFmtId="0" fontId="5" fillId="0" borderId="36" xfId="42" applyFont="1" applyBorder="1" applyAlignment="1">
      <alignment wrapText="1"/>
    </xf>
    <xf numFmtId="0" fontId="5" fillId="0" borderId="36" xfId="42" applyFont="1" applyBorder="1" applyAlignment="1">
      <alignment vertical="top" wrapText="1"/>
    </xf>
    <xf numFmtId="0" fontId="5" fillId="0" borderId="36" xfId="42" applyFont="1" applyBorder="1" applyAlignment="1">
      <alignment horizontal="center"/>
    </xf>
    <xf numFmtId="49" fontId="5" fillId="0" borderId="36" xfId="42" applyNumberFormat="1" applyFont="1" applyBorder="1" applyAlignment="1">
      <alignment vertical="top" wrapText="1"/>
    </xf>
    <xf numFmtId="49" fontId="5" fillId="0" borderId="36" xfId="42" applyNumberFormat="1" applyFont="1" applyBorder="1" applyAlignment="1">
      <alignment horizontal="center" vertical="top" wrapText="1"/>
    </xf>
    <xf numFmtId="49" fontId="16" fillId="0" borderId="36" xfId="42" applyNumberFormat="1" applyFont="1" applyBorder="1" applyAlignment="1">
      <alignment vertical="top" wrapText="1"/>
    </xf>
    <xf numFmtId="175" fontId="5" fillId="0" borderId="36" xfId="42" applyNumberFormat="1" applyFont="1" applyBorder="1" applyAlignment="1">
      <alignment wrapText="1"/>
    </xf>
    <xf numFmtId="49" fontId="32" fillId="0" borderId="36" xfId="42" applyNumberFormat="1" applyFont="1" applyBorder="1" applyAlignment="1">
      <alignment vertical="top" wrapText="1"/>
    </xf>
    <xf numFmtId="0" fontId="32" fillId="0" borderId="36" xfId="42" applyFont="1" applyBorder="1" applyAlignment="1">
      <alignment horizontal="center" wrapText="1"/>
    </xf>
    <xf numFmtId="0" fontId="5" fillId="0" borderId="36" xfId="42" applyFont="1" applyBorder="1" applyAlignment="1">
      <alignment horizontal="right" wrapText="1"/>
    </xf>
    <xf numFmtId="49" fontId="32" fillId="0" borderId="36" xfId="42" applyNumberFormat="1" applyFont="1" applyBorder="1" applyAlignment="1">
      <alignment horizontal="center" vertical="top" wrapText="1"/>
    </xf>
    <xf numFmtId="49" fontId="29" fillId="0" borderId="36" xfId="42" applyNumberFormat="1" applyFont="1" applyBorder="1" applyAlignment="1">
      <alignment horizontal="right" vertical="top"/>
    </xf>
    <xf numFmtId="0" fontId="3" fillId="0" borderId="36" xfId="42" applyBorder="1" applyAlignment="1">
      <alignment horizontal="center"/>
    </xf>
    <xf numFmtId="0" fontId="3" fillId="0" borderId="36" xfId="42" applyBorder="1" applyAlignment="1">
      <alignment horizontal="center" vertical="top" wrapText="1"/>
    </xf>
    <xf numFmtId="0" fontId="29" fillId="0" borderId="36" xfId="42" applyFont="1" applyBorder="1" applyAlignment="1">
      <alignment wrapText="1"/>
    </xf>
    <xf numFmtId="0" fontId="3" fillId="0" borderId="36" xfId="42" applyBorder="1" applyAlignment="1">
      <alignment vertical="top" wrapText="1"/>
    </xf>
    <xf numFmtId="1" fontId="32" fillId="0" borderId="36" xfId="42" applyNumberFormat="1" applyFont="1" applyBorder="1" applyAlignment="1">
      <alignment horizontal="center"/>
    </xf>
    <xf numFmtId="0" fontId="72" fillId="0" borderId="36" xfId="42" applyFont="1" applyBorder="1" applyAlignment="1">
      <alignment vertical="top"/>
    </xf>
    <xf numFmtId="4" fontId="136" fillId="0" borderId="36" xfId="42" applyNumberFormat="1" applyFont="1" applyBorder="1" applyAlignment="1" applyProtection="1">
      <alignment horizontal="center"/>
      <protection locked="0"/>
    </xf>
    <xf numFmtId="0" fontId="138" fillId="0" borderId="36" xfId="46" applyFont="1" applyBorder="1" applyAlignment="1">
      <alignment horizontal="center"/>
    </xf>
    <xf numFmtId="2" fontId="3" fillId="0" borderId="36" xfId="42" applyNumberFormat="1" applyBorder="1"/>
    <xf numFmtId="0" fontId="3" fillId="0" borderId="36" xfId="42" applyBorder="1" applyAlignment="1">
      <alignment horizontal="center" vertical="top"/>
    </xf>
    <xf numFmtId="0" fontId="3" fillId="0" borderId="36" xfId="42" applyBorder="1" applyAlignment="1">
      <alignment wrapText="1"/>
    </xf>
    <xf numFmtId="4" fontId="77" fillId="0" borderId="36" xfId="46" applyNumberFormat="1" applyFont="1" applyBorder="1"/>
    <xf numFmtId="0" fontId="25" fillId="0" borderId="36" xfId="42" applyFont="1" applyBorder="1" applyAlignment="1">
      <alignment vertical="top" wrapText="1"/>
    </xf>
    <xf numFmtId="0" fontId="26" fillId="0" borderId="36" xfId="42" applyFont="1" applyBorder="1" applyAlignment="1">
      <alignment horizontal="center"/>
    </xf>
    <xf numFmtId="1" fontId="26" fillId="0" borderId="36" xfId="42" applyNumberFormat="1" applyFont="1" applyBorder="1" applyAlignment="1">
      <alignment horizontal="center"/>
    </xf>
    <xf numFmtId="49" fontId="3" fillId="0" borderId="36" xfId="42" applyNumberFormat="1" applyBorder="1" applyAlignment="1">
      <alignment horizontal="center" vertical="top" wrapText="1"/>
    </xf>
    <xf numFmtId="0" fontId="3" fillId="0" borderId="36" xfId="42" applyBorder="1" applyAlignment="1">
      <alignment horizontal="center" wrapText="1"/>
    </xf>
    <xf numFmtId="4" fontId="3" fillId="0" borderId="36" xfId="42" applyNumberFormat="1" applyBorder="1" applyAlignment="1">
      <alignment horizontal="center"/>
    </xf>
    <xf numFmtId="0" fontId="32" fillId="0" borderId="0" xfId="42" applyFont="1" applyAlignment="1">
      <alignment horizontal="center" vertical="top" wrapText="1"/>
    </xf>
    <xf numFmtId="0" fontId="5" fillId="0" borderId="0" xfId="42" applyFont="1" applyAlignment="1">
      <alignment wrapText="1"/>
    </xf>
    <xf numFmtId="0" fontId="5" fillId="0" borderId="0" xfId="42" applyFont="1" applyAlignment="1">
      <alignment horizontal="center"/>
    </xf>
    <xf numFmtId="1" fontId="5" fillId="0" borderId="0" xfId="42" applyNumberFormat="1" applyFont="1" applyAlignment="1">
      <alignment horizontal="center"/>
    </xf>
    <xf numFmtId="175" fontId="5" fillId="0" borderId="0" xfId="42" applyNumberFormat="1" applyFont="1" applyAlignment="1">
      <alignment horizontal="right" wrapText="1"/>
    </xf>
    <xf numFmtId="0" fontId="30" fillId="0" borderId="0" xfId="42" applyFont="1" applyAlignment="1">
      <alignment vertical="top"/>
    </xf>
    <xf numFmtId="0" fontId="30" fillId="0" borderId="0" xfId="42" applyFont="1" applyAlignment="1">
      <alignment vertical="top" wrapText="1"/>
    </xf>
    <xf numFmtId="0" fontId="30" fillId="0" borderId="0" xfId="42" applyFont="1" applyAlignment="1">
      <alignment horizontal="center"/>
    </xf>
    <xf numFmtId="1" fontId="30" fillId="0" borderId="0" xfId="42" applyNumberFormat="1" applyFont="1" applyAlignment="1">
      <alignment horizontal="center"/>
    </xf>
    <xf numFmtId="175" fontId="77" fillId="0" borderId="0" xfId="42" applyNumberFormat="1" applyFont="1" applyAlignment="1">
      <alignment horizontal="right" wrapText="1"/>
    </xf>
    <xf numFmtId="0" fontId="132" fillId="0" borderId="0" xfId="42" applyFont="1" applyAlignment="1">
      <alignment horizontal="center" vertical="top"/>
    </xf>
    <xf numFmtId="1" fontId="132" fillId="0" borderId="0" xfId="42" applyNumberFormat="1" applyFont="1" applyAlignment="1">
      <alignment horizontal="center" vertical="top"/>
    </xf>
    <xf numFmtId="0" fontId="30" fillId="0" borderId="0" xfId="42" applyFont="1"/>
    <xf numFmtId="4" fontId="30" fillId="0" borderId="0" xfId="42" applyNumberFormat="1" applyFont="1" applyAlignment="1">
      <alignment horizontal="center"/>
    </xf>
    <xf numFmtId="4" fontId="30" fillId="0" borderId="0" xfId="42" applyNumberFormat="1" applyFont="1"/>
    <xf numFmtId="0" fontId="30" fillId="0" borderId="0" xfId="42" applyFont="1" applyAlignment="1">
      <alignment horizontal="left" vertical="top"/>
    </xf>
    <xf numFmtId="0" fontId="30" fillId="0" borderId="0" xfId="47" applyFont="1" applyAlignment="1">
      <alignment horizontal="justify" vertical="top" wrapText="1"/>
    </xf>
    <xf numFmtId="0" fontId="29" fillId="0" borderId="0" xfId="42" applyFont="1" applyAlignment="1">
      <alignment wrapText="1"/>
    </xf>
    <xf numFmtId="4" fontId="29" fillId="0" borderId="0" xfId="42" applyNumberFormat="1" applyFont="1" applyAlignment="1">
      <alignment horizontal="center"/>
    </xf>
    <xf numFmtId="4" fontId="77" fillId="0" borderId="0" xfId="42" applyNumberFormat="1" applyFont="1" applyAlignment="1">
      <alignment horizontal="right"/>
    </xf>
    <xf numFmtId="0" fontId="29" fillId="0" borderId="0" xfId="42" applyFont="1" applyAlignment="1">
      <alignment vertical="top" wrapText="1"/>
    </xf>
    <xf numFmtId="0" fontId="29" fillId="0" borderId="0" xfId="42" quotePrefix="1" applyFont="1" applyAlignment="1">
      <alignment vertical="top" wrapText="1"/>
    </xf>
    <xf numFmtId="49" fontId="30" fillId="0" borderId="0" xfId="42" applyNumberFormat="1" applyFont="1" applyAlignment="1">
      <alignment vertical="top" wrapText="1"/>
    </xf>
    <xf numFmtId="0" fontId="30" fillId="0" borderId="0" xfId="42" applyFont="1" applyAlignment="1">
      <alignment wrapText="1"/>
    </xf>
    <xf numFmtId="0" fontId="30" fillId="0" borderId="42" xfId="42" applyFont="1" applyBorder="1" applyAlignment="1">
      <alignment vertical="top"/>
    </xf>
    <xf numFmtId="0" fontId="30" fillId="0" borderId="95" xfId="42" applyFont="1" applyBorder="1" applyAlignment="1">
      <alignment vertical="top"/>
    </xf>
    <xf numFmtId="0" fontId="30" fillId="0" borderId="95" xfId="42" applyFont="1" applyBorder="1" applyAlignment="1">
      <alignment vertical="top" wrapText="1"/>
    </xf>
    <xf numFmtId="0" fontId="30" fillId="0" borderId="95" xfId="42" applyFont="1" applyBorder="1" applyAlignment="1">
      <alignment horizontal="center"/>
    </xf>
    <xf numFmtId="1" fontId="30" fillId="0" borderId="95" xfId="42" applyNumberFormat="1" applyFont="1" applyBorder="1" applyAlignment="1">
      <alignment horizontal="center"/>
    </xf>
    <xf numFmtId="4" fontId="77" fillId="0" borderId="95" xfId="42" applyNumberFormat="1" applyFont="1" applyBorder="1" applyAlignment="1">
      <alignment horizontal="right"/>
    </xf>
    <xf numFmtId="0" fontId="132" fillId="0" borderId="0" xfId="42" applyFont="1" applyAlignment="1">
      <alignment vertical="top"/>
    </xf>
    <xf numFmtId="0" fontId="140" fillId="0" borderId="0" xfId="42" applyFont="1"/>
    <xf numFmtId="0" fontId="30" fillId="0" borderId="0" xfId="42" quotePrefix="1" applyFont="1" applyAlignment="1">
      <alignment vertical="top" wrapText="1"/>
    </xf>
    <xf numFmtId="176" fontId="30" fillId="0" borderId="0" xfId="42" applyNumberFormat="1" applyFont="1" applyAlignment="1">
      <alignment horizontal="left" vertical="top" wrapText="1"/>
    </xf>
    <xf numFmtId="176" fontId="30" fillId="0" borderId="0" xfId="42" applyNumberFormat="1" applyFont="1" applyAlignment="1">
      <alignment horizontal="center" vertical="top"/>
    </xf>
    <xf numFmtId="1" fontId="30" fillId="0" borderId="0" xfId="42" applyNumberFormat="1" applyFont="1" applyAlignment="1">
      <alignment horizontal="center" wrapText="1"/>
    </xf>
    <xf numFmtId="4" fontId="77" fillId="0" borderId="0" xfId="42" applyNumberFormat="1" applyFont="1" applyAlignment="1" applyProtection="1">
      <alignment horizontal="right"/>
      <protection locked="0"/>
    </xf>
    <xf numFmtId="2" fontId="77" fillId="0" borderId="0" xfId="42" applyNumberFormat="1" applyFont="1" applyAlignment="1" applyProtection="1">
      <alignment horizontal="right"/>
      <protection locked="0"/>
    </xf>
    <xf numFmtId="176" fontId="141" fillId="0" borderId="0" xfId="42" applyNumberFormat="1" applyFont="1" applyAlignment="1">
      <alignment horizontal="left" vertical="top"/>
    </xf>
    <xf numFmtId="0" fontId="30" fillId="0" borderId="0" xfId="42" applyFont="1" applyAlignment="1">
      <alignment horizontal="center" vertical="top" wrapText="1"/>
    </xf>
    <xf numFmtId="1" fontId="30" fillId="0" borderId="0" xfId="42" applyNumberFormat="1" applyFont="1" applyAlignment="1">
      <alignment horizontal="center" vertical="top" wrapText="1"/>
    </xf>
    <xf numFmtId="177" fontId="77" fillId="0" borderId="0" xfId="48" applyFont="1" applyAlignment="1">
      <alignment horizontal="right" wrapText="1"/>
    </xf>
    <xf numFmtId="0" fontId="140" fillId="0" borderId="0" xfId="42" applyFont="1" applyAlignment="1">
      <alignment horizontal="center"/>
    </xf>
    <xf numFmtId="0" fontId="30" fillId="0" borderId="0" xfId="42" applyFont="1" applyAlignment="1">
      <alignment horizontal="center" wrapText="1"/>
    </xf>
    <xf numFmtId="0" fontId="29" fillId="0" borderId="0" xfId="42" applyFont="1"/>
    <xf numFmtId="0" fontId="29" fillId="0" borderId="0" xfId="42" applyFont="1" applyAlignment="1">
      <alignment horizontal="center"/>
    </xf>
    <xf numFmtId="1" fontId="29" fillId="0" borderId="0" xfId="42" applyNumberFormat="1" applyFont="1" applyAlignment="1">
      <alignment horizontal="center"/>
    </xf>
    <xf numFmtId="0" fontId="3" fillId="0" borderId="0" xfId="42" applyAlignment="1">
      <alignment horizontal="right"/>
    </xf>
    <xf numFmtId="1" fontId="140" fillId="0" borderId="0" xfId="42" applyNumberFormat="1" applyFont="1" applyAlignment="1">
      <alignment horizontal="center"/>
    </xf>
    <xf numFmtId="0" fontId="132" fillId="0" borderId="0" xfId="42" applyFont="1"/>
    <xf numFmtId="175" fontId="30" fillId="0" borderId="0" xfId="42" applyNumberFormat="1" applyFont="1" applyAlignment="1">
      <alignment wrapText="1"/>
    </xf>
    <xf numFmtId="175" fontId="30" fillId="0" borderId="0" xfId="42" applyNumberFormat="1" applyFont="1" applyAlignment="1">
      <alignment horizontal="center" wrapText="1"/>
    </xf>
    <xf numFmtId="0" fontId="3" fillId="0" borderId="0" xfId="42" applyAlignment="1">
      <alignment horizontal="center"/>
    </xf>
    <xf numFmtId="49" fontId="29" fillId="0" borderId="0" xfId="42" applyNumberFormat="1" applyFont="1" applyAlignment="1">
      <alignment horizontal="right" vertical="top"/>
    </xf>
    <xf numFmtId="4" fontId="130" fillId="0" borderId="36" xfId="44" applyNumberFormat="1" applyFont="1" applyBorder="1" applyAlignment="1">
      <alignment horizontal="right"/>
    </xf>
    <xf numFmtId="4" fontId="130" fillId="0" borderId="36" xfId="44" applyNumberFormat="1" applyFont="1" applyBorder="1" applyAlignment="1">
      <alignment horizontal="left"/>
    </xf>
    <xf numFmtId="4" fontId="130" fillId="0" borderId="36" xfId="44" applyNumberFormat="1" applyFont="1" applyBorder="1" applyAlignment="1">
      <alignment horizontal="right" wrapText="1"/>
    </xf>
    <xf numFmtId="4" fontId="130" fillId="0" borderId="36" xfId="44" applyNumberFormat="1" applyFont="1" applyBorder="1" applyAlignment="1" applyProtection="1">
      <alignment horizontal="center" wrapText="1"/>
      <protection locked="0"/>
    </xf>
    <xf numFmtId="4" fontId="10" fillId="0" borderId="36" xfId="44" applyNumberFormat="1" applyFont="1" applyBorder="1" applyAlignment="1">
      <alignment horizontal="center" wrapText="1"/>
    </xf>
    <xf numFmtId="4" fontId="10" fillId="0" borderId="36" xfId="44" applyNumberFormat="1" applyFont="1" applyBorder="1" applyAlignment="1">
      <alignment wrapText="1"/>
    </xf>
    <xf numFmtId="0" fontId="130" fillId="0" borderId="0" xfId="44" applyFont="1"/>
    <xf numFmtId="4" fontId="77" fillId="0" borderId="36" xfId="44" applyNumberFormat="1" applyFont="1" applyBorder="1" applyAlignment="1">
      <alignment horizontal="center" wrapText="1"/>
    </xf>
    <xf numFmtId="4" fontId="77" fillId="0" borderId="36" xfId="44" applyNumberFormat="1" applyFont="1" applyBorder="1" applyAlignment="1">
      <alignment wrapText="1"/>
    </xf>
    <xf numFmtId="4" fontId="77" fillId="0" borderId="36" xfId="44" applyNumberFormat="1" applyFont="1" applyBorder="1" applyAlignment="1">
      <alignment vertical="top"/>
    </xf>
    <xf numFmtId="4" fontId="77" fillId="0" borderId="36" xfId="44" applyNumberFormat="1" applyFont="1" applyBorder="1" applyAlignment="1">
      <alignment vertical="top" wrapText="1"/>
    </xf>
    <xf numFmtId="4" fontId="77" fillId="0" borderId="36" xfId="44" applyNumberFormat="1" applyFont="1" applyBorder="1"/>
    <xf numFmtId="4" fontId="77" fillId="0" borderId="36" xfId="44" applyNumberFormat="1" applyFont="1" applyBorder="1" applyAlignment="1">
      <alignment horizontal="center"/>
    </xf>
    <xf numFmtId="3" fontId="3" fillId="0" borderId="0" xfId="44" applyNumberFormat="1" applyAlignment="1">
      <alignment horizontal="right"/>
    </xf>
    <xf numFmtId="3" fontId="3" fillId="0" borderId="0" xfId="44" applyNumberFormat="1"/>
    <xf numFmtId="0" fontId="3" fillId="0" borderId="0" xfId="44"/>
    <xf numFmtId="4" fontId="8" fillId="0" borderId="36" xfId="44" applyNumberFormat="1" applyFont="1" applyBorder="1" applyAlignment="1">
      <alignment vertical="top"/>
    </xf>
    <xf numFmtId="4" fontId="8" fillId="0" borderId="36" xfId="44" applyNumberFormat="1" applyFont="1" applyBorder="1" applyAlignment="1">
      <alignment horizontal="center" vertical="top"/>
    </xf>
    <xf numFmtId="4" fontId="72" fillId="0" borderId="36" xfId="45" applyNumberFormat="1" applyFont="1" applyBorder="1" applyAlignment="1">
      <alignment vertical="top" wrapText="1"/>
    </xf>
    <xf numFmtId="4" fontId="3" fillId="0" borderId="36" xfId="44" applyNumberFormat="1" applyBorder="1" applyAlignment="1">
      <alignment horizontal="right" vertical="top"/>
    </xf>
    <xf numFmtId="4" fontId="5" fillId="0" borderId="36" xfId="44" applyNumberFormat="1" applyFont="1" applyBorder="1" applyAlignment="1">
      <alignment horizontal="center" vertical="top" wrapText="1"/>
    </xf>
    <xf numFmtId="4" fontId="3" fillId="0" borderId="36" xfId="44" applyNumberFormat="1" applyBorder="1" applyAlignment="1">
      <alignment horizontal="left" vertical="top" wrapText="1"/>
    </xf>
    <xf numFmtId="4" fontId="16" fillId="0" borderId="36" xfId="44" applyNumberFormat="1" applyFont="1" applyBorder="1" applyAlignment="1">
      <alignment horizontal="center"/>
    </xf>
    <xf numFmtId="4" fontId="3" fillId="0" borderId="36" xfId="44" applyNumberFormat="1" applyBorder="1" applyAlignment="1">
      <alignment horizontal="center"/>
    </xf>
    <xf numFmtId="4" fontId="3" fillId="0" borderId="36" xfId="44" applyNumberFormat="1" applyBorder="1" applyAlignment="1">
      <alignment horizontal="right"/>
    </xf>
    <xf numFmtId="4" fontId="3" fillId="0" borderId="36" xfId="44" applyNumberFormat="1" applyBorder="1" applyAlignment="1">
      <alignment horizontal="center" wrapText="1"/>
    </xf>
    <xf numFmtId="4" fontId="3" fillId="0" borderId="36" xfId="44" applyNumberFormat="1" applyBorder="1" applyAlignment="1">
      <alignment horizontal="right" wrapText="1"/>
    </xf>
    <xf numFmtId="4" fontId="3" fillId="0" borderId="36" xfId="44" applyNumberFormat="1" applyBorder="1" applyAlignment="1">
      <alignment horizontal="center" vertical="top"/>
    </xf>
    <xf numFmtId="4" fontId="3" fillId="0" borderId="36" xfId="44" applyNumberFormat="1" applyBorder="1" applyAlignment="1">
      <alignment horizontal="justify" vertical="top" wrapText="1"/>
    </xf>
    <xf numFmtId="4" fontId="5" fillId="0" borderId="36" xfId="49" applyNumberFormat="1" applyFont="1" applyBorder="1" applyAlignment="1">
      <alignment horizontal="center" vertical="top" wrapText="1"/>
    </xf>
    <xf numFmtId="4" fontId="3" fillId="0" borderId="36" xfId="48" applyNumberFormat="1" applyFont="1" applyFill="1" applyBorder="1" applyAlignment="1">
      <alignment horizontal="right" wrapText="1"/>
    </xf>
    <xf numFmtId="4" fontId="77" fillId="0" borderId="36" xfId="44" applyNumberFormat="1" applyFont="1" applyBorder="1" applyAlignment="1">
      <alignment horizontal="right"/>
    </xf>
    <xf numFmtId="4" fontId="3" fillId="0" borderId="36" xfId="44" applyNumberFormat="1" applyBorder="1" applyAlignment="1">
      <alignment horizontal="center" vertical="top" wrapText="1"/>
    </xf>
    <xf numFmtId="4" fontId="3" fillId="0" borderId="36" xfId="44" quotePrefix="1" applyNumberFormat="1" applyBorder="1" applyAlignment="1">
      <alignment horizontal="left" vertical="top" wrapText="1"/>
    </xf>
    <xf numFmtId="4" fontId="5" fillId="0" borderId="36" xfId="50" applyNumberFormat="1" applyFont="1" applyBorder="1" applyAlignment="1">
      <alignment horizontal="center" vertical="top" wrapText="1"/>
    </xf>
    <xf numFmtId="4" fontId="3" fillId="0" borderId="36" xfId="44" applyNumberFormat="1" applyBorder="1" applyAlignment="1">
      <alignment vertical="top" wrapText="1"/>
    </xf>
    <xf numFmtId="4" fontId="3" fillId="0" borderId="36" xfId="44" applyNumberFormat="1" applyBorder="1"/>
    <xf numFmtId="4" fontId="25" fillId="0" borderId="36" xfId="44" applyNumberFormat="1" applyFont="1" applyBorder="1" applyAlignment="1">
      <alignment wrapText="1"/>
    </xf>
    <xf numFmtId="4" fontId="3" fillId="0" borderId="36" xfId="44" applyNumberFormat="1" applyBorder="1" applyAlignment="1">
      <alignment wrapText="1"/>
    </xf>
    <xf numFmtId="4" fontId="3" fillId="0" borderId="0" xfId="44" applyNumberFormat="1"/>
    <xf numFmtId="4" fontId="77" fillId="0" borderId="36" xfId="44" applyNumberFormat="1" applyFont="1" applyBorder="1" applyAlignment="1">
      <alignment horizontal="center" vertical="top"/>
    </xf>
    <xf numFmtId="4" fontId="142" fillId="0" borderId="36" xfId="44" applyNumberFormat="1" applyFont="1" applyBorder="1"/>
    <xf numFmtId="4" fontId="77" fillId="0" borderId="36" xfId="44" applyNumberFormat="1" applyFont="1" applyBorder="1" applyAlignment="1">
      <alignment horizontal="center" vertical="top" wrapText="1"/>
    </xf>
    <xf numFmtId="4" fontId="77" fillId="0" borderId="36" xfId="48" applyNumberFormat="1" applyFont="1" applyBorder="1" applyAlignment="1">
      <alignment horizontal="center" wrapText="1"/>
    </xf>
    <xf numFmtId="4" fontId="142" fillId="0" borderId="36" xfId="44" applyNumberFormat="1" applyFont="1" applyBorder="1" applyAlignment="1">
      <alignment horizontal="center"/>
    </xf>
    <xf numFmtId="4" fontId="16" fillId="0" borderId="36" xfId="44" applyNumberFormat="1" applyFont="1" applyBorder="1" applyAlignment="1">
      <alignment vertical="top" wrapText="1"/>
    </xf>
    <xf numFmtId="4" fontId="3" fillId="0" borderId="36" xfId="51" applyNumberFormat="1" applyBorder="1" applyAlignment="1">
      <alignment horizontal="left" vertical="top" wrapText="1"/>
    </xf>
    <xf numFmtId="4" fontId="3" fillId="0" borderId="36" xfId="51" applyNumberFormat="1" applyBorder="1" applyAlignment="1">
      <alignment horizontal="right" wrapText="1"/>
    </xf>
    <xf numFmtId="4" fontId="3" fillId="0" borderId="36" xfId="51" applyNumberFormat="1" applyBorder="1" applyAlignment="1">
      <alignment horizontal="left" wrapText="1" indent="1"/>
    </xf>
    <xf numFmtId="4" fontId="143" fillId="0" borderId="36" xfId="44" applyNumberFormat="1" applyFont="1" applyBorder="1" applyAlignment="1">
      <alignment horizontal="right" wrapText="1"/>
    </xf>
    <xf numFmtId="4" fontId="3" fillId="0" borderId="36" xfId="51" applyNumberFormat="1" applyBorder="1" applyAlignment="1">
      <alignment horizontal="center" vertical="top" wrapText="1"/>
    </xf>
    <xf numFmtId="4" fontId="3" fillId="0" borderId="36" xfId="51" applyNumberFormat="1" applyBorder="1" applyAlignment="1">
      <alignment horizontal="left" wrapText="1"/>
    </xf>
    <xf numFmtId="4" fontId="77" fillId="0" borderId="36" xfId="46" applyNumberFormat="1" applyFont="1" applyBorder="1" applyAlignment="1">
      <alignment horizontal="center"/>
    </xf>
    <xf numFmtId="0" fontId="77" fillId="0" borderId="0" xfId="46" applyFont="1"/>
    <xf numFmtId="4" fontId="77" fillId="0" borderId="0" xfId="46" applyNumberFormat="1" applyFont="1"/>
    <xf numFmtId="4" fontId="3" fillId="0" borderId="36" xfId="46" applyNumberFormat="1" applyFont="1" applyBorder="1" applyAlignment="1">
      <alignment horizontal="center" vertical="top" wrapText="1"/>
    </xf>
    <xf numFmtId="4" fontId="32" fillId="0" borderId="36" xfId="44" applyNumberFormat="1" applyFont="1" applyBorder="1" applyAlignment="1">
      <alignment horizontal="center" vertical="top" wrapText="1"/>
    </xf>
    <xf numFmtId="4" fontId="29" fillId="0" borderId="36" xfId="52" applyNumberFormat="1" applyFont="1" applyBorder="1" applyAlignment="1">
      <alignment vertical="top" wrapText="1"/>
    </xf>
    <xf numFmtId="4" fontId="77" fillId="0" borderId="36" xfId="46" applyNumberFormat="1" applyFont="1" applyBorder="1" applyAlignment="1">
      <alignment horizontal="right"/>
    </xf>
    <xf numFmtId="4" fontId="144" fillId="0" borderId="36" xfId="46" applyNumberFormat="1" applyFont="1" applyBorder="1" applyAlignment="1">
      <alignment horizontal="center" vertical="top" wrapText="1"/>
    </xf>
    <xf numFmtId="4" fontId="144" fillId="0" borderId="36" xfId="46" applyNumberFormat="1" applyFont="1" applyBorder="1" applyAlignment="1">
      <alignment vertical="top" wrapText="1"/>
    </xf>
    <xf numFmtId="4" fontId="3" fillId="0" borderId="36" xfId="52" applyNumberFormat="1" applyFont="1" applyBorder="1" applyAlignment="1">
      <alignment horizontal="center" wrapText="1"/>
    </xf>
    <xf numFmtId="4" fontId="3" fillId="0" borderId="36" xfId="52" applyNumberFormat="1" applyFont="1" applyBorder="1" applyAlignment="1">
      <alignment horizontal="right" wrapText="1"/>
    </xf>
    <xf numFmtId="4" fontId="0" fillId="0" borderId="36" xfId="46" applyNumberFormat="1" applyFont="1" applyBorder="1" applyAlignment="1">
      <alignment vertical="top" wrapText="1"/>
    </xf>
    <xf numFmtId="3" fontId="3" fillId="0" borderId="0" xfId="36" applyNumberFormat="1" applyAlignment="1">
      <alignment horizontal="right"/>
    </xf>
    <xf numFmtId="3" fontId="3" fillId="0" borderId="0" xfId="36" applyNumberFormat="1"/>
    <xf numFmtId="49" fontId="3" fillId="0" borderId="0" xfId="36" applyNumberFormat="1" applyAlignment="1">
      <alignment horizontal="right" vertical="top"/>
    </xf>
    <xf numFmtId="1" fontId="3" fillId="0" borderId="0" xfId="36" applyNumberFormat="1" applyAlignment="1">
      <alignment horizontal="center"/>
    </xf>
    <xf numFmtId="175" fontId="77" fillId="0" borderId="0" xfId="36" applyNumberFormat="1" applyFont="1" applyAlignment="1">
      <alignment horizontal="center" wrapText="1"/>
    </xf>
    <xf numFmtId="175" fontId="25" fillId="0" borderId="0" xfId="36" applyNumberFormat="1" applyFont="1" applyAlignment="1">
      <alignment wrapText="1"/>
    </xf>
    <xf numFmtId="0" fontId="3" fillId="0" borderId="0" xfId="46" applyFont="1" applyAlignment="1">
      <alignment horizontal="center" vertical="top" wrapText="1"/>
    </xf>
    <xf numFmtId="0" fontId="3" fillId="0" borderId="0" xfId="44" applyAlignment="1">
      <alignment wrapText="1"/>
    </xf>
    <xf numFmtId="0" fontId="77" fillId="0" borderId="0" xfId="46" applyFont="1" applyAlignment="1">
      <alignment horizontal="center"/>
    </xf>
    <xf numFmtId="4" fontId="77" fillId="0" borderId="0" xfId="46" applyNumberFormat="1" applyFont="1" applyAlignment="1">
      <alignment horizontal="center"/>
    </xf>
    <xf numFmtId="175" fontId="77" fillId="0" borderId="0" xfId="44" applyNumberFormat="1" applyFont="1" applyAlignment="1">
      <alignment wrapText="1"/>
    </xf>
    <xf numFmtId="0" fontId="77" fillId="0" borderId="0" xfId="44" applyFont="1" applyAlignment="1">
      <alignment horizontal="center" vertical="top"/>
    </xf>
    <xf numFmtId="0" fontId="77" fillId="0" borderId="0" xfId="44" quotePrefix="1" applyFont="1" applyAlignment="1">
      <alignment vertical="top" wrapText="1"/>
    </xf>
    <xf numFmtId="4" fontId="77" fillId="0" borderId="0" xfId="44" applyNumberFormat="1" applyFont="1"/>
    <xf numFmtId="1" fontId="77" fillId="0" borderId="0" xfId="44" applyNumberFormat="1" applyFont="1" applyAlignment="1">
      <alignment horizontal="center"/>
    </xf>
    <xf numFmtId="175" fontId="77" fillId="0" borderId="0" xfId="44" applyNumberFormat="1" applyFont="1" applyAlignment="1">
      <alignment horizontal="center" wrapText="1"/>
    </xf>
    <xf numFmtId="0" fontId="5" fillId="0" borderId="0" xfId="44" applyFont="1" applyAlignment="1">
      <alignment horizontal="center" vertical="top" wrapText="1"/>
    </xf>
    <xf numFmtId="0" fontId="5" fillId="0" borderId="0" xfId="44" applyFont="1" applyAlignment="1">
      <alignment wrapText="1"/>
    </xf>
    <xf numFmtId="0" fontId="32" fillId="0" borderId="0" xfId="44" applyFont="1" applyAlignment="1">
      <alignment horizontal="center"/>
    </xf>
    <xf numFmtId="1" fontId="32" fillId="0" borderId="0" xfId="44" applyNumberFormat="1" applyFont="1" applyAlignment="1">
      <alignment horizontal="center"/>
    </xf>
    <xf numFmtId="0" fontId="5" fillId="0" borderId="0" xfId="44" applyFont="1" applyAlignment="1">
      <alignment horizontal="center"/>
    </xf>
    <xf numFmtId="0" fontId="5" fillId="0" borderId="0" xfId="44" applyFont="1"/>
    <xf numFmtId="175" fontId="5" fillId="0" borderId="0" xfId="44" applyNumberFormat="1" applyFont="1" applyAlignment="1">
      <alignment horizontal="center" wrapText="1"/>
    </xf>
    <xf numFmtId="175" fontId="5" fillId="0" borderId="0" xfId="44" applyNumberFormat="1" applyFont="1" applyAlignment="1">
      <alignment horizontal="right" wrapText="1"/>
    </xf>
    <xf numFmtId="0" fontId="142" fillId="0" borderId="0" xfId="44" applyFont="1" applyAlignment="1">
      <alignment horizontal="center"/>
    </xf>
    <xf numFmtId="1" fontId="77" fillId="0" borderId="0" xfId="44" applyNumberFormat="1" applyFont="1" applyAlignment="1">
      <alignment horizontal="center" wrapText="1"/>
    </xf>
    <xf numFmtId="0" fontId="142" fillId="0" borderId="0" xfId="44" applyFont="1"/>
    <xf numFmtId="0" fontId="142" fillId="0" borderId="0" xfId="44" applyFont="1" applyAlignment="1">
      <alignment horizontal="left"/>
    </xf>
    <xf numFmtId="1" fontId="142" fillId="0" borderId="0" xfId="44" applyNumberFormat="1" applyFont="1" applyAlignment="1">
      <alignment horizontal="center"/>
    </xf>
    <xf numFmtId="49" fontId="3" fillId="0" borderId="0" xfId="44" applyNumberFormat="1" applyAlignment="1">
      <alignment horizontal="right" vertical="top"/>
    </xf>
    <xf numFmtId="0" fontId="3" fillId="0" borderId="0" xfId="44" applyAlignment="1">
      <alignment vertical="top" wrapText="1"/>
    </xf>
    <xf numFmtId="1" fontId="3" fillId="0" borderId="0" xfId="44" applyNumberFormat="1" applyAlignment="1">
      <alignment horizontal="center"/>
    </xf>
    <xf numFmtId="175" fontId="25" fillId="0" borderId="0" xfId="44" applyNumberFormat="1" applyFont="1" applyAlignment="1">
      <alignment wrapText="1"/>
    </xf>
    <xf numFmtId="3" fontId="130" fillId="0" borderId="3" xfId="36" applyNumberFormat="1" applyFont="1" applyBorder="1" applyAlignment="1">
      <alignment horizontal="right"/>
    </xf>
    <xf numFmtId="49" fontId="130" fillId="0" borderId="3" xfId="36" applyNumberFormat="1" applyFont="1" applyBorder="1" applyAlignment="1">
      <alignment horizontal="left"/>
    </xf>
    <xf numFmtId="49" fontId="130" fillId="0" borderId="3" xfId="36" applyNumberFormat="1" applyFont="1" applyBorder="1" applyAlignment="1">
      <alignment horizontal="center" wrapText="1"/>
    </xf>
    <xf numFmtId="4" fontId="130" fillId="0" borderId="3" xfId="36" applyNumberFormat="1" applyFont="1" applyBorder="1" applyAlignment="1" applyProtection="1">
      <alignment horizontal="center" wrapText="1"/>
      <protection locked="0"/>
    </xf>
    <xf numFmtId="4" fontId="10" fillId="0" borderId="3" xfId="36" applyNumberFormat="1" applyFont="1" applyBorder="1" applyAlignment="1">
      <alignment wrapText="1"/>
    </xf>
    <xf numFmtId="0" fontId="130" fillId="0" borderId="0" xfId="36" applyFont="1"/>
    <xf numFmtId="4" fontId="77" fillId="0" borderId="3" xfId="36" applyNumberFormat="1" applyFont="1" applyBorder="1" applyAlignment="1">
      <alignment wrapText="1"/>
    </xf>
    <xf numFmtId="0" fontId="77" fillId="0" borderId="3" xfId="36" applyFont="1" applyBorder="1" applyAlignment="1">
      <alignment vertical="top"/>
    </xf>
    <xf numFmtId="0" fontId="77" fillId="0" borderId="3" xfId="36" applyFont="1" applyBorder="1" applyAlignment="1">
      <alignment horizontal="center"/>
    </xf>
    <xf numFmtId="4" fontId="77" fillId="0" borderId="3" xfId="36" applyNumberFormat="1" applyFont="1" applyBorder="1" applyAlignment="1">
      <alignment horizontal="center"/>
    </xf>
    <xf numFmtId="4" fontId="77" fillId="0" borderId="3" xfId="36" applyNumberFormat="1" applyFont="1" applyBorder="1" applyAlignment="1">
      <alignment horizontal="right" wrapText="1"/>
    </xf>
    <xf numFmtId="1" fontId="8" fillId="0" borderId="3" xfId="36" applyNumberFormat="1" applyFont="1" applyBorder="1" applyAlignment="1">
      <alignment horizontal="left" vertical="top"/>
    </xf>
    <xf numFmtId="1" fontId="8" fillId="0" borderId="3" xfId="36" applyNumberFormat="1" applyFont="1" applyBorder="1" applyAlignment="1">
      <alignment horizontal="center" vertical="top"/>
    </xf>
    <xf numFmtId="4" fontId="8" fillId="0" borderId="3" xfId="36" applyNumberFormat="1" applyFont="1" applyBorder="1" applyAlignment="1">
      <alignment horizontal="center" vertical="top"/>
    </xf>
    <xf numFmtId="0" fontId="72" fillId="0" borderId="3" xfId="45" applyFont="1" applyBorder="1" applyAlignment="1">
      <alignment vertical="top" wrapText="1"/>
    </xf>
    <xf numFmtId="0" fontId="3" fillId="0" borderId="3" xfId="36" applyBorder="1" applyAlignment="1">
      <alignment horizontal="center" vertical="top" wrapText="1"/>
    </xf>
    <xf numFmtId="0" fontId="77" fillId="0" borderId="3" xfId="36" applyFont="1" applyBorder="1" applyAlignment="1">
      <alignment vertical="top" wrapText="1"/>
    </xf>
    <xf numFmtId="4" fontId="77" fillId="0" borderId="3" xfId="53" applyNumberFormat="1" applyFont="1" applyFill="1" applyBorder="1" applyAlignment="1" applyProtection="1">
      <alignment horizontal="right" wrapText="1"/>
    </xf>
    <xf numFmtId="0" fontId="30" fillId="0" borderId="3" xfId="36" applyFont="1" applyBorder="1" applyAlignment="1">
      <alignment horizontal="center" vertical="top"/>
    </xf>
    <xf numFmtId="0" fontId="77" fillId="0" borderId="3" xfId="36" applyFont="1" applyBorder="1"/>
    <xf numFmtId="0" fontId="30" fillId="0" borderId="3" xfId="36" applyFont="1" applyBorder="1" applyAlignment="1">
      <alignment horizontal="right"/>
    </xf>
    <xf numFmtId="4" fontId="3" fillId="0" borderId="3" xfId="36" applyNumberFormat="1" applyBorder="1" applyAlignment="1">
      <alignment horizontal="right"/>
    </xf>
    <xf numFmtId="0" fontId="3" fillId="0" borderId="3" xfId="36" applyBorder="1" applyAlignment="1">
      <alignment vertical="top" wrapText="1"/>
    </xf>
    <xf numFmtId="4" fontId="3" fillId="0" borderId="3" xfId="36" applyNumberFormat="1" applyBorder="1" applyAlignment="1">
      <alignment vertical="top" wrapText="1"/>
    </xf>
    <xf numFmtId="0" fontId="29" fillId="0" borderId="3" xfId="36" applyFont="1" applyBorder="1" applyAlignment="1">
      <alignment horizontal="center" vertical="top" wrapText="1"/>
    </xf>
    <xf numFmtId="4" fontId="3" fillId="0" borderId="3" xfId="36" applyNumberFormat="1" applyBorder="1" applyAlignment="1">
      <alignment horizontal="center" vertical="top" wrapText="1"/>
    </xf>
    <xf numFmtId="0" fontId="77" fillId="0" borderId="3" xfId="36" applyFont="1" applyBorder="1" applyAlignment="1">
      <alignment horizontal="center" vertical="top"/>
    </xf>
    <xf numFmtId="0" fontId="77" fillId="0" borderId="3" xfId="36" applyFont="1" applyBorder="1" applyAlignment="1">
      <alignment horizontal="center" vertical="top" wrapText="1"/>
    </xf>
    <xf numFmtId="4" fontId="77" fillId="0" borderId="3" xfId="36" applyNumberFormat="1" applyFont="1" applyBorder="1" applyAlignment="1">
      <alignment horizontal="center" vertical="top" wrapText="1"/>
    </xf>
    <xf numFmtId="0" fontId="3" fillId="0" borderId="3" xfId="36" applyBorder="1" applyAlignment="1">
      <alignment horizontal="center" vertical="top"/>
    </xf>
    <xf numFmtId="0" fontId="77" fillId="0" borderId="3" xfId="44" applyFont="1" applyBorder="1" applyAlignment="1">
      <alignment vertical="top" wrapText="1"/>
    </xf>
    <xf numFmtId="0" fontId="77" fillId="0" borderId="3" xfId="44" applyFont="1" applyBorder="1" applyAlignment="1">
      <alignment horizontal="center" vertical="top"/>
    </xf>
    <xf numFmtId="0" fontId="77" fillId="0" borderId="3" xfId="44" applyFont="1" applyBorder="1" applyAlignment="1">
      <alignment horizontal="center"/>
    </xf>
    <xf numFmtId="4" fontId="77" fillId="0" borderId="3" xfId="44" applyNumberFormat="1" applyFont="1" applyBorder="1" applyAlignment="1">
      <alignment horizontal="center"/>
    </xf>
    <xf numFmtId="4" fontId="5" fillId="0" borderId="3" xfId="44" applyNumberFormat="1" applyFont="1" applyBorder="1" applyAlignment="1">
      <alignment vertical="top" wrapText="1"/>
    </xf>
    <xf numFmtId="0" fontId="45" fillId="0" borderId="3" xfId="44" applyFont="1" applyBorder="1" applyAlignment="1">
      <alignment horizontal="center" vertical="top" wrapText="1"/>
    </xf>
    <xf numFmtId="0" fontId="45" fillId="0" borderId="3" xfId="44" applyFont="1" applyBorder="1" applyAlignment="1">
      <alignment vertical="top" wrapText="1"/>
    </xf>
    <xf numFmtId="0" fontId="148" fillId="0" borderId="3" xfId="44" applyFont="1" applyBorder="1" applyAlignment="1">
      <alignment horizontal="center"/>
    </xf>
    <xf numFmtId="4" fontId="5" fillId="0" borderId="3" xfId="44" applyNumberFormat="1" applyFont="1" applyBorder="1" applyAlignment="1">
      <alignment horizontal="center" wrapText="1"/>
    </xf>
    <xf numFmtId="0" fontId="45" fillId="0" borderId="3" xfId="44" applyFont="1" applyBorder="1" applyAlignment="1">
      <alignment horizontal="center" wrapText="1"/>
    </xf>
    <xf numFmtId="0" fontId="45" fillId="0" borderId="3" xfId="44" applyFont="1" applyBorder="1" applyAlignment="1">
      <alignment wrapText="1"/>
    </xf>
    <xf numFmtId="0" fontId="5" fillId="0" borderId="3" xfId="44" applyFont="1" applyBorder="1" applyAlignment="1">
      <alignment horizontal="center" wrapText="1"/>
    </xf>
    <xf numFmtId="0" fontId="28" fillId="0" borderId="3" xfId="44" applyFont="1" applyBorder="1" applyAlignment="1">
      <alignment horizontal="center" vertical="top" wrapText="1"/>
    </xf>
    <xf numFmtId="0" fontId="28" fillId="0" borderId="3" xfId="44" applyFont="1" applyBorder="1" applyAlignment="1">
      <alignment vertical="top" wrapText="1"/>
    </xf>
    <xf numFmtId="0" fontId="5" fillId="0" borderId="3" xfId="44" applyFont="1" applyBorder="1" applyAlignment="1">
      <alignment vertical="top" wrapText="1"/>
    </xf>
    <xf numFmtId="4" fontId="5" fillId="0" borderId="3" xfId="44" applyNumberFormat="1" applyFont="1" applyBorder="1" applyAlignment="1">
      <alignment horizontal="center" vertical="top" wrapText="1"/>
    </xf>
    <xf numFmtId="4" fontId="5" fillId="0" borderId="3" xfId="44" applyNumberFormat="1" applyFont="1" applyBorder="1" applyAlignment="1">
      <alignment wrapText="1"/>
    </xf>
    <xf numFmtId="0" fontId="3" fillId="0" borderId="3" xfId="36" applyBorder="1" applyAlignment="1">
      <alignment wrapText="1"/>
    </xf>
    <xf numFmtId="0" fontId="30" fillId="0" borderId="3" xfId="36" applyFont="1" applyBorder="1" applyAlignment="1">
      <alignment vertical="top" wrapText="1"/>
    </xf>
    <xf numFmtId="0" fontId="30" fillId="0" borderId="3" xfId="36" applyFont="1" applyBorder="1"/>
    <xf numFmtId="4" fontId="8" fillId="0" borderId="3" xfId="36" applyNumberFormat="1" applyFont="1" applyBorder="1"/>
    <xf numFmtId="4" fontId="3" fillId="0" borderId="3" xfId="36" applyNumberFormat="1" applyBorder="1" applyAlignment="1">
      <alignment horizontal="center"/>
    </xf>
    <xf numFmtId="0" fontId="0" fillId="0" borderId="3" xfId="55" applyFont="1" applyBorder="1" applyAlignment="1">
      <alignment horizontal="center"/>
    </xf>
    <xf numFmtId="0" fontId="0" fillId="0" borderId="3" xfId="55" applyFont="1" applyBorder="1"/>
    <xf numFmtId="4" fontId="0" fillId="0" borderId="3" xfId="55" applyNumberFormat="1" applyFont="1" applyBorder="1" applyAlignment="1">
      <alignment horizontal="center"/>
    </xf>
    <xf numFmtId="0" fontId="0" fillId="0" borderId="3" xfId="55" applyFont="1" applyBorder="1" applyAlignment="1">
      <alignment wrapText="1"/>
    </xf>
    <xf numFmtId="0" fontId="3" fillId="0" borderId="3" xfId="55" applyFont="1" applyBorder="1"/>
    <xf numFmtId="49" fontId="77" fillId="0" borderId="3" xfId="36" applyNumberFormat="1" applyFont="1" applyBorder="1" applyAlignment="1">
      <alignment vertical="top" wrapText="1"/>
    </xf>
    <xf numFmtId="0" fontId="77" fillId="0" borderId="3" xfId="36" applyFont="1" applyBorder="1" applyAlignment="1">
      <alignment wrapText="1"/>
    </xf>
    <xf numFmtId="0" fontId="30" fillId="0" borderId="3" xfId="36" applyFont="1" applyBorder="1" applyAlignment="1">
      <alignment horizontal="center"/>
    </xf>
    <xf numFmtId="4" fontId="30" fillId="0" borderId="3" xfId="36" applyNumberFormat="1" applyFont="1" applyBorder="1" applyAlignment="1">
      <alignment horizontal="center"/>
    </xf>
    <xf numFmtId="0" fontId="25" fillId="0" borderId="3" xfId="36" applyFont="1" applyBorder="1" applyAlignment="1">
      <alignment horizontal="center" vertical="top"/>
    </xf>
    <xf numFmtId="0" fontId="25" fillId="0" borderId="3" xfId="36" applyFont="1" applyBorder="1" applyAlignment="1">
      <alignment vertical="top" wrapText="1"/>
    </xf>
    <xf numFmtId="0" fontId="25" fillId="0" borderId="3" xfId="36" applyFont="1" applyBorder="1" applyAlignment="1">
      <alignment horizontal="center"/>
    </xf>
    <xf numFmtId="4" fontId="25" fillId="0" borderId="3" xfId="36" applyNumberFormat="1" applyFont="1" applyBorder="1" applyAlignment="1">
      <alignment horizontal="center"/>
    </xf>
    <xf numFmtId="176" fontId="0" fillId="0" borderId="3" xfId="56" applyNumberFormat="1" applyFont="1" applyBorder="1" applyAlignment="1">
      <alignment horizontal="left" vertical="top" wrapText="1"/>
    </xf>
    <xf numFmtId="49" fontId="0" fillId="0" borderId="3" xfId="56" applyNumberFormat="1" applyFont="1" applyBorder="1" applyAlignment="1">
      <alignment horizontal="center" wrapText="1"/>
    </xf>
    <xf numFmtId="4" fontId="0" fillId="0" borderId="3" xfId="56" applyNumberFormat="1" applyFont="1" applyBorder="1" applyAlignment="1">
      <alignment horizontal="center"/>
    </xf>
    <xf numFmtId="4" fontId="3" fillId="0" borderId="3" xfId="56" applyNumberFormat="1" applyFont="1" applyBorder="1" applyProtection="1">
      <protection locked="0"/>
    </xf>
    <xf numFmtId="0" fontId="0" fillId="0" borderId="0" xfId="56" applyFont="1" applyProtection="1">
      <protection locked="0"/>
    </xf>
    <xf numFmtId="0" fontId="77" fillId="0" borderId="3" xfId="57" applyFont="1" applyBorder="1" applyAlignment="1">
      <alignment horizontal="justify" vertical="top" wrapText="1"/>
    </xf>
    <xf numFmtId="0" fontId="3" fillId="0" borderId="3" xfId="36" applyBorder="1"/>
    <xf numFmtId="4" fontId="3" fillId="0" borderId="3" xfId="36" applyNumberFormat="1" applyBorder="1"/>
    <xf numFmtId="0" fontId="29" fillId="0" borderId="3" xfId="36" applyFont="1" applyBorder="1" applyAlignment="1">
      <alignment horizontal="center"/>
    </xf>
    <xf numFmtId="4" fontId="29" fillId="0" borderId="3" xfId="36" applyNumberFormat="1" applyFont="1" applyBorder="1" applyAlignment="1">
      <alignment horizontal="center"/>
    </xf>
    <xf numFmtId="49" fontId="3" fillId="0" borderId="3" xfId="44" applyNumberFormat="1" applyBorder="1" applyAlignment="1">
      <alignment horizontal="center" vertical="top" wrapText="1"/>
    </xf>
    <xf numFmtId="0" fontId="3" fillId="0" borderId="3" xfId="44" applyBorder="1" applyAlignment="1">
      <alignment vertical="top" wrapText="1"/>
    </xf>
    <xf numFmtId="0" fontId="3" fillId="0" borderId="3" xfId="44" applyBorder="1" applyAlignment="1">
      <alignment horizontal="center"/>
    </xf>
    <xf numFmtId="4" fontId="3" fillId="0" borderId="3" xfId="44" applyNumberFormat="1" applyBorder="1" applyAlignment="1">
      <alignment horizontal="center" wrapText="1"/>
    </xf>
    <xf numFmtId="4" fontId="3" fillId="0" borderId="3" xfId="44" applyNumberFormat="1" applyBorder="1" applyAlignment="1">
      <alignment horizontal="center"/>
    </xf>
    <xf numFmtId="0" fontId="3" fillId="0" borderId="0" xfId="36" applyAlignment="1">
      <alignment horizontal="center" vertical="top" wrapText="1"/>
    </xf>
    <xf numFmtId="0" fontId="29" fillId="0" borderId="0" xfId="36" applyFont="1" applyAlignment="1">
      <alignment horizontal="center"/>
    </xf>
    <xf numFmtId="4" fontId="3" fillId="0" borderId="0" xfId="36" applyNumberFormat="1" applyAlignment="1">
      <alignment horizontal="right" wrapText="1"/>
    </xf>
    <xf numFmtId="4" fontId="77" fillId="0" borderId="0" xfId="53" applyNumberFormat="1" applyFont="1" applyFill="1" applyBorder="1" applyAlignment="1" applyProtection="1">
      <alignment horizontal="right" wrapText="1"/>
    </xf>
    <xf numFmtId="4" fontId="77" fillId="0" borderId="0" xfId="36" applyNumberFormat="1" applyFont="1" applyAlignment="1">
      <alignment wrapText="1"/>
    </xf>
    <xf numFmtId="4" fontId="25" fillId="0" borderId="0" xfId="36" applyNumberFormat="1" applyFont="1" applyAlignment="1">
      <alignment wrapText="1"/>
    </xf>
    <xf numFmtId="3" fontId="130" fillId="0" borderId="36" xfId="44" applyNumberFormat="1" applyFont="1" applyBorder="1" applyAlignment="1">
      <alignment horizontal="center"/>
    </xf>
    <xf numFmtId="49" fontId="130" fillId="0" borderId="36" xfId="44" applyNumberFormat="1" applyFont="1" applyBorder="1" applyAlignment="1">
      <alignment horizontal="left"/>
    </xf>
    <xf numFmtId="49" fontId="130" fillId="0" borderId="36" xfId="44" applyNumberFormat="1" applyFont="1" applyBorder="1" applyAlignment="1">
      <alignment horizontal="center" wrapText="1"/>
    </xf>
    <xf numFmtId="3" fontId="130" fillId="0" borderId="36" xfId="44" applyNumberFormat="1" applyFont="1" applyBorder="1" applyAlignment="1" applyProtection="1">
      <alignment horizontal="center" wrapText="1"/>
      <protection locked="0"/>
    </xf>
    <xf numFmtId="4" fontId="130" fillId="0" borderId="36" xfId="58" applyNumberFormat="1" applyFont="1" applyBorder="1" applyAlignment="1">
      <alignment wrapText="1"/>
    </xf>
    <xf numFmtId="4" fontId="130" fillId="0" borderId="36" xfId="44" applyNumberFormat="1" applyFont="1" applyBorder="1" applyAlignment="1">
      <alignment wrapText="1"/>
    </xf>
    <xf numFmtId="3" fontId="151" fillId="0" borderId="36" xfId="44" applyNumberFormat="1" applyFont="1" applyBorder="1" applyAlignment="1">
      <alignment horizontal="center"/>
    </xf>
    <xf numFmtId="49" fontId="152" fillId="0" borderId="36" xfId="44" applyNumberFormat="1" applyFont="1" applyBorder="1" applyAlignment="1">
      <alignment horizontal="center" vertical="top" wrapText="1"/>
    </xf>
    <xf numFmtId="0" fontId="152" fillId="0" borderId="36" xfId="44" applyFont="1" applyBorder="1" applyAlignment="1">
      <alignment vertical="top" wrapText="1"/>
    </xf>
    <xf numFmtId="0" fontId="31" fillId="0" borderId="36" xfId="44" applyFont="1" applyBorder="1" applyAlignment="1">
      <alignment horizontal="center"/>
    </xf>
    <xf numFmtId="0" fontId="31" fillId="0" borderId="36" xfId="44" applyFont="1" applyBorder="1" applyAlignment="1">
      <alignment horizontal="center" wrapText="1"/>
    </xf>
    <xf numFmtId="0" fontId="45" fillId="0" borderId="36" xfId="44" applyFont="1" applyBorder="1" applyAlignment="1">
      <alignment horizontal="center" vertical="top" wrapText="1"/>
    </xf>
    <xf numFmtId="0" fontId="45" fillId="0" borderId="36" xfId="44" applyFont="1" applyBorder="1" applyAlignment="1">
      <alignment vertical="top" wrapText="1"/>
    </xf>
    <xf numFmtId="0" fontId="5" fillId="0" borderId="36" xfId="44" applyFont="1" applyBorder="1" applyAlignment="1">
      <alignment horizontal="center"/>
    </xf>
    <xf numFmtId="0" fontId="5" fillId="0" borderId="36" xfId="44" applyFont="1" applyBorder="1" applyAlignment="1">
      <alignment horizontal="center" wrapText="1"/>
    </xf>
    <xf numFmtId="4" fontId="5" fillId="0" borderId="36" xfId="44" applyNumberFormat="1" applyFont="1" applyBorder="1"/>
    <xf numFmtId="0" fontId="3" fillId="0" borderId="36" xfId="44" applyBorder="1" applyAlignment="1">
      <alignment horizontal="center" vertical="top" wrapText="1"/>
    </xf>
    <xf numFmtId="0" fontId="3" fillId="0" borderId="36" xfId="59" applyBorder="1" applyAlignment="1">
      <alignment vertical="top" wrapText="1"/>
    </xf>
    <xf numFmtId="0" fontId="3" fillId="0" borderId="36" xfId="44" applyBorder="1" applyAlignment="1">
      <alignment horizontal="left" wrapText="1"/>
    </xf>
    <xf numFmtId="1" fontId="3" fillId="0" borderId="36" xfId="44" applyNumberFormat="1" applyBorder="1" applyAlignment="1">
      <alignment horizontal="center"/>
    </xf>
    <xf numFmtId="4" fontId="3" fillId="0" borderId="36" xfId="56" applyNumberFormat="1" applyFont="1" applyBorder="1" applyProtection="1">
      <protection locked="0"/>
    </xf>
    <xf numFmtId="1" fontId="8" fillId="0" borderId="36" xfId="36" applyNumberFormat="1" applyFont="1" applyBorder="1" applyAlignment="1">
      <alignment horizontal="left" vertical="top"/>
    </xf>
    <xf numFmtId="0" fontId="3" fillId="0" borderId="36" xfId="44" applyBorder="1" applyAlignment="1">
      <alignment horizontal="center" wrapText="1"/>
    </xf>
    <xf numFmtId="1" fontId="3" fillId="0" borderId="36" xfId="56" applyNumberFormat="1" applyFont="1" applyBorder="1" applyAlignment="1">
      <alignment horizontal="center"/>
    </xf>
    <xf numFmtId="0" fontId="3" fillId="0" borderId="36" xfId="44" applyBorder="1" applyAlignment="1">
      <alignment vertical="top" wrapText="1"/>
    </xf>
    <xf numFmtId="0" fontId="3" fillId="0" borderId="36" xfId="44" applyBorder="1" applyAlignment="1">
      <alignment horizontal="center"/>
    </xf>
    <xf numFmtId="49" fontId="3" fillId="0" borderId="36" xfId="44" applyNumberFormat="1" applyBorder="1" applyAlignment="1">
      <alignment horizontal="center" vertical="top" wrapText="1"/>
    </xf>
    <xf numFmtId="175" fontId="3" fillId="0" borderId="36" xfId="44" applyNumberFormat="1" applyBorder="1" applyAlignment="1">
      <alignment wrapText="1"/>
    </xf>
    <xf numFmtId="174" fontId="3" fillId="0" borderId="36" xfId="60" applyFont="1" applyBorder="1" applyAlignment="1">
      <alignment wrapText="1"/>
    </xf>
    <xf numFmtId="0" fontId="77" fillId="0" borderId="36" xfId="46" applyFont="1" applyBorder="1" applyAlignment="1">
      <alignment vertical="top" wrapText="1"/>
    </xf>
    <xf numFmtId="0" fontId="77" fillId="0" borderId="36" xfId="46" applyFont="1" applyBorder="1" applyAlignment="1">
      <alignment horizontal="center"/>
    </xf>
    <xf numFmtId="0" fontId="3" fillId="0" borderId="36" xfId="46" applyFont="1" applyBorder="1" applyAlignment="1">
      <alignment vertical="top" wrapText="1"/>
    </xf>
    <xf numFmtId="0" fontId="77" fillId="0" borderId="0" xfId="44" applyFont="1" applyAlignment="1">
      <alignment horizontal="left"/>
    </xf>
    <xf numFmtId="0" fontId="3" fillId="0" borderId="36" xfId="46" applyFont="1" applyBorder="1" applyAlignment="1">
      <alignment horizontal="center" vertical="top" wrapText="1"/>
    </xf>
    <xf numFmtId="176" fontId="0" fillId="0" borderId="36" xfId="56" applyNumberFormat="1" applyFont="1" applyBorder="1" applyAlignment="1">
      <alignment horizontal="left" vertical="top" wrapText="1"/>
    </xf>
    <xf numFmtId="49" fontId="0" fillId="0" borderId="36" xfId="56" applyNumberFormat="1" applyFont="1" applyBorder="1" applyAlignment="1">
      <alignment horizontal="center"/>
    </xf>
    <xf numFmtId="1" fontId="0" fillId="0" borderId="36" xfId="56" applyNumberFormat="1" applyFont="1" applyBorder="1" applyAlignment="1">
      <alignment horizontal="center"/>
    </xf>
    <xf numFmtId="176" fontId="26" fillId="0" borderId="36" xfId="56" applyNumberFormat="1" applyFont="1" applyBorder="1" applyAlignment="1">
      <alignment horizontal="center" vertical="top"/>
    </xf>
    <xf numFmtId="0" fontId="0" fillId="0" borderId="36" xfId="56" applyFont="1" applyBorder="1" applyAlignment="1">
      <alignment wrapText="1"/>
    </xf>
    <xf numFmtId="4" fontId="143" fillId="0" borderId="36" xfId="56" applyNumberFormat="1" applyFont="1" applyBorder="1" applyProtection="1">
      <protection locked="0"/>
    </xf>
    <xf numFmtId="2" fontId="3" fillId="0" borderId="36" xfId="56" applyNumberFormat="1" applyFont="1" applyBorder="1" applyProtection="1">
      <protection locked="0"/>
    </xf>
    <xf numFmtId="176" fontId="26" fillId="0" borderId="36" xfId="56" applyNumberFormat="1" applyFont="1" applyBorder="1" applyAlignment="1">
      <alignment horizontal="right"/>
    </xf>
    <xf numFmtId="0" fontId="3" fillId="0" borderId="36" xfId="56" applyFont="1" applyBorder="1" applyAlignment="1">
      <alignment wrapText="1"/>
    </xf>
    <xf numFmtId="4" fontId="3" fillId="0" borderId="36" xfId="36" applyNumberFormat="1" applyBorder="1" applyAlignment="1">
      <alignment horizontal="right"/>
    </xf>
    <xf numFmtId="0" fontId="3" fillId="0" borderId="36" xfId="36" applyBorder="1" applyAlignment="1">
      <alignment vertical="top" wrapText="1"/>
    </xf>
    <xf numFmtId="0" fontId="3" fillId="0" borderId="36" xfId="36" applyBorder="1" applyAlignment="1">
      <alignment horizontal="center" vertical="top" wrapText="1"/>
    </xf>
    <xf numFmtId="0" fontId="5" fillId="0" borderId="36" xfId="44" applyFont="1" applyBorder="1" applyAlignment="1">
      <alignment vertical="top" wrapText="1"/>
    </xf>
    <xf numFmtId="0" fontId="142" fillId="0" borderId="0" xfId="44" applyFont="1" applyAlignment="1">
      <alignment vertical="top" wrapText="1"/>
    </xf>
    <xf numFmtId="0" fontId="3" fillId="0" borderId="36" xfId="36" applyBorder="1" applyAlignment="1">
      <alignment wrapText="1"/>
    </xf>
    <xf numFmtId="1" fontId="77" fillId="0" borderId="36" xfId="36" applyNumberFormat="1" applyFont="1" applyBorder="1" applyAlignment="1">
      <alignment horizontal="center"/>
    </xf>
    <xf numFmtId="0" fontId="77" fillId="0" borderId="36" xfId="36" applyFont="1" applyBorder="1" applyAlignment="1">
      <alignment vertical="top" wrapText="1"/>
    </xf>
    <xf numFmtId="0" fontId="77" fillId="0" borderId="36" xfId="36" applyFont="1" applyBorder="1" applyAlignment="1">
      <alignment horizontal="center" vertical="top"/>
    </xf>
    <xf numFmtId="0" fontId="77" fillId="0" borderId="36" xfId="36" applyFont="1" applyBorder="1" applyAlignment="1">
      <alignment horizontal="center"/>
    </xf>
    <xf numFmtId="0" fontId="3" fillId="0" borderId="36" xfId="44" applyBorder="1" applyAlignment="1">
      <alignment horizontal="center" vertical="top"/>
    </xf>
    <xf numFmtId="0" fontId="3" fillId="0" borderId="36" xfId="36" applyBorder="1" applyAlignment="1">
      <alignment horizontal="center" vertical="top"/>
    </xf>
    <xf numFmtId="49" fontId="3" fillId="0" borderId="36" xfId="36" applyNumberFormat="1" applyBorder="1" applyAlignment="1">
      <alignment horizontal="right" vertical="top" wrapText="1"/>
    </xf>
    <xf numFmtId="0" fontId="77" fillId="0" borderId="36" xfId="36" applyFont="1" applyBorder="1" applyAlignment="1">
      <alignment horizontal="left" vertical="top" wrapText="1"/>
    </xf>
    <xf numFmtId="49" fontId="3" fillId="0" borderId="36" xfId="36" applyNumberFormat="1" applyBorder="1" applyAlignment="1">
      <alignment horizontal="right" vertical="top"/>
    </xf>
    <xf numFmtId="0" fontId="77" fillId="0" borderId="36" xfId="61" applyFont="1" applyBorder="1" applyAlignment="1">
      <alignment horizontal="justify" vertical="top" wrapText="1"/>
    </xf>
    <xf numFmtId="0" fontId="28" fillId="0" borderId="36" xfId="44" applyFont="1" applyBorder="1" applyAlignment="1">
      <alignment horizontal="center" vertical="top" wrapText="1"/>
    </xf>
    <xf numFmtId="0" fontId="32" fillId="0" borderId="36" xfId="44" applyFont="1" applyBorder="1" applyAlignment="1">
      <alignment vertical="top" wrapText="1"/>
    </xf>
    <xf numFmtId="0" fontId="29" fillId="0" borderId="36" xfId="44" applyFont="1" applyBorder="1" applyAlignment="1">
      <alignment horizontal="center" wrapText="1"/>
    </xf>
    <xf numFmtId="0" fontId="29" fillId="0" borderId="36" xfId="44" applyFont="1" applyBorder="1" applyAlignment="1">
      <alignment vertical="top" wrapText="1"/>
    </xf>
    <xf numFmtId="0" fontId="28" fillId="0" borderId="36" xfId="44" applyFont="1" applyBorder="1" applyAlignment="1">
      <alignment vertical="top" wrapText="1"/>
    </xf>
    <xf numFmtId="0" fontId="32" fillId="0" borderId="36" xfId="44" applyFont="1" applyBorder="1" applyAlignment="1">
      <alignment horizontal="center" vertical="top" wrapText="1"/>
    </xf>
    <xf numFmtId="0" fontId="5" fillId="0" borderId="36" xfId="44" applyFont="1" applyBorder="1" applyAlignment="1">
      <alignment horizontal="center" vertical="top" wrapText="1"/>
    </xf>
    <xf numFmtId="0" fontId="28" fillId="0" borderId="36" xfId="49" applyFont="1" applyBorder="1" applyAlignment="1">
      <alignment horizontal="center" vertical="top" wrapText="1"/>
    </xf>
    <xf numFmtId="49" fontId="5" fillId="0" borderId="36" xfId="44" applyNumberFormat="1" applyFont="1" applyBorder="1" applyAlignment="1">
      <alignment horizontal="center" vertical="top" wrapText="1"/>
    </xf>
    <xf numFmtId="3" fontId="142" fillId="0" borderId="36" xfId="44" applyNumberFormat="1" applyFont="1" applyBorder="1" applyAlignment="1">
      <alignment wrapText="1"/>
    </xf>
    <xf numFmtId="0" fontId="77" fillId="0" borderId="36" xfId="36" applyFont="1" applyBorder="1" applyAlignment="1">
      <alignment horizontal="center" vertical="top" wrapText="1"/>
    </xf>
    <xf numFmtId="0" fontId="29" fillId="0" borderId="36" xfId="44" applyFont="1" applyBorder="1" applyAlignment="1">
      <alignment horizontal="center" vertical="top" wrapText="1"/>
    </xf>
    <xf numFmtId="0" fontId="29" fillId="0" borderId="36" xfId="45" applyFont="1" applyBorder="1" applyAlignment="1">
      <alignment vertical="top" wrapText="1"/>
    </xf>
    <xf numFmtId="0" fontId="29" fillId="0" borderId="36" xfId="45" applyFont="1" applyBorder="1" applyAlignment="1">
      <alignment horizontal="center" wrapText="1"/>
    </xf>
    <xf numFmtId="3" fontId="145" fillId="0" borderId="0" xfId="44" applyNumberFormat="1" applyFont="1"/>
    <xf numFmtId="1" fontId="29" fillId="0" borderId="0" xfId="36" applyNumberFormat="1" applyFont="1" applyAlignment="1">
      <alignment horizontal="center"/>
    </xf>
    <xf numFmtId="175" fontId="3" fillId="0" borderId="0" xfId="36" applyNumberFormat="1" applyAlignment="1">
      <alignment horizontal="right" wrapText="1"/>
    </xf>
    <xf numFmtId="167" fontId="77" fillId="0" borderId="0" xfId="53" applyFont="1" applyFill="1" applyBorder="1" applyAlignment="1" applyProtection="1">
      <alignment horizontal="right" wrapText="1"/>
    </xf>
    <xf numFmtId="49" fontId="3" fillId="0" borderId="0" xfId="44" applyNumberFormat="1" applyAlignment="1">
      <alignment horizontal="center" vertical="top"/>
    </xf>
    <xf numFmtId="0" fontId="3" fillId="0" borderId="0" xfId="44" applyAlignment="1">
      <alignment horizontal="center"/>
    </xf>
    <xf numFmtId="3" fontId="3" fillId="0" borderId="0" xfId="44" applyNumberFormat="1" applyAlignment="1">
      <alignment horizontal="center"/>
    </xf>
    <xf numFmtId="3" fontId="130" fillId="0" borderId="36" xfId="44" applyNumberFormat="1" applyFont="1" applyBorder="1" applyAlignment="1">
      <alignment horizontal="right"/>
    </xf>
    <xf numFmtId="49" fontId="130" fillId="0" borderId="36" xfId="44" applyNumberFormat="1" applyFont="1" applyBorder="1" applyAlignment="1">
      <alignment horizontal="right" wrapText="1"/>
    </xf>
    <xf numFmtId="1" fontId="130" fillId="0" borderId="36" xfId="44" applyNumberFormat="1" applyFont="1" applyBorder="1" applyAlignment="1" applyProtection="1">
      <alignment horizontal="center" wrapText="1"/>
      <protection locked="0"/>
    </xf>
    <xf numFmtId="175" fontId="10" fillId="0" borderId="36" xfId="44" applyNumberFormat="1" applyFont="1" applyBorder="1" applyAlignment="1">
      <alignment wrapText="1"/>
    </xf>
    <xf numFmtId="175" fontId="77" fillId="0" borderId="36" xfId="44" applyNumberFormat="1" applyFont="1" applyBorder="1" applyAlignment="1">
      <alignment wrapText="1"/>
    </xf>
    <xf numFmtId="0" fontId="77" fillId="0" borderId="36" xfId="44" applyFont="1" applyBorder="1" applyAlignment="1">
      <alignment vertical="top"/>
    </xf>
    <xf numFmtId="0" fontId="77" fillId="0" borderId="36" xfId="44" applyFont="1" applyBorder="1" applyAlignment="1">
      <alignment vertical="top" wrapText="1"/>
    </xf>
    <xf numFmtId="0" fontId="77" fillId="0" borderId="36" xfId="44" applyFont="1" applyBorder="1"/>
    <xf numFmtId="1" fontId="77" fillId="0" borderId="36" xfId="44" applyNumberFormat="1" applyFont="1" applyBorder="1" applyAlignment="1">
      <alignment horizontal="center"/>
    </xf>
    <xf numFmtId="1" fontId="8" fillId="0" borderId="36" xfId="44" applyNumberFormat="1" applyFont="1" applyBorder="1" applyAlignment="1">
      <alignment vertical="top"/>
    </xf>
    <xf numFmtId="1" fontId="8" fillId="0" borderId="36" xfId="44" applyNumberFormat="1" applyFont="1" applyBorder="1" applyAlignment="1">
      <alignment horizontal="center" vertical="top"/>
    </xf>
    <xf numFmtId="0" fontId="8" fillId="0" borderId="36" xfId="44" applyFont="1" applyBorder="1" applyAlignment="1">
      <alignment horizontal="center" vertical="top"/>
    </xf>
    <xf numFmtId="0" fontId="8" fillId="0" borderId="36" xfId="44" applyFont="1" applyBorder="1" applyAlignment="1">
      <alignment vertical="top"/>
    </xf>
    <xf numFmtId="49" fontId="3" fillId="0" borderId="36" xfId="44" applyNumberFormat="1" applyBorder="1" applyAlignment="1">
      <alignment horizontal="right" vertical="top"/>
    </xf>
    <xf numFmtId="0" fontId="3" fillId="0" borderId="36" xfId="44" applyBorder="1" applyAlignment="1">
      <alignment horizontal="left" vertical="top" wrapText="1"/>
    </xf>
    <xf numFmtId="0" fontId="16" fillId="0" borderId="36" xfId="44" applyFont="1" applyBorder="1" applyAlignment="1">
      <alignment horizontal="center"/>
    </xf>
    <xf numFmtId="49" fontId="16" fillId="0" borderId="36" xfId="44" applyNumberFormat="1" applyFont="1" applyBorder="1" applyAlignment="1">
      <alignment vertical="top" wrapText="1"/>
    </xf>
    <xf numFmtId="0" fontId="77" fillId="0" borderId="36" xfId="44" applyFont="1" applyBorder="1" applyAlignment="1">
      <alignment wrapText="1"/>
    </xf>
    <xf numFmtId="1" fontId="77" fillId="0" borderId="36" xfId="44" applyNumberFormat="1" applyFont="1" applyBorder="1" applyAlignment="1">
      <alignment horizontal="center" wrapText="1"/>
    </xf>
    <xf numFmtId="177" fontId="77" fillId="0" borderId="36" xfId="48" applyFont="1" applyFill="1" applyBorder="1" applyAlignment="1">
      <alignment horizontal="center" wrapText="1"/>
    </xf>
    <xf numFmtId="0" fontId="142" fillId="0" borderId="36" xfId="44" applyFont="1" applyBorder="1" applyAlignment="1">
      <alignment horizontal="center"/>
    </xf>
    <xf numFmtId="1" fontId="77" fillId="0" borderId="36" xfId="44" applyNumberFormat="1" applyFont="1" applyBorder="1" applyAlignment="1">
      <alignment horizontal="center" vertical="top" wrapText="1"/>
    </xf>
    <xf numFmtId="0" fontId="77" fillId="0" borderId="36" xfId="44" applyFont="1" applyBorder="1" applyAlignment="1">
      <alignment horizontal="right"/>
    </xf>
    <xf numFmtId="0" fontId="5" fillId="0" borderId="36" xfId="49" applyFont="1" applyBorder="1" applyAlignment="1">
      <alignment horizontal="center" vertical="top" wrapText="1"/>
    </xf>
    <xf numFmtId="0" fontId="3" fillId="0" borderId="36" xfId="44" quotePrefix="1" applyBorder="1" applyAlignment="1">
      <alignment horizontal="left" vertical="top" wrapText="1"/>
    </xf>
    <xf numFmtId="0" fontId="77" fillId="0" borderId="36" xfId="44" applyFont="1" applyBorder="1" applyAlignment="1">
      <alignment horizontal="center"/>
    </xf>
    <xf numFmtId="177" fontId="77" fillId="0" borderId="36" xfId="48" applyFont="1" applyBorder="1" applyAlignment="1">
      <alignment horizontal="center" wrapText="1"/>
    </xf>
    <xf numFmtId="0" fontId="89" fillId="0" borderId="36" xfId="44" applyFont="1" applyBorder="1" applyAlignment="1">
      <alignment vertical="top" wrapText="1"/>
    </xf>
    <xf numFmtId="0" fontId="3" fillId="0" borderId="36" xfId="44" applyBorder="1"/>
    <xf numFmtId="0" fontId="3" fillId="0" borderId="36" xfId="44" applyBorder="1" applyAlignment="1">
      <alignment wrapText="1"/>
    </xf>
    <xf numFmtId="174" fontId="3" fillId="0" borderId="36" xfId="62" applyFont="1" applyBorder="1" applyAlignment="1">
      <alignment horizontal="center" wrapText="1"/>
    </xf>
    <xf numFmtId="4" fontId="145" fillId="0" borderId="0" xfId="44" applyNumberFormat="1" applyFont="1"/>
    <xf numFmtId="49" fontId="16" fillId="0" borderId="0" xfId="44" applyNumberFormat="1" applyFont="1" applyAlignment="1">
      <alignment vertical="top" wrapText="1"/>
    </xf>
    <xf numFmtId="0" fontId="3" fillId="0" borderId="0" xfId="44" applyAlignment="1">
      <alignment horizontal="center" vertical="top" wrapText="1"/>
    </xf>
    <xf numFmtId="0" fontId="3" fillId="0" borderId="0" xfId="44" applyAlignment="1">
      <alignment horizontal="left" vertical="top" wrapText="1"/>
    </xf>
    <xf numFmtId="0" fontId="3" fillId="0" borderId="0" xfId="44" applyAlignment="1">
      <alignment horizontal="center" wrapText="1"/>
    </xf>
    <xf numFmtId="4" fontId="3" fillId="0" borderId="0" xfId="48" applyNumberFormat="1" applyFont="1" applyFill="1" applyAlignment="1">
      <alignment wrapText="1"/>
    </xf>
    <xf numFmtId="4" fontId="3" fillId="0" borderId="0" xfId="48" applyNumberFormat="1" applyFont="1" applyFill="1" applyAlignment="1">
      <alignment horizontal="right" wrapText="1"/>
    </xf>
    <xf numFmtId="1" fontId="130" fillId="0" borderId="3" xfId="36" applyNumberFormat="1" applyFont="1" applyBorder="1" applyAlignment="1" applyProtection="1">
      <alignment horizontal="center" wrapText="1"/>
      <protection locked="0"/>
    </xf>
    <xf numFmtId="175" fontId="10" fillId="0" borderId="3" xfId="36" applyNumberFormat="1" applyFont="1" applyBorder="1" applyAlignment="1">
      <alignment wrapText="1"/>
    </xf>
    <xf numFmtId="175" fontId="77" fillId="0" borderId="3" xfId="36" applyNumberFormat="1" applyFont="1" applyBorder="1" applyAlignment="1">
      <alignment wrapText="1"/>
    </xf>
    <xf numFmtId="1" fontId="77" fillId="0" borderId="3" xfId="36" applyNumberFormat="1" applyFont="1" applyBorder="1" applyAlignment="1">
      <alignment horizontal="center"/>
    </xf>
    <xf numFmtId="175" fontId="77" fillId="0" borderId="3" xfId="36" applyNumberFormat="1" applyFont="1" applyBorder="1" applyAlignment="1">
      <alignment horizontal="right" wrapText="1"/>
    </xf>
    <xf numFmtId="167" fontId="77" fillId="0" borderId="3" xfId="53" applyFont="1" applyFill="1" applyBorder="1" applyAlignment="1" applyProtection="1">
      <alignment horizontal="right" wrapText="1"/>
    </xf>
    <xf numFmtId="0" fontId="3" fillId="0" borderId="3" xfId="36" applyBorder="1" applyAlignment="1">
      <alignment horizontal="center"/>
    </xf>
    <xf numFmtId="1" fontId="3" fillId="0" borderId="3" xfId="36" applyNumberFormat="1" applyBorder="1" applyAlignment="1">
      <alignment horizontal="center"/>
    </xf>
    <xf numFmtId="175" fontId="25" fillId="0" borderId="3" xfId="36" applyNumberFormat="1" applyFont="1" applyBorder="1" applyAlignment="1">
      <alignment wrapText="1"/>
    </xf>
    <xf numFmtId="49" fontId="3" fillId="0" borderId="3" xfId="36" applyNumberFormat="1" applyBorder="1" applyAlignment="1">
      <alignment horizontal="right" vertical="top"/>
    </xf>
    <xf numFmtId="1" fontId="77" fillId="0" borderId="3" xfId="36" applyNumberFormat="1" applyFont="1" applyBorder="1" applyAlignment="1">
      <alignment horizontal="center" vertical="top"/>
    </xf>
    <xf numFmtId="175" fontId="77" fillId="0" borderId="3" xfId="36" applyNumberFormat="1" applyFont="1" applyBorder="1" applyAlignment="1">
      <alignment vertical="top" wrapText="1"/>
    </xf>
    <xf numFmtId="167" fontId="77" fillId="0" borderId="3" xfId="53" applyFont="1" applyFill="1" applyBorder="1" applyAlignment="1" applyProtection="1">
      <alignment horizontal="right" vertical="top" wrapText="1"/>
    </xf>
    <xf numFmtId="175" fontId="25" fillId="0" borderId="3" xfId="36" applyNumberFormat="1" applyFont="1" applyBorder="1" applyAlignment="1">
      <alignment vertical="top" wrapText="1"/>
    </xf>
    <xf numFmtId="1" fontId="3" fillId="0" borderId="3" xfId="36" applyNumberFormat="1" applyBorder="1" applyAlignment="1">
      <alignment horizontal="center" vertical="top"/>
    </xf>
    <xf numFmtId="0" fontId="3" fillId="0" borderId="3" xfId="44" applyBorder="1" applyAlignment="1">
      <alignment horizontal="left" vertical="top"/>
    </xf>
    <xf numFmtId="3" fontId="3" fillId="0" borderId="3" xfId="44" applyNumberFormat="1" applyBorder="1" applyAlignment="1">
      <alignment horizontal="right" vertical="top"/>
    </xf>
    <xf numFmtId="4" fontId="3" fillId="0" borderId="3" xfId="44" applyNumberFormat="1" applyBorder="1" applyAlignment="1">
      <alignment vertical="top"/>
    </xf>
    <xf numFmtId="3" fontId="77" fillId="0" borderId="3" xfId="36" applyNumberFormat="1" applyFont="1" applyBorder="1" applyAlignment="1">
      <alignment vertical="top" wrapText="1"/>
    </xf>
    <xf numFmtId="167" fontId="77" fillId="0" borderId="3" xfId="36" applyNumberFormat="1" applyFont="1" applyBorder="1" applyAlignment="1">
      <alignment vertical="top" wrapText="1"/>
    </xf>
    <xf numFmtId="0" fontId="3" fillId="0" borderId="3" xfId="44" applyBorder="1" applyAlignment="1">
      <alignment horizontal="center" vertical="top" wrapText="1"/>
    </xf>
    <xf numFmtId="0" fontId="3" fillId="0" borderId="3" xfId="44" applyBorder="1" applyAlignment="1">
      <alignment horizontal="center" vertical="top"/>
    </xf>
    <xf numFmtId="4" fontId="3" fillId="0" borderId="3" xfId="44" applyNumberFormat="1" applyBorder="1" applyAlignment="1">
      <alignment vertical="top" wrapText="1"/>
    </xf>
    <xf numFmtId="4" fontId="3" fillId="0" borderId="3" xfId="44" applyNumberFormat="1" applyBorder="1" applyAlignment="1">
      <alignment horizontal="center" vertical="top"/>
    </xf>
    <xf numFmtId="175" fontId="77" fillId="0" borderId="0" xfId="36" applyNumberFormat="1" applyFont="1" applyAlignment="1">
      <alignment wrapText="1"/>
    </xf>
    <xf numFmtId="4" fontId="130" fillId="0" borderId="3" xfId="36" applyNumberFormat="1" applyFont="1" applyBorder="1" applyAlignment="1">
      <alignment horizontal="right"/>
    </xf>
    <xf numFmtId="4" fontId="130" fillId="0" borderId="3" xfId="36" applyNumberFormat="1" applyFont="1" applyBorder="1" applyAlignment="1">
      <alignment horizontal="left"/>
    </xf>
    <xf numFmtId="4" fontId="130" fillId="0" borderId="3" xfId="36" applyNumberFormat="1" applyFont="1" applyBorder="1" applyAlignment="1">
      <alignment horizontal="center" wrapText="1"/>
    </xf>
    <xf numFmtId="4" fontId="77" fillId="0" borderId="3" xfId="36" applyNumberFormat="1" applyFont="1" applyBorder="1" applyAlignment="1">
      <alignment vertical="top"/>
    </xf>
    <xf numFmtId="4" fontId="8" fillId="0" borderId="3" xfId="36" applyNumberFormat="1" applyFont="1" applyBorder="1" applyAlignment="1">
      <alignment horizontal="left" vertical="top"/>
    </xf>
    <xf numFmtId="4" fontId="72" fillId="0" borderId="3" xfId="45" applyNumberFormat="1" applyFont="1" applyBorder="1" applyAlignment="1">
      <alignment vertical="top" wrapText="1"/>
    </xf>
    <xf numFmtId="4" fontId="77" fillId="0" borderId="3" xfId="36" applyNumberFormat="1" applyFont="1" applyBorder="1" applyAlignment="1">
      <alignment vertical="top" wrapText="1"/>
    </xf>
    <xf numFmtId="4" fontId="77" fillId="0" borderId="3" xfId="36" applyNumberFormat="1" applyFont="1" applyBorder="1"/>
    <xf numFmtId="4" fontId="25" fillId="0" borderId="3" xfId="36" applyNumberFormat="1" applyFont="1" applyBorder="1" applyAlignment="1">
      <alignment wrapText="1"/>
    </xf>
    <xf numFmtId="4" fontId="156" fillId="0" borderId="3" xfId="36" applyNumberFormat="1" applyFont="1" applyBorder="1" applyAlignment="1">
      <alignment wrapText="1"/>
    </xf>
    <xf numFmtId="4" fontId="3" fillId="0" borderId="3" xfId="36" applyNumberFormat="1" applyBorder="1" applyAlignment="1">
      <alignment horizontal="right" vertical="top"/>
    </xf>
    <xf numFmtId="4" fontId="30" fillId="0" borderId="3" xfId="36" applyNumberFormat="1" applyFont="1" applyBorder="1" applyAlignment="1">
      <alignment horizontal="center" vertical="top"/>
    </xf>
    <xf numFmtId="4" fontId="3" fillId="0" borderId="3" xfId="44" applyNumberFormat="1" applyBorder="1" applyAlignment="1">
      <alignment horizontal="left" vertical="top"/>
    </xf>
    <xf numFmtId="4" fontId="3" fillId="0" borderId="3" xfId="44" applyNumberFormat="1" applyBorder="1" applyAlignment="1">
      <alignment horizontal="center" vertical="top" wrapText="1"/>
    </xf>
    <xf numFmtId="4" fontId="3" fillId="0" borderId="3" xfId="44" applyNumberFormat="1" applyBorder="1" applyAlignment="1">
      <alignment wrapText="1"/>
    </xf>
    <xf numFmtId="4" fontId="3" fillId="0" borderId="3" xfId="44" applyNumberFormat="1" applyBorder="1"/>
    <xf numFmtId="175" fontId="77" fillId="0" borderId="36" xfId="42" applyNumberFormat="1" applyFont="1" applyBorder="1" applyAlignment="1" applyProtection="1">
      <alignment horizontal="right" wrapText="1"/>
      <protection locked="0"/>
    </xf>
    <xf numFmtId="0" fontId="3" fillId="0" borderId="36" xfId="42" applyBorder="1" applyAlignment="1" applyProtection="1">
      <alignment horizontal="right"/>
      <protection locked="0"/>
    </xf>
    <xf numFmtId="175" fontId="3" fillId="0" borderId="36" xfId="42" applyNumberFormat="1" applyBorder="1" applyAlignment="1" applyProtection="1">
      <alignment horizontal="right" wrapText="1"/>
      <protection locked="0"/>
    </xf>
    <xf numFmtId="0" fontId="5" fillId="0" borderId="36" xfId="42" applyFont="1" applyBorder="1" applyAlignment="1" applyProtection="1">
      <alignment vertical="top" wrapText="1"/>
      <protection locked="0"/>
    </xf>
    <xf numFmtId="4" fontId="5" fillId="0" borderId="36" xfId="42" applyNumberFormat="1" applyFont="1" applyBorder="1" applyAlignment="1" applyProtection="1">
      <alignment vertical="top" wrapText="1"/>
      <protection locked="0"/>
    </xf>
    <xf numFmtId="0" fontId="5" fillId="0" borderId="36" xfId="42" applyFont="1" applyBorder="1" applyAlignment="1" applyProtection="1">
      <alignment horizontal="right" wrapText="1"/>
      <protection locked="0"/>
    </xf>
    <xf numFmtId="0" fontId="3" fillId="0" borderId="36" xfId="42" applyBorder="1" applyProtection="1">
      <protection locked="0"/>
    </xf>
    <xf numFmtId="4" fontId="5" fillId="0" borderId="36" xfId="42" applyNumberFormat="1" applyFont="1" applyBorder="1" applyAlignment="1" applyProtection="1">
      <alignment horizontal="right" wrapText="1"/>
      <protection locked="0"/>
    </xf>
    <xf numFmtId="4" fontId="77" fillId="0" borderId="36" xfId="46" applyNumberFormat="1" applyFont="1" applyBorder="1" applyProtection="1">
      <protection locked="0"/>
    </xf>
    <xf numFmtId="4" fontId="3" fillId="0" borderId="36" xfId="42" applyNumberFormat="1" applyBorder="1" applyAlignment="1" applyProtection="1">
      <alignment horizontal="center"/>
      <protection locked="0"/>
    </xf>
    <xf numFmtId="0" fontId="130" fillId="0" borderId="0" xfId="42" applyFont="1" applyProtection="1">
      <protection locked="0"/>
    </xf>
    <xf numFmtId="0" fontId="3" fillId="0" borderId="0" xfId="42" applyProtection="1">
      <protection locked="0"/>
    </xf>
    <xf numFmtId="4" fontId="77" fillId="0" borderId="36" xfId="44" applyNumberFormat="1" applyFont="1" applyBorder="1" applyAlignment="1" applyProtection="1">
      <alignment horizontal="center" wrapText="1"/>
      <protection locked="0"/>
    </xf>
    <xf numFmtId="4" fontId="3" fillId="0" borderId="36" xfId="44" applyNumberFormat="1" applyBorder="1" applyAlignment="1" applyProtection="1">
      <alignment horizontal="center"/>
      <protection locked="0"/>
    </xf>
    <xf numFmtId="4" fontId="3" fillId="0" borderId="36" xfId="44" applyNumberFormat="1" applyBorder="1" applyAlignment="1" applyProtection="1">
      <alignment horizontal="center" wrapText="1"/>
      <protection locked="0"/>
    </xf>
    <xf numFmtId="4" fontId="3" fillId="0" borderId="36" xfId="48" applyNumberFormat="1" applyFont="1" applyFill="1" applyBorder="1" applyAlignment="1" applyProtection="1">
      <alignment horizontal="center" wrapText="1"/>
      <protection locked="0"/>
    </xf>
    <xf numFmtId="4" fontId="77" fillId="0" borderId="36" xfId="44" applyNumberFormat="1" applyFont="1" applyBorder="1" applyAlignment="1" applyProtection="1">
      <alignment horizontal="center"/>
      <protection locked="0"/>
    </xf>
    <xf numFmtId="4" fontId="77" fillId="0" borderId="36" xfId="48" applyNumberFormat="1" applyFont="1" applyBorder="1" applyAlignment="1" applyProtection="1">
      <alignment horizontal="center" wrapText="1"/>
      <protection locked="0"/>
    </xf>
    <xf numFmtId="4" fontId="143" fillId="0" borderId="36" xfId="48" applyNumberFormat="1" applyFont="1" applyBorder="1" applyAlignment="1" applyProtection="1">
      <alignment horizontal="center" wrapText="1"/>
      <protection locked="0"/>
    </xf>
    <xf numFmtId="4" fontId="77" fillId="0" borderId="36" xfId="46" applyNumberFormat="1" applyFont="1" applyBorder="1" applyAlignment="1" applyProtection="1">
      <alignment horizontal="center"/>
      <protection locked="0"/>
    </xf>
    <xf numFmtId="4" fontId="3" fillId="0" borderId="36" xfId="44" applyNumberFormat="1" applyBorder="1" applyAlignment="1" applyProtection="1">
      <alignment horizontal="right" wrapText="1"/>
      <protection locked="0"/>
    </xf>
    <xf numFmtId="4" fontId="77" fillId="0" borderId="36" xfId="46" applyNumberFormat="1" applyFont="1" applyBorder="1" applyAlignment="1" applyProtection="1">
      <alignment horizontal="right"/>
      <protection locked="0"/>
    </xf>
    <xf numFmtId="4" fontId="3" fillId="0" borderId="36" xfId="52" applyNumberFormat="1" applyFont="1" applyBorder="1" applyAlignment="1" applyProtection="1">
      <alignment horizontal="right" wrapText="1"/>
      <protection locked="0"/>
    </xf>
    <xf numFmtId="3" fontId="130" fillId="0" borderId="0" xfId="44" applyNumberFormat="1" applyFont="1" applyAlignment="1" applyProtection="1">
      <alignment horizontal="right" wrapText="1"/>
      <protection locked="0"/>
    </xf>
    <xf numFmtId="3" fontId="130" fillId="0" borderId="0" xfId="44" applyNumberFormat="1" applyFont="1" applyProtection="1">
      <protection locked="0"/>
    </xf>
    <xf numFmtId="0" fontId="130" fillId="0" borderId="0" xfId="44" applyFont="1" applyProtection="1">
      <protection locked="0"/>
    </xf>
    <xf numFmtId="3" fontId="3" fillId="0" borderId="0" xfId="44" applyNumberFormat="1" applyAlignment="1" applyProtection="1">
      <alignment horizontal="right"/>
      <protection locked="0"/>
    </xf>
    <xf numFmtId="3" fontId="3" fillId="0" borderId="0" xfId="44" applyNumberFormat="1" applyProtection="1">
      <protection locked="0"/>
    </xf>
    <xf numFmtId="0" fontId="3" fillId="0" borderId="0" xfId="44" applyProtection="1">
      <protection locked="0"/>
    </xf>
    <xf numFmtId="0" fontId="26" fillId="0" borderId="0" xfId="44" applyFont="1" applyAlignment="1" applyProtection="1">
      <alignment horizontal="left"/>
      <protection locked="0"/>
    </xf>
    <xf numFmtId="2" fontId="3" fillId="0" borderId="0" xfId="44" applyNumberFormat="1" applyProtection="1">
      <protection locked="0"/>
    </xf>
    <xf numFmtId="4" fontId="3" fillId="0" borderId="0" xfId="44" applyNumberFormat="1" applyProtection="1">
      <protection locked="0"/>
    </xf>
    <xf numFmtId="175" fontId="77" fillId="0" borderId="0" xfId="44" applyNumberFormat="1" applyFont="1" applyAlignment="1" applyProtection="1">
      <alignment horizontal="right" wrapText="1"/>
      <protection locked="0"/>
    </xf>
    <xf numFmtId="175" fontId="25" fillId="0" borderId="0" xfId="44" applyNumberFormat="1" applyFont="1" applyAlignment="1" applyProtection="1">
      <alignment horizontal="right" wrapText="1"/>
      <protection locked="0"/>
    </xf>
    <xf numFmtId="4" fontId="77" fillId="0" borderId="0" xfId="46" applyNumberFormat="1" applyFont="1" applyAlignment="1" applyProtection="1">
      <alignment vertical="top"/>
      <protection locked="0"/>
    </xf>
    <xf numFmtId="0" fontId="77" fillId="0" borderId="0" xfId="46" applyFont="1" applyProtection="1">
      <protection locked="0"/>
    </xf>
    <xf numFmtId="4" fontId="77" fillId="0" borderId="0" xfId="46" applyNumberFormat="1" applyFont="1" applyProtection="1">
      <protection locked="0"/>
    </xf>
    <xf numFmtId="4" fontId="3" fillId="0" borderId="0" xfId="36" applyNumberFormat="1" applyAlignment="1" applyProtection="1">
      <alignment horizontal="right"/>
      <protection locked="0"/>
    </xf>
    <xf numFmtId="3" fontId="3" fillId="0" borderId="0" xfId="36" applyNumberFormat="1" applyAlignment="1" applyProtection="1">
      <alignment horizontal="right"/>
      <protection locked="0"/>
    </xf>
    <xf numFmtId="3" fontId="3" fillId="0" borderId="0" xfId="36" applyNumberFormat="1" applyProtection="1">
      <protection locked="0"/>
    </xf>
    <xf numFmtId="3" fontId="145" fillId="0" borderId="0" xfId="36" applyNumberFormat="1" applyFont="1" applyProtection="1">
      <protection locked="0"/>
    </xf>
    <xf numFmtId="4" fontId="145" fillId="0" borderId="0" xfId="36" applyNumberFormat="1" applyFont="1" applyProtection="1">
      <protection locked="0"/>
    </xf>
    <xf numFmtId="0" fontId="3" fillId="0" borderId="0" xfId="36" applyProtection="1">
      <protection locked="0"/>
    </xf>
    <xf numFmtId="3" fontId="5" fillId="0" borderId="0" xfId="44" applyNumberFormat="1" applyFont="1" applyAlignment="1" applyProtection="1">
      <alignment horizontal="right"/>
      <protection locked="0"/>
    </xf>
    <xf numFmtId="3" fontId="5" fillId="0" borderId="0" xfId="44" applyNumberFormat="1" applyFont="1" applyProtection="1">
      <protection locked="0"/>
    </xf>
    <xf numFmtId="4" fontId="77" fillId="0" borderId="3" xfId="36" applyNumberFormat="1" applyFont="1" applyBorder="1" applyAlignment="1" applyProtection="1">
      <alignment wrapText="1"/>
      <protection locked="0"/>
    </xf>
    <xf numFmtId="4" fontId="3" fillId="0" borderId="3" xfId="36" applyNumberFormat="1" applyBorder="1" applyAlignment="1" applyProtection="1">
      <alignment vertical="top" wrapText="1"/>
      <protection locked="0"/>
    </xf>
    <xf numFmtId="4" fontId="3" fillId="0" borderId="3" xfId="36" applyNumberFormat="1" applyBorder="1" applyAlignment="1" applyProtection="1">
      <alignment wrapText="1"/>
      <protection locked="0"/>
    </xf>
    <xf numFmtId="4" fontId="77" fillId="0" borderId="3" xfId="36" applyNumberFormat="1" applyFont="1" applyBorder="1" applyAlignment="1" applyProtection="1">
      <alignment horizontal="right" wrapText="1"/>
      <protection locked="0"/>
    </xf>
    <xf numFmtId="4" fontId="5" fillId="0" borderId="3" xfId="44" applyNumberFormat="1" applyFont="1" applyBorder="1" applyAlignment="1" applyProtection="1">
      <alignment vertical="top" wrapText="1"/>
      <protection locked="0"/>
    </xf>
    <xf numFmtId="4" fontId="5" fillId="0" borderId="3" xfId="44" applyNumberFormat="1" applyFont="1" applyBorder="1" applyAlignment="1" applyProtection="1">
      <alignment wrapText="1"/>
      <protection locked="0"/>
    </xf>
    <xf numFmtId="4" fontId="77" fillId="0" borderId="3" xfId="54" applyNumberFormat="1" applyFont="1" applyFill="1" applyBorder="1" applyAlignment="1" applyProtection="1">
      <alignment horizontal="right" wrapText="1"/>
      <protection locked="0"/>
    </xf>
    <xf numFmtId="4" fontId="3" fillId="0" borderId="3" xfId="55" applyNumberFormat="1" applyFont="1" applyBorder="1" applyProtection="1">
      <protection locked="0"/>
    </xf>
    <xf numFmtId="4" fontId="77" fillId="0" borderId="3" xfId="53" applyNumberFormat="1" applyFont="1" applyFill="1" applyBorder="1" applyAlignment="1" applyProtection="1">
      <alignment horizontal="right" vertical="top" wrapText="1"/>
      <protection locked="0"/>
    </xf>
    <xf numFmtId="4" fontId="77" fillId="0" borderId="3" xfId="53" applyNumberFormat="1" applyFont="1" applyFill="1" applyBorder="1" applyAlignment="1" applyProtection="1">
      <alignment horizontal="right" wrapText="1"/>
      <protection locked="0"/>
    </xf>
    <xf numFmtId="4" fontId="3" fillId="0" borderId="3" xfId="36" applyNumberFormat="1" applyBorder="1" applyProtection="1">
      <protection locked="0"/>
    </xf>
    <xf numFmtId="4" fontId="3" fillId="0" borderId="3" xfId="36" applyNumberFormat="1" applyBorder="1" applyAlignment="1" applyProtection="1">
      <alignment horizontal="right" wrapText="1"/>
      <protection locked="0"/>
    </xf>
    <xf numFmtId="4" fontId="3" fillId="0" borderId="3" xfId="44" applyNumberFormat="1" applyBorder="1" applyAlignment="1" applyProtection="1">
      <alignment horizontal="center"/>
      <protection locked="0"/>
    </xf>
    <xf numFmtId="0" fontId="130" fillId="0" borderId="0" xfId="36" applyFont="1" applyProtection="1">
      <protection locked="0"/>
    </xf>
    <xf numFmtId="4" fontId="77" fillId="0" borderId="36" xfId="36" applyNumberFormat="1" applyFont="1" applyBorder="1" applyAlignment="1" applyProtection="1">
      <alignment wrapText="1"/>
      <protection locked="0"/>
    </xf>
    <xf numFmtId="4" fontId="3" fillId="0" borderId="36" xfId="44" applyNumberFormat="1" applyBorder="1" applyProtection="1">
      <protection locked="0"/>
    </xf>
    <xf numFmtId="174" fontId="3" fillId="0" borderId="36" xfId="60" applyFont="1" applyBorder="1" applyAlignment="1" applyProtection="1">
      <alignment wrapText="1"/>
      <protection locked="0"/>
    </xf>
    <xf numFmtId="167" fontId="3" fillId="0" borderId="36" xfId="54" applyFill="1" applyBorder="1" applyAlignment="1" applyProtection="1">
      <alignment wrapText="1"/>
      <protection locked="0"/>
    </xf>
    <xf numFmtId="175" fontId="77" fillId="0" borderId="36" xfId="36" applyNumberFormat="1" applyFont="1" applyBorder="1" applyAlignment="1" applyProtection="1">
      <alignment wrapText="1"/>
      <protection locked="0"/>
    </xf>
    <xf numFmtId="4" fontId="77" fillId="0" borderId="36" xfId="44" applyNumberFormat="1" applyFont="1" applyBorder="1" applyProtection="1">
      <protection locked="0"/>
    </xf>
    <xf numFmtId="4" fontId="3" fillId="0" borderId="36" xfId="36" applyNumberFormat="1" applyBorder="1" applyProtection="1">
      <protection locked="0"/>
    </xf>
    <xf numFmtId="4" fontId="77" fillId="0" borderId="36" xfId="36" applyNumberFormat="1" applyFont="1" applyBorder="1" applyProtection="1">
      <protection locked="0"/>
    </xf>
    <xf numFmtId="4" fontId="3" fillId="0" borderId="36" xfId="44" applyNumberFormat="1" applyBorder="1" applyAlignment="1" applyProtection="1">
      <alignment wrapText="1"/>
      <protection locked="0"/>
    </xf>
    <xf numFmtId="4" fontId="5" fillId="0" borderId="36" xfId="44" applyNumberFormat="1" applyFont="1" applyBorder="1" applyProtection="1">
      <protection locked="0"/>
    </xf>
    <xf numFmtId="4" fontId="142" fillId="0" borderId="36" xfId="44" applyNumberFormat="1" applyFont="1" applyBorder="1" applyAlignment="1" applyProtection="1">
      <alignment wrapText="1"/>
      <protection locked="0"/>
    </xf>
    <xf numFmtId="4" fontId="3" fillId="0" borderId="36" xfId="45" applyNumberFormat="1" applyFont="1" applyBorder="1" applyAlignment="1" applyProtection="1">
      <alignment wrapText="1"/>
      <protection locked="0"/>
    </xf>
    <xf numFmtId="0" fontId="77" fillId="0" borderId="0" xfId="44" applyFont="1" applyAlignment="1" applyProtection="1">
      <alignment horizontal="left"/>
      <protection locked="0"/>
    </xf>
    <xf numFmtId="0" fontId="142" fillId="0" borderId="0" xfId="44" applyFont="1" applyAlignment="1" applyProtection="1">
      <alignment vertical="top" wrapText="1"/>
      <protection locked="0"/>
    </xf>
    <xf numFmtId="3" fontId="145" fillId="0" borderId="0" xfId="44" applyNumberFormat="1" applyFont="1" applyProtection="1">
      <protection locked="0"/>
    </xf>
    <xf numFmtId="175" fontId="77" fillId="0" borderId="36" xfId="44" applyNumberFormat="1" applyFont="1" applyBorder="1" applyAlignment="1" applyProtection="1">
      <alignment wrapText="1"/>
      <protection locked="0"/>
    </xf>
    <xf numFmtId="4" fontId="3" fillId="0" borderId="36" xfId="44" applyNumberFormat="1" applyBorder="1" applyAlignment="1" applyProtection="1">
      <alignment horizontal="right"/>
      <protection locked="0"/>
    </xf>
    <xf numFmtId="177" fontId="77" fillId="0" borderId="36" xfId="48" applyFont="1" applyFill="1" applyBorder="1" applyAlignment="1" applyProtection="1">
      <alignment wrapText="1"/>
      <protection locked="0"/>
    </xf>
    <xf numFmtId="4" fontId="3" fillId="0" borderId="36" xfId="48" applyNumberFormat="1" applyFont="1" applyFill="1" applyBorder="1" applyAlignment="1" applyProtection="1">
      <alignment wrapText="1"/>
      <protection locked="0"/>
    </xf>
    <xf numFmtId="0" fontId="77" fillId="0" borderId="36" xfId="44" applyFont="1" applyBorder="1" applyAlignment="1" applyProtection="1">
      <alignment horizontal="center"/>
      <protection locked="0"/>
    </xf>
    <xf numFmtId="177" fontId="77" fillId="0" borderId="36" xfId="48" applyFont="1" applyBorder="1" applyAlignment="1" applyProtection="1">
      <alignment wrapText="1"/>
      <protection locked="0"/>
    </xf>
    <xf numFmtId="174" fontId="3" fillId="0" borderId="36" xfId="62" applyFont="1" applyBorder="1" applyAlignment="1" applyProtection="1">
      <alignment horizontal="center" wrapText="1"/>
      <protection locked="0"/>
    </xf>
    <xf numFmtId="0" fontId="3" fillId="0" borderId="36" xfId="44" applyBorder="1" applyProtection="1">
      <protection locked="0"/>
    </xf>
    <xf numFmtId="4" fontId="155" fillId="0" borderId="0" xfId="44" applyNumberFormat="1" applyFont="1" applyAlignment="1" applyProtection="1">
      <alignment horizontal="right"/>
      <protection locked="0"/>
    </xf>
    <xf numFmtId="0" fontId="142" fillId="0" borderId="0" xfId="44" applyFont="1" applyAlignment="1" applyProtection="1">
      <alignment wrapText="1"/>
      <protection locked="0"/>
    </xf>
    <xf numFmtId="4" fontId="145" fillId="0" borderId="0" xfId="44" applyNumberFormat="1" applyFont="1" applyProtection="1">
      <protection locked="0"/>
    </xf>
    <xf numFmtId="175" fontId="77" fillId="0" borderId="0" xfId="44" applyNumberFormat="1" applyFont="1" applyAlignment="1" applyProtection="1">
      <alignment wrapText="1"/>
      <protection locked="0"/>
    </xf>
    <xf numFmtId="175" fontId="77" fillId="0" borderId="3" xfId="36" applyNumberFormat="1" applyFont="1" applyBorder="1" applyAlignment="1" applyProtection="1">
      <alignment wrapText="1"/>
      <protection locked="0"/>
    </xf>
    <xf numFmtId="175" fontId="77" fillId="0" borderId="3" xfId="36" applyNumberFormat="1" applyFont="1" applyBorder="1" applyAlignment="1" applyProtection="1">
      <alignment vertical="top" wrapText="1"/>
      <protection locked="0"/>
    </xf>
    <xf numFmtId="4" fontId="3" fillId="0" borderId="3" xfId="44" applyNumberFormat="1" applyBorder="1" applyAlignment="1" applyProtection="1">
      <alignment horizontal="right" vertical="top"/>
      <protection locked="0"/>
    </xf>
    <xf numFmtId="4" fontId="3" fillId="0" borderId="3" xfId="44" applyNumberFormat="1" applyBorder="1" applyAlignment="1" applyProtection="1">
      <alignment vertical="top"/>
      <protection locked="0"/>
    </xf>
    <xf numFmtId="0" fontId="77" fillId="0" borderId="3" xfId="36" applyFont="1" applyBorder="1" applyAlignment="1" applyProtection="1">
      <alignment vertical="top" wrapText="1"/>
      <protection locked="0"/>
    </xf>
    <xf numFmtId="0" fontId="121" fillId="0" borderId="0" xfId="44" applyFont="1"/>
    <xf numFmtId="0" fontId="122" fillId="0" borderId="0" xfId="44" applyFont="1" applyAlignment="1">
      <alignment vertical="top"/>
    </xf>
    <xf numFmtId="0" fontId="121" fillId="0" borderId="0" xfId="44" applyFont="1" applyAlignment="1">
      <alignment horizontal="center"/>
    </xf>
    <xf numFmtId="0" fontId="123" fillId="0" borderId="0" xfId="44" applyFont="1" applyAlignment="1">
      <alignment vertical="top"/>
    </xf>
    <xf numFmtId="49" fontId="126" fillId="0" borderId="0" xfId="44" applyNumberFormat="1" applyFont="1" applyAlignment="1">
      <alignment horizontal="right"/>
    </xf>
    <xf numFmtId="0" fontId="122" fillId="0" borderId="0" xfId="44" applyFont="1" applyAlignment="1">
      <alignment vertical="top" wrapText="1"/>
    </xf>
    <xf numFmtId="4" fontId="3" fillId="0" borderId="0" xfId="44" applyNumberFormat="1" applyAlignment="1">
      <alignment horizontal="center"/>
    </xf>
    <xf numFmtId="4" fontId="121" fillId="0" borderId="0" xfId="44" applyNumberFormat="1" applyFont="1" applyAlignment="1">
      <alignment horizontal="center"/>
    </xf>
    <xf numFmtId="3" fontId="121" fillId="0" borderId="0" xfId="44" applyNumberFormat="1" applyFont="1" applyAlignment="1">
      <alignment horizontal="center"/>
    </xf>
    <xf numFmtId="0" fontId="77" fillId="0" borderId="0" xfId="44" applyFont="1" applyAlignment="1">
      <alignment horizontal="center"/>
    </xf>
    <xf numFmtId="0" fontId="77" fillId="0" borderId="0" xfId="44" applyFont="1"/>
    <xf numFmtId="0" fontId="3" fillId="0" borderId="0" xfId="44" applyAlignment="1">
      <alignment horizontal="center" vertical="top"/>
    </xf>
    <xf numFmtId="0" fontId="5" fillId="0" borderId="0" xfId="44" applyFont="1" applyAlignment="1">
      <alignment vertical="top" wrapText="1"/>
    </xf>
    <xf numFmtId="0" fontId="26" fillId="0" borderId="0" xfId="44" applyFont="1"/>
    <xf numFmtId="0" fontId="126" fillId="0" borderId="0" xfId="44" applyFont="1" applyAlignment="1">
      <alignment horizontal="center" vertical="top"/>
    </xf>
    <xf numFmtId="2" fontId="126" fillId="0" borderId="0" xfId="44" applyNumberFormat="1" applyFont="1" applyAlignment="1">
      <alignment vertical="top" wrapText="1"/>
    </xf>
    <xf numFmtId="2" fontId="27" fillId="0" borderId="0" xfId="44" applyNumberFormat="1" applyFont="1" applyAlignment="1">
      <alignment vertical="top" wrapText="1"/>
    </xf>
    <xf numFmtId="0" fontId="3" fillId="0" borderId="0" xfId="44" quotePrefix="1" applyAlignment="1">
      <alignment vertical="top" wrapText="1"/>
    </xf>
    <xf numFmtId="0" fontId="3" fillId="9" borderId="0" xfId="44" applyFill="1" applyAlignment="1">
      <alignment vertical="top" wrapText="1"/>
    </xf>
    <xf numFmtId="0" fontId="3" fillId="0" borderId="0" xfId="44" quotePrefix="1" applyAlignment="1">
      <alignment wrapText="1"/>
    </xf>
    <xf numFmtId="4" fontId="29" fillId="0" borderId="0" xfId="44" applyNumberFormat="1" applyFont="1" applyAlignment="1">
      <alignment horizontal="right"/>
    </xf>
    <xf numFmtId="4" fontId="29" fillId="0" borderId="0" xfId="44" applyNumberFormat="1" applyFont="1" applyAlignment="1">
      <alignment horizontal="center"/>
    </xf>
    <xf numFmtId="0" fontId="3" fillId="0" borderId="0" xfId="63" quotePrefix="1" applyFont="1" applyAlignment="1">
      <alignment vertical="top" wrapText="1"/>
    </xf>
    <xf numFmtId="4" fontId="3" fillId="0" borderId="0" xfId="42" applyNumberFormat="1" applyProtection="1">
      <protection locked="0"/>
    </xf>
    <xf numFmtId="4" fontId="3" fillId="0" borderId="0" xfId="42" applyNumberFormat="1"/>
    <xf numFmtId="0" fontId="130" fillId="0" borderId="36" xfId="44" applyFont="1" applyBorder="1" applyAlignment="1">
      <alignment horizontal="center" vertical="top"/>
    </xf>
    <xf numFmtId="4" fontId="130" fillId="0" borderId="36" xfId="44" applyNumberFormat="1" applyFont="1" applyBorder="1" applyAlignment="1">
      <alignment horizontal="center" wrapText="1"/>
    </xf>
    <xf numFmtId="0" fontId="126" fillId="0" borderId="36" xfId="45" applyFont="1" applyBorder="1" applyAlignment="1">
      <alignment vertical="top" wrapText="1"/>
    </xf>
    <xf numFmtId="4" fontId="16" fillId="0" borderId="36" xfId="44" applyNumberFormat="1" applyFont="1" applyBorder="1" applyAlignment="1">
      <alignment horizontal="center" wrapText="1"/>
    </xf>
    <xf numFmtId="0" fontId="126" fillId="0" borderId="36" xfId="44" applyFont="1" applyBorder="1" applyAlignment="1">
      <alignment horizontal="center" vertical="top" wrapText="1"/>
    </xf>
    <xf numFmtId="0" fontId="126" fillId="0" borderId="36" xfId="44" applyFont="1" applyBorder="1" applyAlignment="1">
      <alignment vertical="top" wrapText="1"/>
    </xf>
    <xf numFmtId="0" fontId="16" fillId="0" borderId="36" xfId="45" applyFont="1" applyBorder="1" applyAlignment="1">
      <alignment vertical="top" wrapText="1"/>
    </xf>
    <xf numFmtId="0" fontId="3" fillId="0" borderId="36" xfId="43" applyFont="1" applyBorder="1"/>
    <xf numFmtId="0" fontId="3" fillId="0" borderId="36" xfId="43" applyFont="1" applyBorder="1" applyAlignment="1">
      <alignment horizontal="center"/>
    </xf>
    <xf numFmtId="4" fontId="3" fillId="0" borderId="36" xfId="43" applyNumberFormat="1" applyFont="1" applyBorder="1" applyAlignment="1">
      <alignment horizontal="center"/>
    </xf>
    <xf numFmtId="0" fontId="5" fillId="0" borderId="36" xfId="44" applyFont="1" applyBorder="1" applyAlignment="1">
      <alignment horizontal="left" vertical="top" wrapText="1"/>
    </xf>
    <xf numFmtId="4" fontId="5" fillId="0" borderId="36" xfId="44" applyNumberFormat="1" applyFont="1" applyBorder="1" applyAlignment="1">
      <alignment horizontal="center"/>
    </xf>
    <xf numFmtId="0" fontId="29" fillId="0" borderId="36" xfId="64" applyFont="1" applyBorder="1" applyAlignment="1">
      <alignment horizontal="left" vertical="top" wrapText="1"/>
    </xf>
    <xf numFmtId="0" fontId="3" fillId="0" borderId="36" xfId="64" applyFont="1" applyBorder="1" applyAlignment="1">
      <alignment horizontal="left" vertical="top" wrapText="1"/>
    </xf>
    <xf numFmtId="4" fontId="3" fillId="0" borderId="36" xfId="44" applyNumberFormat="1" applyBorder="1" applyAlignment="1">
      <alignment horizontal="center" shrinkToFit="1"/>
    </xf>
    <xf numFmtId="0" fontId="30" fillId="0" borderId="36" xfId="44" applyFont="1" applyBorder="1" applyAlignment="1">
      <alignment vertical="top" wrapText="1"/>
    </xf>
    <xf numFmtId="0" fontId="77" fillId="0" borderId="36" xfId="44" applyFont="1" applyBorder="1" applyAlignment="1">
      <alignment horizontal="center" vertical="top" wrapText="1"/>
    </xf>
    <xf numFmtId="49" fontId="30" fillId="0" borderId="36" xfId="44" applyNumberFormat="1" applyFont="1" applyBorder="1" applyAlignment="1">
      <alignment horizontal="center" vertical="top" wrapText="1"/>
    </xf>
    <xf numFmtId="0" fontId="160" fillId="0" borderId="36" xfId="65" applyFont="1" applyBorder="1" applyAlignment="1">
      <alignment horizontal="left" vertical="top" wrapText="1"/>
    </xf>
    <xf numFmtId="0" fontId="31" fillId="0" borderId="36" xfId="66" applyFont="1" applyBorder="1" applyAlignment="1">
      <alignment horizontal="left"/>
    </xf>
    <xf numFmtId="0" fontId="31" fillId="0" borderId="36" xfId="66" applyFont="1" applyBorder="1" applyAlignment="1">
      <alignment horizontal="center"/>
    </xf>
    <xf numFmtId="0" fontId="32" fillId="0" borderId="36" xfId="49" applyFont="1" applyBorder="1" applyAlignment="1">
      <alignment horizontal="center" vertical="top" wrapText="1"/>
    </xf>
    <xf numFmtId="0" fontId="154" fillId="0" borderId="36" xfId="44" applyFont="1" applyBorder="1" applyAlignment="1">
      <alignment wrapText="1"/>
    </xf>
    <xf numFmtId="49" fontId="3" fillId="0" borderId="36" xfId="56" applyNumberFormat="1" applyFont="1" applyBorder="1" applyAlignment="1">
      <alignment horizontal="center"/>
    </xf>
    <xf numFmtId="4" fontId="3" fillId="0" borderId="36" xfId="56" applyNumberFormat="1" applyFont="1" applyBorder="1" applyAlignment="1">
      <alignment horizontal="center"/>
    </xf>
    <xf numFmtId="0" fontId="3" fillId="0" borderId="36" xfId="67" applyFont="1" applyBorder="1" applyAlignment="1">
      <alignment horizontal="left" vertical="top" wrapText="1" shrinkToFit="1"/>
    </xf>
    <xf numFmtId="0" fontId="157" fillId="0" borderId="36" xfId="67" applyBorder="1" applyAlignment="1">
      <alignment horizontal="left" vertical="top" wrapText="1"/>
    </xf>
    <xf numFmtId="0" fontId="162" fillId="0" borderId="36" xfId="44" applyFont="1" applyBorder="1"/>
    <xf numFmtId="4" fontId="3" fillId="0" borderId="36" xfId="43" applyNumberFormat="1" applyFont="1" applyBorder="1" applyAlignment="1">
      <alignment horizontal="center" vertical="top" wrapText="1"/>
    </xf>
    <xf numFmtId="0" fontId="16" fillId="0" borderId="36" xfId="56" applyFont="1" applyBorder="1" applyAlignment="1">
      <alignment wrapText="1"/>
    </xf>
    <xf numFmtId="0" fontId="157" fillId="0" borderId="36" xfId="67" applyBorder="1" applyAlignment="1">
      <alignment horizontal="center" shrinkToFit="1"/>
    </xf>
    <xf numFmtId="4" fontId="157" fillId="0" borderId="36" xfId="67" applyNumberFormat="1" applyBorder="1" applyAlignment="1">
      <alignment horizontal="center" shrinkToFit="1"/>
    </xf>
    <xf numFmtId="4" fontId="157" fillId="0" borderId="36" xfId="67" applyNumberFormat="1" applyBorder="1" applyAlignment="1">
      <alignment horizontal="justify" vertical="top" shrinkToFit="1"/>
    </xf>
    <xf numFmtId="0" fontId="142" fillId="0" borderId="36" xfId="44" applyFont="1" applyBorder="1" applyAlignment="1">
      <alignment vertical="top" wrapText="1"/>
    </xf>
    <xf numFmtId="0" fontId="3" fillId="0" borderId="36" xfId="67" applyFont="1" applyBorder="1" applyAlignment="1">
      <alignment horizontal="left" vertical="top" wrapText="1"/>
    </xf>
    <xf numFmtId="49" fontId="5" fillId="0" borderId="36" xfId="44" applyNumberFormat="1" applyFont="1" applyBorder="1" applyAlignment="1">
      <alignment vertical="top" wrapText="1"/>
    </xf>
    <xf numFmtId="0" fontId="3" fillId="0" borderId="36" xfId="43" applyFont="1" applyBorder="1" applyAlignment="1">
      <alignment horizontal="center" vertical="top" wrapText="1"/>
    </xf>
    <xf numFmtId="0" fontId="3" fillId="0" borderId="36" xfId="43" applyFont="1" applyBorder="1" applyAlignment="1">
      <alignment vertical="top" wrapText="1"/>
    </xf>
    <xf numFmtId="0" fontId="29" fillId="0" borderId="36" xfId="43" applyFont="1" applyBorder="1" applyAlignment="1">
      <alignment horizontal="center" wrapText="1"/>
    </xf>
    <xf numFmtId="0" fontId="3" fillId="0" borderId="36" xfId="43" applyFont="1" applyBorder="1" applyAlignment="1">
      <alignment horizontal="center" vertical="top"/>
    </xf>
    <xf numFmtId="0" fontId="3" fillId="0" borderId="36" xfId="68" applyFont="1" applyBorder="1" applyAlignment="1">
      <alignment horizontal="center" vertical="top" wrapText="1"/>
    </xf>
    <xf numFmtId="4" fontId="5" fillId="0" borderId="36" xfId="45" applyNumberFormat="1" applyFont="1" applyBorder="1" applyAlignment="1">
      <alignment horizontal="center" vertical="top" wrapText="1"/>
    </xf>
    <xf numFmtId="0" fontId="3" fillId="0" borderId="36" xfId="49" applyFont="1" applyBorder="1" applyAlignment="1">
      <alignment horizontal="center" vertical="top" wrapText="1"/>
    </xf>
    <xf numFmtId="0" fontId="3" fillId="0" borderId="36" xfId="68" applyFont="1" applyBorder="1" applyAlignment="1">
      <alignment wrapText="1"/>
    </xf>
    <xf numFmtId="49" fontId="3" fillId="0" borderId="36" xfId="68" applyNumberFormat="1" applyFont="1" applyBorder="1" applyAlignment="1">
      <alignment horizontal="center"/>
    </xf>
    <xf numFmtId="4" fontId="3" fillId="0" borderId="36" xfId="68" applyNumberFormat="1" applyFont="1" applyBorder="1" applyAlignment="1">
      <alignment horizontal="center"/>
    </xf>
    <xf numFmtId="4" fontId="3" fillId="0" borderId="36" xfId="68" applyNumberFormat="1" applyFont="1" applyBorder="1" applyAlignment="1">
      <alignment horizontal="center" vertical="top" wrapText="1"/>
    </xf>
    <xf numFmtId="0" fontId="160" fillId="0" borderId="36" xfId="68" applyFont="1" applyBorder="1" applyAlignment="1">
      <alignment vertical="top" wrapText="1"/>
    </xf>
    <xf numFmtId="0" fontId="3" fillId="0" borderId="36" xfId="68" applyFont="1" applyBorder="1" applyAlignment="1">
      <alignment vertical="top" wrapText="1"/>
    </xf>
    <xf numFmtId="0" fontId="16" fillId="0" borderId="36" xfId="39" applyNumberFormat="1" applyFont="1" applyFill="1" applyBorder="1" applyAlignment="1" applyProtection="1">
      <alignment horizontal="left" vertical="top" wrapText="1"/>
    </xf>
    <xf numFmtId="0" fontId="3" fillId="0" borderId="36" xfId="39" applyNumberFormat="1" applyFont="1" applyFill="1" applyBorder="1" applyAlignment="1" applyProtection="1">
      <alignment horizontal="center"/>
    </xf>
    <xf numFmtId="4" fontId="3" fillId="0" borderId="36" xfId="39" applyNumberFormat="1" applyFont="1" applyFill="1" applyBorder="1" applyAlignment="1" applyProtection="1">
      <alignment horizontal="center" wrapText="1"/>
    </xf>
    <xf numFmtId="0" fontId="3" fillId="0" borderId="36" xfId="39" applyNumberFormat="1" applyFont="1" applyFill="1" applyBorder="1" applyAlignment="1" applyProtection="1">
      <alignment horizontal="left" vertical="top" wrapText="1"/>
    </xf>
    <xf numFmtId="4" fontId="5" fillId="0" borderId="36" xfId="69" applyNumberFormat="1" applyFont="1" applyBorder="1" applyAlignment="1">
      <alignment horizontal="center"/>
    </xf>
    <xf numFmtId="0" fontId="3" fillId="0" borderId="36" xfId="39" applyNumberFormat="1" applyFont="1" applyFill="1" applyBorder="1" applyAlignment="1" applyProtection="1">
      <alignment horizontal="center" wrapText="1"/>
    </xf>
    <xf numFmtId="4" fontId="5" fillId="0" borderId="36" xfId="44" applyNumberFormat="1" applyFont="1" applyBorder="1" applyAlignment="1">
      <alignment horizontal="center" wrapText="1"/>
    </xf>
    <xf numFmtId="0" fontId="16" fillId="0" borderId="36" xfId="44" applyFont="1" applyBorder="1" applyAlignment="1">
      <alignment horizontal="justify"/>
    </xf>
    <xf numFmtId="176" fontId="3" fillId="0" borderId="36" xfId="68" applyNumberFormat="1" applyFont="1" applyBorder="1" applyAlignment="1">
      <alignment horizontal="center" vertical="top"/>
    </xf>
    <xf numFmtId="49" fontId="3" fillId="0" borderId="0" xfId="44" applyNumberFormat="1" applyAlignment="1">
      <alignment horizontal="center" vertical="top" wrapText="1"/>
    </xf>
    <xf numFmtId="4" fontId="3" fillId="0" borderId="0" xfId="44" applyNumberFormat="1" applyAlignment="1">
      <alignment horizontal="center" wrapText="1"/>
    </xf>
    <xf numFmtId="4" fontId="130" fillId="0" borderId="36" xfId="58" applyNumberFormat="1" applyFont="1" applyBorder="1" applyAlignment="1">
      <alignment horizontal="center" wrapText="1"/>
    </xf>
    <xf numFmtId="4" fontId="31" fillId="0" borderId="36" xfId="44" applyNumberFormat="1" applyFont="1" applyBorder="1" applyAlignment="1">
      <alignment horizontal="center" wrapText="1"/>
    </xf>
    <xf numFmtId="49" fontId="121" fillId="0" borderId="36" xfId="44" applyNumberFormat="1" applyFont="1" applyBorder="1" applyAlignment="1">
      <alignment horizontal="center" vertical="top" wrapText="1"/>
    </xf>
    <xf numFmtId="0" fontId="121" fillId="0" borderId="36" xfId="44" applyFont="1" applyBorder="1" applyAlignment="1">
      <alignment vertical="top" wrapText="1"/>
    </xf>
    <xf numFmtId="0" fontId="31" fillId="0" borderId="36" xfId="45" applyFont="1" applyBorder="1" applyAlignment="1">
      <alignment vertical="top" wrapText="1"/>
    </xf>
    <xf numFmtId="0" fontId="165" fillId="0" borderId="36" xfId="44" applyFont="1" applyBorder="1" applyAlignment="1">
      <alignment wrapText="1"/>
    </xf>
    <xf numFmtId="4" fontId="165" fillId="0" borderId="36" xfId="48" applyNumberFormat="1" applyFont="1" applyFill="1" applyBorder="1" applyAlignment="1" applyProtection="1">
      <alignment horizontal="left" wrapText="1"/>
    </xf>
    <xf numFmtId="0" fontId="79" fillId="0" borderId="36" xfId="44" applyFont="1" applyBorder="1" applyAlignment="1">
      <alignment horizontal="left" wrapText="1"/>
    </xf>
    <xf numFmtId="0" fontId="79" fillId="0" borderId="36" xfId="44" quotePrefix="1" applyFont="1" applyBorder="1" applyAlignment="1">
      <alignment horizontal="left" wrapText="1"/>
    </xf>
    <xf numFmtId="0" fontId="79" fillId="0" borderId="36" xfId="44" applyFont="1" applyBorder="1" applyAlignment="1">
      <alignment horizontal="center"/>
    </xf>
    <xf numFmtId="4" fontId="79" fillId="0" borderId="36" xfId="44" applyNumberFormat="1" applyFont="1" applyBorder="1" applyAlignment="1">
      <alignment horizontal="center"/>
    </xf>
    <xf numFmtId="0" fontId="79" fillId="0" borderId="36" xfId="44" applyFont="1" applyBorder="1" applyAlignment="1">
      <alignment horizontal="left"/>
    </xf>
    <xf numFmtId="0" fontId="165" fillId="0" borderId="36" xfId="44" quotePrefix="1" applyFont="1" applyBorder="1" applyAlignment="1">
      <alignment horizontal="left" wrapText="1"/>
    </xf>
    <xf numFmtId="0" fontId="165" fillId="0" borderId="36" xfId="44" applyFont="1" applyBorder="1" applyAlignment="1">
      <alignment horizontal="center"/>
    </xf>
    <xf numFmtId="4" fontId="165" fillId="0" borderId="36" xfId="44" applyNumberFormat="1" applyFont="1" applyBorder="1" applyAlignment="1">
      <alignment horizontal="center"/>
    </xf>
    <xf numFmtId="49" fontId="168" fillId="0" borderId="36" xfId="44" applyNumberFormat="1" applyFont="1" applyBorder="1" applyAlignment="1">
      <alignment horizontal="center" vertical="top" wrapText="1"/>
    </xf>
    <xf numFmtId="0" fontId="165" fillId="0" borderId="36" xfId="44" applyFont="1" applyBorder="1" applyAlignment="1">
      <alignment horizontal="left" wrapText="1"/>
    </xf>
    <xf numFmtId="0" fontId="169" fillId="0" borderId="36" xfId="44" applyFont="1" applyBorder="1" applyAlignment="1">
      <alignment wrapText="1"/>
    </xf>
    <xf numFmtId="0" fontId="3" fillId="0" borderId="36" xfId="70" applyFont="1" applyBorder="1" applyAlignment="1">
      <alignment horizontal="left" vertical="top" wrapText="1"/>
    </xf>
    <xf numFmtId="0" fontId="3" fillId="0" borderId="36" xfId="46" applyFont="1" applyBorder="1" applyAlignment="1">
      <alignment horizontal="center"/>
    </xf>
    <xf numFmtId="4" fontId="3" fillId="0" borderId="36" xfId="46" applyNumberFormat="1" applyFont="1" applyBorder="1" applyAlignment="1">
      <alignment horizontal="center"/>
    </xf>
    <xf numFmtId="0" fontId="77" fillId="0" borderId="0" xfId="44" applyFont="1" applyAlignment="1">
      <alignment horizontal="left" vertical="top"/>
    </xf>
    <xf numFmtId="0" fontId="3" fillId="0" borderId="36" xfId="70" applyFont="1" applyBorder="1" applyAlignment="1">
      <alignment vertical="top" wrapText="1"/>
    </xf>
    <xf numFmtId="0" fontId="77" fillId="0" borderId="36" xfId="46" applyFont="1" applyBorder="1" applyAlignment="1">
      <alignment horizontal="center" vertical="top" wrapText="1"/>
    </xf>
    <xf numFmtId="0" fontId="77" fillId="0" borderId="0" xfId="46" applyFont="1" applyAlignment="1">
      <alignment vertical="top"/>
    </xf>
    <xf numFmtId="0" fontId="168" fillId="0" borderId="36" xfId="49" applyFont="1" applyBorder="1" applyAlignment="1">
      <alignment horizontal="center" vertical="top" wrapText="1"/>
    </xf>
    <xf numFmtId="0" fontId="168" fillId="0" borderId="36" xfId="44" applyFont="1" applyBorder="1" applyAlignment="1">
      <alignment horizontal="center"/>
    </xf>
    <xf numFmtId="4" fontId="168" fillId="0" borderId="36" xfId="44" applyNumberFormat="1" applyFont="1" applyBorder="1" applyAlignment="1">
      <alignment horizontal="center" wrapText="1"/>
    </xf>
    <xf numFmtId="4" fontId="169" fillId="0" borderId="36" xfId="44" applyNumberFormat="1" applyFont="1" applyBorder="1" applyAlignment="1">
      <alignment horizontal="center"/>
    </xf>
    <xf numFmtId="4" fontId="168" fillId="0" borderId="36" xfId="44" applyNumberFormat="1" applyFont="1" applyBorder="1" applyAlignment="1">
      <alignment horizontal="center"/>
    </xf>
    <xf numFmtId="3" fontId="5" fillId="0" borderId="36" xfId="49" applyNumberFormat="1" applyFont="1" applyBorder="1" applyAlignment="1">
      <alignment horizontal="center" vertical="top" wrapText="1"/>
    </xf>
    <xf numFmtId="0" fontId="5" fillId="0" borderId="36" xfId="71" applyFont="1" applyBorder="1" applyAlignment="1">
      <alignment horizontal="left" vertical="top" wrapText="1"/>
    </xf>
    <xf numFmtId="0" fontId="3" fillId="0" borderId="36" xfId="71" applyBorder="1" applyAlignment="1">
      <alignment horizontal="center" vertical="top"/>
    </xf>
    <xf numFmtId="4" fontId="31" fillId="0" borderId="36" xfId="71" applyNumberFormat="1" applyFont="1" applyBorder="1" applyAlignment="1">
      <alignment horizontal="center" vertical="top" wrapText="1"/>
    </xf>
    <xf numFmtId="0" fontId="45" fillId="0" borderId="36" xfId="71" applyFont="1" applyBorder="1" applyAlignment="1">
      <alignment vertical="top" wrapText="1"/>
    </xf>
    <xf numFmtId="0" fontId="5" fillId="0" borderId="36" xfId="71" applyFont="1" applyBorder="1" applyAlignment="1">
      <alignment horizontal="center" vertical="top"/>
    </xf>
    <xf numFmtId="4" fontId="3" fillId="0" borderId="36" xfId="71" applyNumberFormat="1" applyBorder="1" applyAlignment="1">
      <alignment horizontal="center" vertical="top" wrapText="1"/>
    </xf>
    <xf numFmtId="49" fontId="3" fillId="0" borderId="36" xfId="44" applyNumberFormat="1" applyBorder="1" applyAlignment="1">
      <alignment horizontal="left" vertical="top" wrapText="1"/>
    </xf>
    <xf numFmtId="0" fontId="29" fillId="0" borderId="36" xfId="72" applyFont="1" applyBorder="1" applyAlignment="1">
      <alignment vertical="top" wrapText="1"/>
    </xf>
    <xf numFmtId="0" fontId="154" fillId="0" borderId="36" xfId="46" applyFont="1" applyBorder="1" applyAlignment="1">
      <alignment horizontal="center" vertical="top"/>
    </xf>
    <xf numFmtId="4" fontId="154" fillId="0" borderId="36" xfId="46" applyNumberFormat="1" applyFont="1" applyBorder="1" applyAlignment="1">
      <alignment horizontal="center" vertical="top"/>
    </xf>
    <xf numFmtId="4" fontId="77" fillId="0" borderId="36" xfId="46" applyNumberFormat="1" applyFont="1" applyBorder="1" applyAlignment="1">
      <alignment horizontal="right" vertical="top"/>
    </xf>
    <xf numFmtId="0" fontId="77" fillId="0" borderId="36" xfId="46" applyFont="1" applyBorder="1" applyAlignment="1">
      <alignment horizontal="center" vertical="top"/>
    </xf>
    <xf numFmtId="4" fontId="77" fillId="0" borderId="36" xfId="46" applyNumberFormat="1" applyFont="1" applyBorder="1" applyAlignment="1">
      <alignment horizontal="center" vertical="top"/>
    </xf>
    <xf numFmtId="4" fontId="29" fillId="0" borderId="36" xfId="44" applyNumberFormat="1" applyFont="1" applyBorder="1" applyAlignment="1">
      <alignment horizontal="center" wrapText="1"/>
    </xf>
    <xf numFmtId="0" fontId="16" fillId="0" borderId="36" xfId="44" applyFont="1" applyBorder="1" applyAlignment="1">
      <alignment vertical="top" wrapText="1"/>
    </xf>
    <xf numFmtId="0" fontId="32" fillId="0" borderId="36" xfId="45" applyFont="1" applyBorder="1" applyAlignment="1">
      <alignment horizontal="center" wrapText="1"/>
    </xf>
    <xf numFmtId="4" fontId="32" fillId="0" borderId="36" xfId="45" applyNumberFormat="1" applyFont="1" applyBorder="1" applyAlignment="1">
      <alignment horizontal="center" wrapText="1"/>
    </xf>
    <xf numFmtId="49" fontId="5" fillId="0" borderId="36" xfId="44" applyNumberFormat="1" applyFont="1" applyBorder="1" applyAlignment="1">
      <alignment horizontal="right" vertical="top" wrapText="1"/>
    </xf>
    <xf numFmtId="0" fontId="32" fillId="0" borderId="36" xfId="45" applyFont="1" applyBorder="1" applyAlignment="1">
      <alignment horizontal="center" vertical="top" wrapText="1"/>
    </xf>
    <xf numFmtId="0" fontId="170" fillId="0" borderId="36" xfId="49" applyFont="1" applyBorder="1" applyAlignment="1">
      <alignment horizontal="center" vertical="top" wrapText="1"/>
    </xf>
    <xf numFmtId="4" fontId="142" fillId="0" borderId="36" xfId="44" applyNumberFormat="1" applyFont="1" applyBorder="1" applyAlignment="1">
      <alignment horizontal="center" wrapText="1"/>
    </xf>
    <xf numFmtId="1" fontId="154" fillId="0" borderId="36" xfId="44" applyNumberFormat="1" applyFont="1" applyBorder="1" applyAlignment="1">
      <alignment horizontal="center"/>
    </xf>
    <xf numFmtId="4" fontId="154" fillId="0" borderId="36" xfId="44" applyNumberFormat="1" applyFont="1" applyBorder="1" applyAlignment="1">
      <alignment horizontal="center"/>
    </xf>
    <xf numFmtId="4" fontId="26" fillId="0" borderId="36" xfId="44" applyNumberFormat="1" applyFont="1" applyBorder="1" applyAlignment="1">
      <alignment horizontal="center"/>
    </xf>
    <xf numFmtId="1" fontId="8" fillId="0" borderId="36" xfId="44" applyNumberFormat="1" applyFont="1" applyBorder="1" applyAlignment="1">
      <alignment horizontal="left" vertical="top"/>
    </xf>
    <xf numFmtId="0" fontId="5" fillId="0" borderId="36" xfId="44" applyFont="1" applyBorder="1" applyAlignment="1">
      <alignment horizontal="center" vertical="top"/>
    </xf>
    <xf numFmtId="0" fontId="32" fillId="0" borderId="36" xfId="44" applyFont="1" applyBorder="1" applyAlignment="1">
      <alignment horizontal="center" wrapText="1"/>
    </xf>
    <xf numFmtId="4" fontId="32" fillId="0" borderId="36" xfId="69" applyNumberFormat="1" applyFont="1" applyBorder="1" applyAlignment="1">
      <alignment horizontal="center"/>
    </xf>
    <xf numFmtId="0" fontId="142" fillId="0" borderId="36" xfId="44" applyFont="1" applyBorder="1" applyAlignment="1">
      <alignment horizontal="center" vertical="top" wrapText="1"/>
    </xf>
    <xf numFmtId="0" fontId="140" fillId="0" borderId="36" xfId="44" applyFont="1" applyBorder="1" applyAlignment="1">
      <alignment vertical="top" wrapText="1"/>
    </xf>
    <xf numFmtId="0" fontId="142" fillId="0" borderId="36" xfId="44" applyFont="1" applyBorder="1" applyAlignment="1">
      <alignment horizontal="center" wrapText="1"/>
    </xf>
    <xf numFmtId="0" fontId="77" fillId="0" borderId="36" xfId="43" applyBorder="1" applyAlignment="1">
      <alignment vertical="top" wrapText="1"/>
    </xf>
    <xf numFmtId="4" fontId="3" fillId="0" borderId="36" xfId="43" applyNumberFormat="1" applyFont="1" applyBorder="1" applyAlignment="1">
      <alignment horizontal="center" wrapText="1"/>
    </xf>
    <xf numFmtId="49" fontId="77" fillId="0" borderId="36" xfId="44" applyNumberFormat="1" applyFont="1" applyBorder="1" applyAlignment="1">
      <alignment horizontal="right" vertical="top"/>
    </xf>
    <xf numFmtId="0" fontId="5" fillId="0" borderId="36" xfId="44" applyFont="1" applyBorder="1" applyAlignment="1">
      <alignment wrapText="1"/>
    </xf>
    <xf numFmtId="0" fontId="156" fillId="0" borderId="36" xfId="44" applyFont="1" applyBorder="1" applyAlignment="1">
      <alignment horizontal="center"/>
    </xf>
    <xf numFmtId="0" fontId="5" fillId="0" borderId="36" xfId="44" applyFont="1" applyBorder="1"/>
    <xf numFmtId="4" fontId="29" fillId="0" borderId="36" xfId="45" applyNumberFormat="1" applyFont="1" applyBorder="1" applyAlignment="1">
      <alignment horizontal="center" wrapText="1"/>
    </xf>
    <xf numFmtId="3" fontId="130" fillId="0" borderId="36" xfId="71" applyNumberFormat="1" applyFont="1" applyBorder="1" applyAlignment="1">
      <alignment horizontal="center"/>
    </xf>
    <xf numFmtId="49" fontId="130" fillId="0" borderId="36" xfId="71" applyNumberFormat="1" applyFont="1" applyBorder="1" applyAlignment="1">
      <alignment horizontal="left"/>
    </xf>
    <xf numFmtId="49" fontId="130" fillId="0" borderId="36" xfId="71" applyNumberFormat="1" applyFont="1" applyBorder="1" applyAlignment="1">
      <alignment horizontal="center" wrapText="1"/>
    </xf>
    <xf numFmtId="4" fontId="130" fillId="0" borderId="36" xfId="71" applyNumberFormat="1" applyFont="1" applyBorder="1" applyAlignment="1" applyProtection="1">
      <alignment horizontal="center" wrapText="1"/>
      <protection locked="0"/>
    </xf>
    <xf numFmtId="4" fontId="151" fillId="0" borderId="36" xfId="71" applyNumberFormat="1" applyFont="1" applyBorder="1" applyAlignment="1">
      <alignment horizontal="center" wrapText="1"/>
    </xf>
    <xf numFmtId="0" fontId="130" fillId="0" borderId="0" xfId="71" applyFont="1"/>
    <xf numFmtId="4" fontId="130" fillId="0" borderId="36" xfId="71" applyNumberFormat="1" applyFont="1" applyBorder="1" applyAlignment="1">
      <alignment horizontal="center" wrapText="1"/>
    </xf>
    <xf numFmtId="16" fontId="171" fillId="0" borderId="36" xfId="70" applyNumberFormat="1" applyFont="1" applyBorder="1" applyAlignment="1">
      <alignment horizontal="center" vertical="top"/>
    </xf>
    <xf numFmtId="0" fontId="172" fillId="0" borderId="36" xfId="71" applyFont="1" applyBorder="1" applyAlignment="1">
      <alignment vertical="top" wrapText="1"/>
    </xf>
    <xf numFmtId="0" fontId="5" fillId="0" borderId="36" xfId="70" applyFont="1" applyBorder="1" applyAlignment="1">
      <alignment horizontal="center"/>
    </xf>
    <xf numFmtId="4" fontId="5" fillId="0" borderId="36" xfId="70" applyNumberFormat="1" applyFont="1" applyBorder="1" applyAlignment="1">
      <alignment horizontal="center"/>
    </xf>
    <xf numFmtId="4" fontId="5" fillId="0" borderId="36" xfId="71" applyNumberFormat="1" applyFont="1" applyBorder="1" applyAlignment="1">
      <alignment horizontal="center"/>
    </xf>
    <xf numFmtId="0" fontId="3" fillId="0" borderId="0" xfId="71"/>
    <xf numFmtId="0" fontId="5" fillId="0" borderId="36" xfId="70" applyFont="1" applyBorder="1" applyAlignment="1">
      <alignment horizontal="center" vertical="top" wrapText="1"/>
    </xf>
    <xf numFmtId="0" fontId="5" fillId="0" borderId="36" xfId="70" applyFont="1" applyBorder="1" applyAlignment="1">
      <alignment vertical="top" wrapText="1"/>
    </xf>
    <xf numFmtId="0" fontId="5" fillId="0" borderId="36" xfId="70" applyFont="1" applyBorder="1" applyAlignment="1">
      <alignment horizontal="center" wrapText="1"/>
    </xf>
    <xf numFmtId="4" fontId="5" fillId="0" borderId="36" xfId="70" applyNumberFormat="1" applyFont="1" applyBorder="1" applyAlignment="1">
      <alignment horizontal="center" wrapText="1"/>
    </xf>
    <xf numFmtId="16" fontId="121" fillId="0" borderId="36" xfId="70" applyNumberFormat="1" applyFont="1" applyBorder="1" applyAlignment="1">
      <alignment horizontal="center" vertical="top"/>
    </xf>
    <xf numFmtId="0" fontId="5" fillId="0" borderId="36" xfId="70" applyFont="1" applyBorder="1" applyAlignment="1">
      <alignment vertical="top"/>
    </xf>
    <xf numFmtId="49" fontId="31" fillId="0" borderId="36" xfId="71" quotePrefix="1" applyNumberFormat="1" applyFont="1" applyBorder="1" applyAlignment="1">
      <alignment horizontal="center" vertical="top" wrapText="1"/>
    </xf>
    <xf numFmtId="0" fontId="31" fillId="0" borderId="36" xfId="71" applyFont="1" applyBorder="1" applyAlignment="1">
      <alignment vertical="top" wrapText="1"/>
    </xf>
    <xf numFmtId="0" fontId="31" fillId="0" borderId="36" xfId="71" applyFont="1" applyBorder="1" applyAlignment="1">
      <alignment horizontal="center"/>
    </xf>
    <xf numFmtId="4" fontId="31" fillId="0" borderId="36" xfId="71" applyNumberFormat="1" applyFont="1" applyBorder="1" applyAlignment="1">
      <alignment horizontal="center" wrapText="1"/>
    </xf>
    <xf numFmtId="0" fontId="3" fillId="0" borderId="36" xfId="71" applyBorder="1" applyAlignment="1">
      <alignment horizontal="center" vertical="top" wrapText="1"/>
    </xf>
    <xf numFmtId="0" fontId="5" fillId="0" borderId="36" xfId="71" applyFont="1" applyBorder="1" applyAlignment="1">
      <alignment vertical="top" wrapText="1"/>
    </xf>
    <xf numFmtId="0" fontId="5" fillId="0" borderId="36" xfId="71" applyFont="1" applyBorder="1" applyAlignment="1">
      <alignment horizontal="center"/>
    </xf>
    <xf numFmtId="4" fontId="5" fillId="0" borderId="36" xfId="71" applyNumberFormat="1" applyFont="1" applyBorder="1" applyAlignment="1">
      <alignment horizontal="center" wrapText="1"/>
    </xf>
    <xf numFmtId="49" fontId="5" fillId="0" borderId="36" xfId="71" applyNumberFormat="1" applyFont="1" applyBorder="1" applyAlignment="1">
      <alignment horizontal="center" vertical="top" wrapText="1"/>
    </xf>
    <xf numFmtId="49" fontId="5" fillId="0" borderId="36" xfId="71" applyNumberFormat="1" applyFont="1" applyBorder="1" applyAlignment="1">
      <alignment vertical="top" wrapText="1"/>
    </xf>
    <xf numFmtId="4" fontId="3" fillId="0" borderId="36" xfId="71" applyNumberFormat="1" applyBorder="1" applyAlignment="1">
      <alignment horizontal="center"/>
    </xf>
    <xf numFmtId="0" fontId="142" fillId="0" borderId="0" xfId="71" applyFont="1" applyAlignment="1">
      <alignment vertical="top" wrapText="1"/>
    </xf>
    <xf numFmtId="0" fontId="5" fillId="0" borderId="36" xfId="71" applyFont="1" applyBorder="1" applyAlignment="1">
      <alignment horizontal="center" vertical="top" wrapText="1"/>
    </xf>
    <xf numFmtId="0" fontId="16" fillId="0" borderId="36" xfId="71" applyFont="1" applyBorder="1" applyAlignment="1">
      <alignment vertical="top" wrapText="1"/>
    </xf>
    <xf numFmtId="3" fontId="3" fillId="0" borderId="0" xfId="71" applyNumberFormat="1" applyAlignment="1">
      <alignment horizontal="right"/>
    </xf>
    <xf numFmtId="49" fontId="5" fillId="0" borderId="36" xfId="71" applyNumberFormat="1" applyFont="1" applyBorder="1" applyAlignment="1">
      <alignment horizontal="right" vertical="top" wrapText="1"/>
    </xf>
    <xf numFmtId="4" fontId="3" fillId="0" borderId="36" xfId="71" applyNumberFormat="1" applyBorder="1" applyAlignment="1">
      <alignment horizontal="center" wrapText="1"/>
    </xf>
    <xf numFmtId="0" fontId="28" fillId="0" borderId="36" xfId="71" applyFont="1" applyBorder="1" applyAlignment="1">
      <alignment horizontal="center" vertical="top" wrapText="1"/>
    </xf>
    <xf numFmtId="0" fontId="32" fillId="0" borderId="36" xfId="71" applyFont="1" applyBorder="1" applyAlignment="1">
      <alignment vertical="top" wrapText="1"/>
    </xf>
    <xf numFmtId="0" fontId="32" fillId="0" borderId="36" xfId="71" applyFont="1" applyBorder="1" applyAlignment="1">
      <alignment horizontal="center" wrapText="1"/>
    </xf>
    <xf numFmtId="4" fontId="32" fillId="0" borderId="36" xfId="71" applyNumberFormat="1" applyFont="1" applyBorder="1" applyAlignment="1">
      <alignment horizontal="center" wrapText="1"/>
    </xf>
    <xf numFmtId="0" fontId="5" fillId="0" borderId="36" xfId="71" applyFont="1" applyBorder="1" applyAlignment="1">
      <alignment horizontal="center" wrapText="1"/>
    </xf>
    <xf numFmtId="0" fontId="3" fillId="0" borderId="36" xfId="71" applyBorder="1" applyAlignment="1">
      <alignment wrapText="1"/>
    </xf>
    <xf numFmtId="0" fontId="32" fillId="0" borderId="36" xfId="71" applyFont="1" applyBorder="1" applyAlignment="1">
      <alignment horizontal="center" vertical="top" wrapText="1"/>
    </xf>
    <xf numFmtId="4" fontId="3" fillId="0" borderId="36" xfId="71" applyNumberFormat="1" applyBorder="1" applyAlignment="1" applyProtection="1">
      <alignment horizontal="center"/>
      <protection locked="0"/>
    </xf>
    <xf numFmtId="3" fontId="3" fillId="0" borderId="36" xfId="49" applyNumberFormat="1" applyFont="1" applyBorder="1" applyAlignment="1">
      <alignment horizontal="center" vertical="top" wrapText="1"/>
    </xf>
    <xf numFmtId="0" fontId="3" fillId="0" borderId="36" xfId="71" applyBorder="1" applyAlignment="1">
      <alignment vertical="top" wrapText="1"/>
    </xf>
    <xf numFmtId="0" fontId="3" fillId="0" borderId="36" xfId="71" applyBorder="1" applyAlignment="1">
      <alignment horizontal="center"/>
    </xf>
    <xf numFmtId="49" fontId="3" fillId="0" borderId="36" xfId="71" applyNumberFormat="1" applyBorder="1" applyAlignment="1">
      <alignment horizontal="center" vertical="top" wrapText="1"/>
    </xf>
    <xf numFmtId="49" fontId="3" fillId="0" borderId="36" xfId="43" applyNumberFormat="1" applyFont="1" applyBorder="1" applyAlignment="1">
      <alignment horizontal="center" vertical="top" wrapText="1"/>
    </xf>
    <xf numFmtId="4" fontId="5" fillId="0" borderId="36" xfId="43" applyNumberFormat="1" applyFont="1" applyBorder="1" applyAlignment="1">
      <alignment horizontal="center"/>
    </xf>
    <xf numFmtId="49" fontId="77" fillId="0" borderId="36" xfId="71" applyNumberFormat="1" applyFont="1" applyBorder="1" applyAlignment="1">
      <alignment horizontal="right" vertical="top"/>
    </xf>
    <xf numFmtId="0" fontId="5" fillId="0" borderId="36" xfId="71" applyFont="1" applyBorder="1" applyAlignment="1">
      <alignment wrapText="1"/>
    </xf>
    <xf numFmtId="0" fontId="156" fillId="0" borderId="36" xfId="71" applyFont="1" applyBorder="1" applyAlignment="1">
      <alignment horizontal="center"/>
    </xf>
    <xf numFmtId="4" fontId="77" fillId="0" borderId="36" xfId="71" applyNumberFormat="1" applyFont="1" applyBorder="1" applyAlignment="1">
      <alignment horizontal="center"/>
    </xf>
    <xf numFmtId="0" fontId="5" fillId="0" borderId="36" xfId="71" applyFont="1" applyBorder="1"/>
    <xf numFmtId="0" fontId="173" fillId="0" borderId="36" xfId="70" applyFont="1" applyBorder="1" applyAlignment="1">
      <alignment vertical="top" wrapText="1"/>
    </xf>
    <xf numFmtId="178" fontId="5" fillId="0" borderId="0" xfId="70" applyNumberFormat="1" applyFont="1"/>
    <xf numFmtId="0" fontId="5" fillId="0" borderId="0" xfId="70" applyFont="1" applyAlignment="1">
      <alignment horizontal="center"/>
    </xf>
    <xf numFmtId="0" fontId="5" fillId="0" borderId="0" xfId="70" applyFont="1"/>
    <xf numFmtId="4" fontId="5" fillId="0" borderId="0" xfId="70" applyNumberFormat="1" applyFont="1" applyAlignment="1">
      <alignment horizontal="center"/>
    </xf>
    <xf numFmtId="4" fontId="5" fillId="0" borderId="0" xfId="71" applyNumberFormat="1" applyFont="1" applyAlignment="1">
      <alignment horizontal="center"/>
    </xf>
    <xf numFmtId="3" fontId="130" fillId="0" borderId="3" xfId="43" applyNumberFormat="1" applyFont="1" applyBorder="1" applyAlignment="1">
      <alignment horizontal="center"/>
    </xf>
    <xf numFmtId="49" fontId="130" fillId="0" borderId="3" xfId="43" applyNumberFormat="1" applyFont="1" applyBorder="1" applyAlignment="1">
      <alignment horizontal="left"/>
    </xf>
    <xf numFmtId="49" fontId="130" fillId="0" borderId="3" xfId="43" applyNumberFormat="1" applyFont="1" applyBorder="1" applyAlignment="1">
      <alignment horizontal="center" wrapText="1"/>
    </xf>
    <xf numFmtId="4" fontId="130" fillId="0" borderId="3" xfId="43" applyNumberFormat="1" applyFont="1" applyBorder="1" applyAlignment="1" applyProtection="1">
      <alignment horizontal="center" wrapText="1"/>
      <protection locked="0"/>
    </xf>
    <xf numFmtId="4" fontId="130" fillId="0" borderId="3" xfId="73" applyNumberFormat="1" applyFont="1" applyBorder="1" applyAlignment="1">
      <alignment horizontal="center" wrapText="1"/>
    </xf>
    <xf numFmtId="4" fontId="130" fillId="0" borderId="3" xfId="43" applyNumberFormat="1" applyFont="1" applyBorder="1" applyAlignment="1">
      <alignment horizontal="center" wrapText="1"/>
    </xf>
    <xf numFmtId="0" fontId="130" fillId="0" borderId="0" xfId="43" applyFont="1"/>
    <xf numFmtId="0" fontId="174" fillId="0" borderId="3" xfId="74" applyFont="1" applyBorder="1" applyAlignment="1">
      <alignment horizontal="center"/>
    </xf>
    <xf numFmtId="0" fontId="175" fillId="0" borderId="3" xfId="43" applyFont="1" applyBorder="1" applyAlignment="1">
      <alignment vertical="top" wrapText="1"/>
    </xf>
    <xf numFmtId="0" fontId="157" fillId="0" borderId="3" xfId="74" applyFont="1" applyBorder="1" applyAlignment="1">
      <alignment horizontal="center"/>
    </xf>
    <xf numFmtId="4" fontId="157" fillId="0" borderId="3" xfId="74" applyNumberFormat="1" applyFont="1" applyBorder="1" applyAlignment="1">
      <alignment horizontal="center"/>
    </xf>
    <xf numFmtId="4" fontId="16" fillId="0" borderId="3" xfId="43" applyNumberFormat="1" applyFont="1" applyBorder="1" applyAlignment="1">
      <alignment horizontal="center"/>
    </xf>
    <xf numFmtId="4" fontId="3" fillId="0" borderId="3" xfId="43" applyNumberFormat="1" applyFont="1" applyBorder="1" applyAlignment="1">
      <alignment horizontal="center"/>
    </xf>
    <xf numFmtId="0" fontId="3" fillId="0" borderId="0" xfId="43" applyFont="1"/>
    <xf numFmtId="0" fontId="126" fillId="0" borderId="3" xfId="74" applyFont="1" applyBorder="1" applyAlignment="1">
      <alignment horizontal="center"/>
    </xf>
    <xf numFmtId="0" fontId="126" fillId="0" borderId="3" xfId="74" applyFont="1" applyBorder="1"/>
    <xf numFmtId="0" fontId="16" fillId="0" borderId="3" xfId="75" applyFont="1" applyBorder="1" applyAlignment="1">
      <alignment vertical="top" wrapText="1"/>
    </xf>
    <xf numFmtId="0" fontId="3" fillId="0" borderId="3" xfId="74" applyFont="1" applyBorder="1" applyAlignment="1">
      <alignment horizontal="center"/>
    </xf>
    <xf numFmtId="0" fontId="3" fillId="0" borderId="3" xfId="74" applyFont="1" applyBorder="1"/>
    <xf numFmtId="4" fontId="3" fillId="0" borderId="3" xfId="74" applyNumberFormat="1" applyFont="1" applyBorder="1" applyAlignment="1">
      <alignment horizontal="center"/>
    </xf>
    <xf numFmtId="0" fontId="16" fillId="0" borderId="3" xfId="74" applyFont="1" applyBorder="1" applyAlignment="1">
      <alignment horizontal="center"/>
    </xf>
    <xf numFmtId="0" fontId="3" fillId="0" borderId="3" xfId="43" applyFont="1" applyBorder="1" applyAlignment="1">
      <alignment horizontal="center" vertical="top" wrapText="1"/>
    </xf>
    <xf numFmtId="0" fontId="3" fillId="0" borderId="3" xfId="43" applyFont="1" applyBorder="1" applyAlignment="1">
      <alignment vertical="top" wrapText="1"/>
    </xf>
    <xf numFmtId="0" fontId="3" fillId="0" borderId="3" xfId="43" applyFont="1" applyBorder="1" applyAlignment="1">
      <alignment horizontal="center" wrapText="1"/>
    </xf>
    <xf numFmtId="4" fontId="3" fillId="0" borderId="3" xfId="43" applyNumberFormat="1" applyFont="1" applyBorder="1" applyAlignment="1">
      <alignment horizontal="center" wrapText="1"/>
    </xf>
    <xf numFmtId="0" fontId="3" fillId="0" borderId="0" xfId="43" applyFont="1" applyAlignment="1">
      <alignment vertical="top" wrapText="1"/>
    </xf>
    <xf numFmtId="0" fontId="20" fillId="0" borderId="3" xfId="43" applyFont="1" applyBorder="1" applyAlignment="1">
      <alignment horizontal="center" vertical="top" wrapText="1"/>
    </xf>
    <xf numFmtId="0" fontId="20" fillId="0" borderId="3" xfId="43" applyFont="1" applyBorder="1" applyAlignment="1">
      <alignment vertical="top" wrapText="1"/>
    </xf>
    <xf numFmtId="0" fontId="3" fillId="0" borderId="3" xfId="71" applyBorder="1" applyAlignment="1">
      <alignment horizontal="center" vertical="top" wrapText="1"/>
    </xf>
    <xf numFmtId="0" fontId="3" fillId="0" borderId="3" xfId="76" applyBorder="1" applyAlignment="1">
      <alignment vertical="top" wrapText="1"/>
    </xf>
    <xf numFmtId="0" fontId="3" fillId="0" borderId="3" xfId="76" applyBorder="1" applyAlignment="1">
      <alignment horizontal="center" wrapText="1"/>
    </xf>
    <xf numFmtId="4" fontId="3" fillId="0" borderId="3" xfId="76" applyNumberFormat="1" applyBorder="1" applyAlignment="1">
      <alignment horizontal="center" wrapText="1"/>
    </xf>
    <xf numFmtId="4" fontId="26" fillId="0" borderId="3" xfId="76" applyNumberFormat="1" applyFont="1" applyBorder="1" applyAlignment="1">
      <alignment horizontal="center" wrapText="1"/>
    </xf>
    <xf numFmtId="0" fontId="3" fillId="0" borderId="0" xfId="71" applyAlignment="1">
      <alignment vertical="top"/>
    </xf>
    <xf numFmtId="0" fontId="3" fillId="0" borderId="3" xfId="71" applyBorder="1" applyAlignment="1">
      <alignment vertical="top" wrapText="1"/>
    </xf>
    <xf numFmtId="0" fontId="22" fillId="0" borderId="3" xfId="71" applyFont="1" applyBorder="1" applyAlignment="1">
      <alignment horizontal="center" vertical="top" wrapText="1"/>
    </xf>
    <xf numFmtId="0" fontId="22" fillId="0" borderId="3" xfId="71" applyFont="1" applyBorder="1" applyAlignment="1">
      <alignment vertical="top" wrapText="1"/>
    </xf>
    <xf numFmtId="0" fontId="3" fillId="0" borderId="3" xfId="76" applyBorder="1" applyAlignment="1">
      <alignment horizontal="center"/>
    </xf>
    <xf numFmtId="0" fontId="29" fillId="0" borderId="3" xfId="77" applyFont="1" applyBorder="1" applyAlignment="1">
      <alignment vertical="top" wrapText="1"/>
    </xf>
    <xf numFmtId="0" fontId="154" fillId="0" borderId="3" xfId="46" applyFont="1" applyBorder="1" applyAlignment="1">
      <alignment horizontal="center"/>
    </xf>
    <xf numFmtId="4" fontId="154" fillId="0" borderId="3" xfId="46" applyNumberFormat="1" applyFont="1" applyBorder="1" applyAlignment="1">
      <alignment horizontal="center"/>
    </xf>
    <xf numFmtId="4" fontId="77" fillId="0" borderId="3" xfId="46" applyNumberFormat="1" applyFont="1" applyBorder="1" applyAlignment="1">
      <alignment horizontal="center"/>
    </xf>
    <xf numFmtId="0" fontId="3" fillId="0" borderId="3" xfId="71" applyBorder="1" applyAlignment="1">
      <alignment horizontal="center" wrapText="1"/>
    </xf>
    <xf numFmtId="4" fontId="3" fillId="0" borderId="3" xfId="71" applyNumberFormat="1" applyBorder="1" applyAlignment="1">
      <alignment horizontal="center" wrapText="1"/>
    </xf>
    <xf numFmtId="0" fontId="3" fillId="0" borderId="3" xfId="71" applyBorder="1" applyAlignment="1">
      <alignment horizontal="center"/>
    </xf>
    <xf numFmtId="0" fontId="3" fillId="0" borderId="3" xfId="46" applyFont="1" applyBorder="1" applyAlignment="1">
      <alignment horizontal="center" vertical="top" wrapText="1"/>
    </xf>
    <xf numFmtId="0" fontId="77" fillId="0" borderId="3" xfId="71" applyFont="1" applyBorder="1" applyAlignment="1">
      <alignment horizontal="center"/>
    </xf>
    <xf numFmtId="4" fontId="77" fillId="0" borderId="3" xfId="71" applyNumberFormat="1" applyFont="1" applyBorder="1" applyAlignment="1">
      <alignment horizontal="center"/>
    </xf>
    <xf numFmtId="0" fontId="77" fillId="0" borderId="0" xfId="71" applyFont="1" applyAlignment="1">
      <alignment horizontal="left" vertical="top"/>
    </xf>
    <xf numFmtId="0" fontId="0" fillId="0" borderId="3" xfId="46" applyFont="1" applyBorder="1" applyAlignment="1">
      <alignment horizontal="center" vertical="top" wrapText="1"/>
    </xf>
    <xf numFmtId="0" fontId="0" fillId="0" borderId="3" xfId="46" applyFont="1" applyBorder="1" applyAlignment="1">
      <alignment vertical="top" wrapText="1"/>
    </xf>
    <xf numFmtId="0" fontId="77" fillId="0" borderId="3" xfId="46" applyFont="1" applyBorder="1" applyAlignment="1">
      <alignment horizontal="center"/>
    </xf>
    <xf numFmtId="0" fontId="3" fillId="0" borderId="3" xfId="78" applyBorder="1" applyAlignment="1">
      <alignment vertical="top" wrapText="1"/>
    </xf>
    <xf numFmtId="0" fontId="3" fillId="0" borderId="3" xfId="43" applyFont="1" applyBorder="1" applyAlignment="1">
      <alignment horizontal="center"/>
    </xf>
    <xf numFmtId="0" fontId="3" fillId="0" borderId="3" xfId="43" applyFont="1" applyBorder="1" applyAlignment="1">
      <alignment wrapText="1"/>
    </xf>
    <xf numFmtId="0" fontId="29" fillId="0" borderId="3" xfId="43" applyFont="1" applyBorder="1" applyAlignment="1">
      <alignment horizontal="center" wrapText="1"/>
    </xf>
    <xf numFmtId="4" fontId="29" fillId="0" borderId="3" xfId="43" applyNumberFormat="1" applyFont="1" applyBorder="1" applyAlignment="1">
      <alignment horizontal="center" wrapText="1"/>
    </xf>
    <xf numFmtId="0" fontId="29" fillId="0" borderId="3" xfId="43" applyFont="1" applyBorder="1" applyAlignment="1">
      <alignment horizontal="center" vertical="top" wrapText="1"/>
    </xf>
    <xf numFmtId="0" fontId="29" fillId="0" borderId="3" xfId="43" applyFont="1" applyBorder="1" applyAlignment="1">
      <alignment vertical="top" wrapText="1"/>
    </xf>
    <xf numFmtId="4" fontId="29" fillId="0" borderId="3" xfId="61" applyNumberFormat="1" applyFont="1" applyBorder="1" applyAlignment="1">
      <alignment horizontal="center"/>
    </xf>
    <xf numFmtId="0" fontId="16" fillId="0" borderId="3" xfId="43" applyFont="1" applyBorder="1" applyAlignment="1">
      <alignment horizontal="center" vertical="top" wrapText="1"/>
    </xf>
    <xf numFmtId="0" fontId="16" fillId="0" borderId="3" xfId="43" applyFont="1" applyBorder="1" applyAlignment="1">
      <alignment vertical="top" wrapText="1"/>
    </xf>
    <xf numFmtId="0" fontId="26" fillId="0" borderId="3" xfId="43" applyFont="1" applyBorder="1" applyAlignment="1">
      <alignment horizontal="center" wrapText="1"/>
    </xf>
    <xf numFmtId="4" fontId="26" fillId="0" borderId="3" xfId="61" applyNumberFormat="1" applyFont="1" applyBorder="1" applyAlignment="1">
      <alignment horizontal="center"/>
    </xf>
    <xf numFmtId="0" fontId="29" fillId="0" borderId="3" xfId="71" applyFont="1" applyBorder="1" applyAlignment="1">
      <alignment horizontal="center" wrapText="1"/>
    </xf>
    <xf numFmtId="4" fontId="29" fillId="0" borderId="3" xfId="71" applyNumberFormat="1" applyFont="1" applyBorder="1" applyAlignment="1">
      <alignment horizontal="center" wrapText="1"/>
    </xf>
    <xf numFmtId="0" fontId="29" fillId="0" borderId="3" xfId="71" applyFont="1" applyBorder="1" applyAlignment="1">
      <alignment horizontal="center" vertical="top" wrapText="1"/>
    </xf>
    <xf numFmtId="0" fontId="29" fillId="0" borderId="3" xfId="71" applyFont="1" applyBorder="1" applyAlignment="1">
      <alignment vertical="top" wrapText="1"/>
    </xf>
    <xf numFmtId="0" fontId="176" fillId="0" borderId="3" xfId="71" applyFont="1" applyBorder="1" applyAlignment="1">
      <alignment horizontal="center" vertical="top" wrapText="1"/>
    </xf>
    <xf numFmtId="0" fontId="176" fillId="0" borderId="3" xfId="71" applyFont="1" applyBorder="1" applyAlignment="1">
      <alignment horizontal="center" wrapText="1"/>
    </xf>
    <xf numFmtId="4" fontId="176" fillId="0" borderId="3" xfId="71" applyNumberFormat="1" applyFont="1" applyBorder="1" applyAlignment="1">
      <alignment horizontal="center" wrapText="1"/>
    </xf>
    <xf numFmtId="0" fontId="156" fillId="0" borderId="0" xfId="71" applyFont="1" applyAlignment="1">
      <alignment horizontal="left" vertical="top"/>
    </xf>
    <xf numFmtId="0" fontId="16" fillId="0" borderId="3" xfId="71" applyFont="1" applyBorder="1" applyAlignment="1">
      <alignment vertical="top" wrapText="1"/>
    </xf>
    <xf numFmtId="0" fontId="32" fillId="0" borderId="3" xfId="45" applyFont="1" applyBorder="1" applyAlignment="1">
      <alignment horizontal="center" wrapText="1"/>
    </xf>
    <xf numFmtId="4" fontId="32" fillId="0" borderId="3" xfId="45" applyNumberFormat="1" applyFont="1" applyBorder="1" applyAlignment="1">
      <alignment horizontal="center" wrapText="1"/>
    </xf>
    <xf numFmtId="4" fontId="5" fillId="0" borderId="3" xfId="71" applyNumberFormat="1" applyFont="1" applyBorder="1" applyAlignment="1">
      <alignment horizontal="center"/>
    </xf>
    <xf numFmtId="0" fontId="5" fillId="0" borderId="3" xfId="71" applyFont="1" applyBorder="1" applyAlignment="1">
      <alignment horizontal="center" vertical="top" wrapText="1"/>
    </xf>
    <xf numFmtId="0" fontId="5" fillId="0" borderId="3" xfId="71" applyFont="1" applyBorder="1" applyAlignment="1">
      <alignment vertical="top" wrapText="1"/>
    </xf>
    <xf numFmtId="0" fontId="5" fillId="0" borderId="3" xfId="71" applyFont="1" applyBorder="1" applyAlignment="1">
      <alignment horizontal="center"/>
    </xf>
    <xf numFmtId="4" fontId="5" fillId="0" borderId="3" xfId="71" applyNumberFormat="1" applyFont="1" applyBorder="1" applyAlignment="1">
      <alignment horizontal="center" wrapText="1"/>
    </xf>
    <xf numFmtId="0" fontId="142" fillId="0" borderId="0" xfId="43" applyFont="1" applyAlignment="1">
      <alignment vertical="top" wrapText="1"/>
    </xf>
    <xf numFmtId="49" fontId="3" fillId="0" borderId="3" xfId="43" applyNumberFormat="1" applyFont="1" applyBorder="1" applyAlignment="1">
      <alignment horizontal="right" vertical="top" wrapText="1"/>
    </xf>
    <xf numFmtId="49" fontId="177" fillId="0" borderId="3" xfId="43" applyNumberFormat="1" applyFont="1" applyBorder="1" applyAlignment="1">
      <alignment horizontal="left" vertical="top"/>
    </xf>
    <xf numFmtId="0" fontId="177" fillId="0" borderId="3" xfId="43" applyFont="1" applyBorder="1" applyAlignment="1">
      <alignment vertical="top" wrapText="1"/>
    </xf>
    <xf numFmtId="0" fontId="77" fillId="0" borderId="3" xfId="43" applyBorder="1" applyAlignment="1">
      <alignment vertical="top" wrapText="1"/>
    </xf>
    <xf numFmtId="0" fontId="5" fillId="0" borderId="3" xfId="71" applyFont="1" applyBorder="1" applyAlignment="1">
      <alignment wrapText="1"/>
    </xf>
    <xf numFmtId="0" fontId="156" fillId="0" borderId="3" xfId="71" applyFont="1" applyBorder="1" applyAlignment="1">
      <alignment horizontal="center"/>
    </xf>
    <xf numFmtId="0" fontId="5" fillId="0" borderId="3" xfId="71" applyFont="1" applyBorder="1"/>
    <xf numFmtId="0" fontId="3" fillId="0" borderId="3" xfId="43" applyFont="1" applyBorder="1" applyAlignment="1">
      <alignment horizontal="left" vertical="top" wrapText="1"/>
    </xf>
    <xf numFmtId="0" fontId="3" fillId="0" borderId="3" xfId="71" applyBorder="1" applyAlignment="1">
      <alignment horizontal="left" vertical="top" wrapText="1"/>
    </xf>
    <xf numFmtId="0" fontId="16" fillId="0" borderId="3" xfId="71" applyFont="1" applyBorder="1" applyAlignment="1">
      <alignment horizontal="left" vertical="top" wrapText="1"/>
    </xf>
    <xf numFmtId="0" fontId="3" fillId="0" borderId="3" xfId="71" quotePrefix="1" applyBorder="1" applyAlignment="1">
      <alignment horizontal="left" vertical="top" wrapText="1"/>
    </xf>
    <xf numFmtId="0" fontId="3" fillId="0" borderId="3" xfId="43" quotePrefix="1" applyFont="1" applyBorder="1" applyAlignment="1">
      <alignment horizontal="left" vertical="top" wrapText="1"/>
    </xf>
    <xf numFmtId="0" fontId="29" fillId="0" borderId="3" xfId="71" applyFont="1" applyBorder="1" applyAlignment="1">
      <alignment horizontal="left" vertical="top" wrapText="1"/>
    </xf>
    <xf numFmtId="0" fontId="29" fillId="0" borderId="3" xfId="71" applyFont="1" applyBorder="1" applyAlignment="1">
      <alignment horizontal="center"/>
    </xf>
    <xf numFmtId="4" fontId="29" fillId="0" borderId="3" xfId="71" applyNumberFormat="1" applyFont="1" applyBorder="1" applyAlignment="1">
      <alignment horizontal="center"/>
    </xf>
    <xf numFmtId="4" fontId="3" fillId="0" borderId="3" xfId="71" applyNumberFormat="1" applyBorder="1" applyAlignment="1">
      <alignment horizontal="center"/>
    </xf>
    <xf numFmtId="0" fontId="3" fillId="0" borderId="3" xfId="80" applyBorder="1" applyAlignment="1">
      <alignment horizontal="center" vertical="top" wrapText="1"/>
    </xf>
    <xf numFmtId="0" fontId="3" fillId="0" borderId="3" xfId="81" applyBorder="1" applyAlignment="1">
      <alignment vertical="top" wrapText="1"/>
    </xf>
    <xf numFmtId="4" fontId="26" fillId="0" borderId="3" xfId="71" applyNumberFormat="1" applyFont="1" applyBorder="1" applyAlignment="1">
      <alignment horizontal="center"/>
    </xf>
    <xf numFmtId="0" fontId="3" fillId="0" borderId="0" xfId="52" applyFont="1" applyAlignment="1">
      <alignment vertical="top" wrapText="1"/>
    </xf>
    <xf numFmtId="0" fontId="178" fillId="0" borderId="3" xfId="70" applyFont="1" applyBorder="1" applyAlignment="1">
      <alignment horizontal="center" vertical="top" wrapText="1"/>
    </xf>
    <xf numFmtId="0" fontId="22" fillId="0" borderId="3" xfId="71" applyFont="1" applyBorder="1" applyAlignment="1">
      <alignment horizontal="left" vertical="top" wrapText="1"/>
    </xf>
    <xf numFmtId="4" fontId="3" fillId="0" borderId="3" xfId="52" applyNumberFormat="1" applyFont="1" applyBorder="1" applyAlignment="1">
      <alignment horizontal="center" wrapText="1"/>
    </xf>
    <xf numFmtId="49" fontId="3" fillId="0" borderId="3" xfId="71" applyNumberFormat="1" applyBorder="1" applyAlignment="1">
      <alignment horizontal="right" vertical="top"/>
    </xf>
    <xf numFmtId="0" fontId="179" fillId="0" borderId="3" xfId="82" applyFont="1" applyBorder="1" applyAlignment="1">
      <alignment horizontal="left" vertical="top"/>
    </xf>
    <xf numFmtId="49" fontId="3" fillId="0" borderId="3" xfId="71" applyNumberFormat="1" applyBorder="1" applyAlignment="1">
      <alignment horizontal="center" vertical="top"/>
    </xf>
    <xf numFmtId="0" fontId="3" fillId="0" borderId="3" xfId="71" applyBorder="1"/>
    <xf numFmtId="0" fontId="45" fillId="0" borderId="3" xfId="71" applyFont="1" applyBorder="1" applyAlignment="1">
      <alignment horizontal="center" vertical="top" wrapText="1"/>
    </xf>
    <xf numFmtId="0" fontId="5" fillId="0" borderId="3" xfId="71" applyFont="1" applyBorder="1" applyAlignment="1">
      <alignment horizontal="center" wrapText="1"/>
    </xf>
    <xf numFmtId="4" fontId="5" fillId="0" borderId="3" xfId="68" applyNumberFormat="1" applyFont="1" applyBorder="1" applyAlignment="1">
      <alignment horizontal="center" wrapText="1"/>
    </xf>
    <xf numFmtId="0" fontId="5" fillId="0" borderId="0" xfId="68" applyFont="1" applyAlignment="1">
      <alignment vertical="top" wrapText="1"/>
    </xf>
    <xf numFmtId="0" fontId="45" fillId="0" borderId="3" xfId="71" applyFont="1" applyBorder="1" applyAlignment="1">
      <alignment horizontal="left" vertical="top" wrapText="1"/>
    </xf>
    <xf numFmtId="0" fontId="5" fillId="0" borderId="3" xfId="71" applyFont="1" applyBorder="1" applyAlignment="1">
      <alignment horizontal="left" vertical="top" wrapText="1"/>
    </xf>
    <xf numFmtId="0" fontId="3" fillId="0" borderId="3" xfId="71" applyBorder="1" applyAlignment="1">
      <alignment wrapText="1"/>
    </xf>
    <xf numFmtId="0" fontId="3" fillId="0" borderId="3" xfId="83" applyFont="1" applyBorder="1" applyAlignment="1">
      <alignment horizontal="left" vertical="top" wrapText="1"/>
    </xf>
    <xf numFmtId="0" fontId="3" fillId="0" borderId="3" xfId="84" applyBorder="1" applyAlignment="1">
      <alignment vertical="top" wrapText="1"/>
    </xf>
    <xf numFmtId="0" fontId="30" fillId="0" borderId="3" xfId="70" applyFont="1" applyBorder="1" applyAlignment="1">
      <alignment horizontal="center" vertical="top" wrapText="1"/>
    </xf>
    <xf numFmtId="0" fontId="0" fillId="0" borderId="3" xfId="85" applyFont="1" applyBorder="1" applyAlignment="1">
      <alignment wrapText="1"/>
    </xf>
    <xf numFmtId="1" fontId="16" fillId="0" borderId="3" xfId="85" applyNumberFormat="1" applyFont="1" applyBorder="1" applyAlignment="1">
      <alignment horizontal="left" vertical="top"/>
    </xf>
    <xf numFmtId="0" fontId="3" fillId="0" borderId="3" xfId="85" applyFont="1" applyBorder="1" applyAlignment="1">
      <alignment horizontal="justify"/>
    </xf>
    <xf numFmtId="0" fontId="3" fillId="0" borderId="3" xfId="85" applyFont="1" applyBorder="1" applyAlignment="1">
      <alignment horizontal="center"/>
    </xf>
    <xf numFmtId="4" fontId="3" fillId="0" borderId="3" xfId="85" applyNumberFormat="1" applyFont="1" applyBorder="1" applyAlignment="1" applyProtection="1">
      <alignment horizontal="center"/>
      <protection locked="0"/>
    </xf>
    <xf numFmtId="0" fontId="3" fillId="0" borderId="0" xfId="85" applyFont="1"/>
    <xf numFmtId="49" fontId="5" fillId="0" borderId="3" xfId="71" applyNumberFormat="1" applyFont="1" applyBorder="1" applyAlignment="1">
      <alignment horizontal="center" vertical="top"/>
    </xf>
    <xf numFmtId="0" fontId="16" fillId="0" borderId="3" xfId="71" applyFont="1" applyBorder="1" applyAlignment="1">
      <alignment horizontal="justify" vertical="top" wrapText="1"/>
    </xf>
    <xf numFmtId="0" fontId="182" fillId="0" borderId="3" xfId="71" applyFont="1" applyBorder="1" applyAlignment="1">
      <alignment horizontal="center"/>
    </xf>
    <xf numFmtId="4" fontId="183" fillId="0" borderId="3" xfId="71" applyNumberFormat="1" applyFont="1" applyBorder="1" applyAlignment="1">
      <alignment horizontal="center" wrapText="1"/>
    </xf>
    <xf numFmtId="0" fontId="32" fillId="0" borderId="3" xfId="70" applyFont="1" applyBorder="1" applyAlignment="1">
      <alignment horizontal="center" vertical="top" wrapText="1"/>
    </xf>
    <xf numFmtId="0" fontId="3" fillId="0" borderId="3" xfId="71" applyBorder="1" applyAlignment="1">
      <alignment horizontal="justify" vertical="top" wrapText="1"/>
    </xf>
    <xf numFmtId="0" fontId="77" fillId="0" borderId="3" xfId="71" applyFont="1" applyBorder="1" applyAlignment="1">
      <alignment vertical="top" wrapText="1"/>
    </xf>
    <xf numFmtId="0" fontId="184" fillId="0" borderId="3" xfId="71" applyFont="1" applyBorder="1" applyAlignment="1">
      <alignment horizontal="center"/>
    </xf>
    <xf numFmtId="4" fontId="20" fillId="0" borderId="3" xfId="71" applyNumberFormat="1" applyFont="1" applyBorder="1" applyAlignment="1">
      <alignment horizontal="center" wrapText="1"/>
    </xf>
    <xf numFmtId="0" fontId="99" fillId="0" borderId="3" xfId="71" applyFont="1" applyBorder="1" applyAlignment="1">
      <alignment horizontal="right"/>
    </xf>
    <xf numFmtId="0" fontId="22" fillId="0" borderId="3" xfId="46" applyFont="1" applyBorder="1" applyAlignment="1">
      <alignment horizontal="center" vertical="top" wrapText="1"/>
    </xf>
    <xf numFmtId="49" fontId="29" fillId="0" borderId="3" xfId="71" applyNumberFormat="1" applyFont="1" applyBorder="1" applyAlignment="1">
      <alignment horizontal="center" vertical="top"/>
    </xf>
    <xf numFmtId="0" fontId="178" fillId="0" borderId="3" xfId="71" applyFont="1" applyBorder="1" applyAlignment="1">
      <alignment horizontal="left" vertical="top"/>
    </xf>
    <xf numFmtId="4" fontId="3" fillId="0" borderId="3" xfId="46" applyNumberFormat="1" applyFont="1" applyBorder="1" applyAlignment="1">
      <alignment horizontal="center"/>
    </xf>
    <xf numFmtId="0" fontId="16" fillId="0" borderId="3" xfId="71" applyFont="1" applyBorder="1"/>
    <xf numFmtId="49" fontId="3" fillId="0" borderId="3" xfId="43" applyNumberFormat="1" applyFont="1" applyBorder="1" applyAlignment="1">
      <alignment horizontal="center" vertical="top" wrapText="1"/>
    </xf>
    <xf numFmtId="2" fontId="3" fillId="0" borderId="3" xfId="86" applyNumberFormat="1" applyFont="1" applyBorder="1" applyAlignment="1">
      <alignment horizontal="left" vertical="top" wrapText="1"/>
    </xf>
    <xf numFmtId="0" fontId="3" fillId="0" borderId="3" xfId="87" applyNumberFormat="1" applyFont="1" applyFill="1" applyBorder="1" applyAlignment="1" applyProtection="1">
      <alignment horizontal="center"/>
    </xf>
    <xf numFmtId="4" fontId="3" fillId="0" borderId="3" xfId="87" applyNumberFormat="1" applyFont="1" applyFill="1" applyBorder="1" applyAlignment="1" applyProtection="1">
      <alignment horizontal="center" wrapText="1"/>
    </xf>
    <xf numFmtId="0" fontId="5" fillId="0" borderId="3" xfId="71" applyFont="1" applyBorder="1" applyAlignment="1">
      <alignment horizontal="center" vertical="top"/>
    </xf>
    <xf numFmtId="4" fontId="5" fillId="0" borderId="3" xfId="71" applyNumberFormat="1" applyFont="1" applyBorder="1" applyAlignment="1">
      <alignment horizontal="center" vertical="top" wrapText="1"/>
    </xf>
    <xf numFmtId="49" fontId="5" fillId="0" borderId="3" xfId="71" applyNumberFormat="1" applyFont="1" applyBorder="1" applyAlignment="1">
      <alignment horizontal="center" vertical="top" wrapText="1"/>
    </xf>
    <xf numFmtId="0" fontId="32" fillId="0" borderId="3" xfId="88" applyFont="1" applyBorder="1" applyAlignment="1">
      <alignment vertical="top" wrapText="1"/>
    </xf>
    <xf numFmtId="0" fontId="5" fillId="0" borderId="3" xfId="88" applyFont="1" applyBorder="1" applyAlignment="1">
      <alignment horizontal="center"/>
    </xf>
    <xf numFmtId="4" fontId="5" fillId="0" borderId="3" xfId="88" applyNumberFormat="1" applyFont="1" applyBorder="1" applyAlignment="1">
      <alignment horizontal="center"/>
    </xf>
    <xf numFmtId="4" fontId="3" fillId="0" borderId="3" xfId="88" applyNumberFormat="1" applyFont="1" applyBorder="1" applyAlignment="1" applyProtection="1">
      <alignment horizontal="center"/>
      <protection locked="0"/>
    </xf>
    <xf numFmtId="4" fontId="28" fillId="0" borderId="0" xfId="56" applyNumberFormat="1" applyFont="1" applyProtection="1">
      <protection locked="0"/>
    </xf>
    <xf numFmtId="0" fontId="3" fillId="0" borderId="0" xfId="56" applyFont="1" applyProtection="1">
      <protection locked="0"/>
    </xf>
    <xf numFmtId="0" fontId="0" fillId="0" borderId="3" xfId="46" applyFont="1" applyBorder="1" applyAlignment="1">
      <alignment horizontal="center"/>
    </xf>
    <xf numFmtId="4" fontId="0" fillId="0" borderId="3" xfId="46" applyNumberFormat="1" applyFont="1" applyBorder="1" applyAlignment="1">
      <alignment horizontal="center"/>
    </xf>
    <xf numFmtId="0" fontId="77" fillId="0" borderId="0" xfId="71" applyFont="1" applyAlignment="1">
      <alignment horizontal="left"/>
    </xf>
    <xf numFmtId="0" fontId="16" fillId="0" borderId="3" xfId="87" applyNumberFormat="1" applyFont="1" applyFill="1" applyBorder="1" applyAlignment="1" applyProtection="1">
      <alignment horizontal="left" vertical="top" wrapText="1"/>
    </xf>
    <xf numFmtId="180" fontId="3" fillId="0" borderId="3" xfId="86" applyNumberFormat="1" applyFont="1" applyBorder="1" applyAlignment="1">
      <alignment horizontal="right" vertical="top" wrapText="1"/>
    </xf>
    <xf numFmtId="2" fontId="3" fillId="0" borderId="3" xfId="43" applyNumberFormat="1" applyFont="1" applyBorder="1" applyAlignment="1">
      <alignment horizontal="justify" vertical="top" wrapText="1"/>
    </xf>
    <xf numFmtId="0" fontId="3" fillId="0" borderId="3" xfId="71" applyBorder="1" applyAlignment="1">
      <alignment horizontal="center" vertical="top"/>
    </xf>
    <xf numFmtId="0" fontId="3" fillId="0" borderId="3" xfId="39" applyNumberFormat="1" applyFont="1" applyFill="1" applyBorder="1" applyAlignment="1" applyProtection="1">
      <alignment horizontal="left" vertical="top" wrapText="1"/>
    </xf>
    <xf numFmtId="0" fontId="3" fillId="0" borderId="3" xfId="39" applyNumberFormat="1" applyFont="1" applyFill="1" applyBorder="1" applyAlignment="1" applyProtection="1">
      <alignment horizontal="center" wrapText="1"/>
    </xf>
    <xf numFmtId="0" fontId="177" fillId="0" borderId="3" xfId="43" applyFont="1" applyBorder="1" applyAlignment="1">
      <alignment horizontal="center"/>
    </xf>
    <xf numFmtId="4" fontId="177" fillId="0" borderId="3" xfId="43" applyNumberFormat="1" applyFont="1" applyBorder="1" applyAlignment="1">
      <alignment horizontal="center"/>
    </xf>
    <xf numFmtId="4" fontId="3" fillId="0" borderId="3" xfId="43" applyNumberFormat="1" applyFont="1" applyBorder="1" applyAlignment="1" applyProtection="1">
      <alignment horizontal="center"/>
      <protection locked="0"/>
    </xf>
    <xf numFmtId="49" fontId="77" fillId="0" borderId="3" xfId="71" applyNumberFormat="1" applyFont="1" applyBorder="1" applyAlignment="1">
      <alignment horizontal="right" vertical="top"/>
    </xf>
    <xf numFmtId="0" fontId="169" fillId="0" borderId="0" xfId="71" applyFont="1" applyAlignment="1">
      <alignment wrapText="1"/>
    </xf>
    <xf numFmtId="49" fontId="3" fillId="0" borderId="0" xfId="43" applyNumberFormat="1" applyFont="1" applyAlignment="1">
      <alignment horizontal="center" vertical="top"/>
    </xf>
    <xf numFmtId="0" fontId="3" fillId="0" borderId="0" xfId="43" applyFont="1" applyAlignment="1">
      <alignment horizontal="center"/>
    </xf>
    <xf numFmtId="4" fontId="3" fillId="0" borderId="0" xfId="43" applyNumberFormat="1" applyFont="1" applyAlignment="1">
      <alignment horizontal="center"/>
    </xf>
    <xf numFmtId="4" fontId="77" fillId="0" borderId="36" xfId="44" applyNumberFormat="1" applyFont="1" applyBorder="1" applyAlignment="1" applyProtection="1">
      <alignment horizontal="center" vertical="top" wrapText="1"/>
      <protection locked="0"/>
    </xf>
    <xf numFmtId="4" fontId="3" fillId="0" borderId="36" xfId="44" applyNumberFormat="1" applyBorder="1" applyAlignment="1" applyProtection="1">
      <alignment horizontal="center" shrinkToFit="1"/>
      <protection locked="0"/>
    </xf>
    <xf numFmtId="4" fontId="3" fillId="0" borderId="36" xfId="44" applyNumberFormat="1" applyBorder="1" applyAlignment="1" applyProtection="1">
      <alignment horizontal="center" vertical="top" wrapText="1"/>
      <protection locked="0"/>
    </xf>
    <xf numFmtId="4" fontId="3" fillId="0" borderId="36" xfId="43" applyNumberFormat="1" applyFont="1" applyBorder="1" applyAlignment="1" applyProtection="1">
      <alignment horizontal="center" vertical="top" wrapText="1"/>
      <protection locked="0"/>
    </xf>
    <xf numFmtId="4" fontId="157" fillId="0" borderId="36" xfId="67" applyNumberFormat="1" applyBorder="1" applyAlignment="1" applyProtection="1">
      <alignment horizontal="right" vertical="top" shrinkToFit="1"/>
      <protection locked="0"/>
    </xf>
    <xf numFmtId="4" fontId="157" fillId="0" borderId="36" xfId="67" applyNumberFormat="1" applyBorder="1" applyAlignment="1" applyProtection="1">
      <alignment horizontal="right" shrinkToFit="1"/>
      <protection locked="0"/>
    </xf>
    <xf numFmtId="4" fontId="3" fillId="0" borderId="36" xfId="45" applyNumberFormat="1" applyFont="1" applyBorder="1" applyAlignment="1" applyProtection="1">
      <alignment horizontal="center" vertical="top" wrapText="1"/>
      <protection locked="0"/>
    </xf>
    <xf numFmtId="4" fontId="16" fillId="0" borderId="36" xfId="43" applyNumberFormat="1" applyFont="1" applyBorder="1" applyAlignment="1" applyProtection="1">
      <alignment horizontal="center" vertical="top" wrapText="1"/>
      <protection locked="0"/>
    </xf>
    <xf numFmtId="4" fontId="5" fillId="0" borderId="36" xfId="45" applyNumberFormat="1" applyFont="1" applyBorder="1" applyAlignment="1" applyProtection="1">
      <alignment horizontal="center" vertical="top" wrapText="1"/>
      <protection locked="0"/>
    </xf>
    <xf numFmtId="0" fontId="5" fillId="0" borderId="0" xfId="44" applyFont="1" applyAlignment="1" applyProtection="1">
      <alignment vertical="top" wrapText="1"/>
      <protection locked="0"/>
    </xf>
    <xf numFmtId="4" fontId="5" fillId="0" borderId="36" xfId="44" applyNumberFormat="1" applyFont="1" applyBorder="1" applyAlignment="1" applyProtection="1">
      <alignment horizontal="center"/>
      <protection locked="0"/>
    </xf>
    <xf numFmtId="4" fontId="169" fillId="0" borderId="36" xfId="44" applyNumberFormat="1" applyFont="1" applyBorder="1" applyAlignment="1" applyProtection="1">
      <alignment horizontal="center"/>
      <protection locked="0"/>
    </xf>
    <xf numFmtId="4" fontId="77" fillId="0" borderId="36" xfId="46" applyNumberFormat="1" applyFont="1" applyBorder="1" applyAlignment="1" applyProtection="1">
      <alignment horizontal="right" vertical="top"/>
      <protection locked="0"/>
    </xf>
    <xf numFmtId="4" fontId="77" fillId="0" borderId="36" xfId="46" applyNumberFormat="1" applyFont="1" applyBorder="1" applyAlignment="1" applyProtection="1">
      <alignment horizontal="center" vertical="top"/>
      <protection locked="0"/>
    </xf>
    <xf numFmtId="4" fontId="5" fillId="0" borderId="36" xfId="44" applyNumberFormat="1" applyFont="1" applyBorder="1" applyAlignment="1" applyProtection="1">
      <alignment horizontal="center" wrapText="1"/>
      <protection locked="0"/>
    </xf>
    <xf numFmtId="4" fontId="142" fillId="0" borderId="36" xfId="44" applyNumberFormat="1" applyFont="1" applyBorder="1" applyAlignment="1" applyProtection="1">
      <alignment horizontal="center" wrapText="1"/>
      <protection locked="0"/>
    </xf>
    <xf numFmtId="4" fontId="29" fillId="0" borderId="36" xfId="44" applyNumberFormat="1" applyFont="1" applyBorder="1" applyAlignment="1" applyProtection="1">
      <alignment horizontal="center" wrapText="1"/>
      <protection locked="0"/>
    </xf>
    <xf numFmtId="4" fontId="3" fillId="0" borderId="36" xfId="43" applyNumberFormat="1" applyFont="1" applyBorder="1" applyAlignment="1" applyProtection="1">
      <alignment horizontal="center"/>
      <protection locked="0"/>
    </xf>
    <xf numFmtId="4" fontId="3" fillId="0" borderId="36" xfId="45" applyNumberFormat="1" applyFont="1" applyBorder="1" applyAlignment="1" applyProtection="1">
      <alignment horizontal="center" wrapText="1"/>
      <protection locked="0"/>
    </xf>
    <xf numFmtId="0" fontId="77" fillId="0" borderId="0" xfId="44" applyFont="1" applyAlignment="1" applyProtection="1">
      <alignment horizontal="left" vertical="top"/>
      <protection locked="0"/>
    </xf>
    <xf numFmtId="0" fontId="77" fillId="0" borderId="0" xfId="46" applyFont="1" applyAlignment="1" applyProtection="1">
      <alignment vertical="top"/>
      <protection locked="0"/>
    </xf>
    <xf numFmtId="4" fontId="5" fillId="0" borderId="36" xfId="71" applyNumberFormat="1" applyFont="1" applyBorder="1" applyAlignment="1" applyProtection="1">
      <alignment horizontal="center"/>
      <protection locked="0"/>
    </xf>
    <xf numFmtId="4" fontId="3" fillId="0" borderId="36" xfId="71" applyNumberFormat="1" applyBorder="1" applyAlignment="1" applyProtection="1">
      <alignment horizontal="center" wrapText="1"/>
      <protection locked="0"/>
    </xf>
    <xf numFmtId="4" fontId="5" fillId="0" borderId="36" xfId="71" applyNumberFormat="1" applyFont="1" applyBorder="1" applyAlignment="1" applyProtection="1">
      <alignment horizontal="center" wrapText="1"/>
      <protection locked="0"/>
    </xf>
    <xf numFmtId="4" fontId="29" fillId="0" borderId="36" xfId="43" applyNumberFormat="1" applyFont="1" applyBorder="1" applyAlignment="1" applyProtection="1">
      <alignment horizontal="center"/>
      <protection locked="0"/>
    </xf>
    <xf numFmtId="4" fontId="3" fillId="0" borderId="36" xfId="51" applyNumberFormat="1" applyBorder="1" applyAlignment="1" applyProtection="1">
      <alignment horizontal="center" wrapText="1"/>
      <protection locked="0"/>
    </xf>
    <xf numFmtId="0" fontId="130" fillId="0" borderId="0" xfId="71" applyFont="1" applyProtection="1">
      <protection locked="0"/>
    </xf>
    <xf numFmtId="0" fontId="3" fillId="0" borderId="0" xfId="71" applyProtection="1">
      <protection locked="0"/>
    </xf>
    <xf numFmtId="0" fontId="142" fillId="0" borderId="0" xfId="71" applyFont="1" applyAlignment="1" applyProtection="1">
      <alignment vertical="top" wrapText="1"/>
      <protection locked="0"/>
    </xf>
    <xf numFmtId="3" fontId="3" fillId="0" borderId="0" xfId="71" applyNumberFormat="1" applyAlignment="1" applyProtection="1">
      <alignment horizontal="right"/>
      <protection locked="0"/>
    </xf>
    <xf numFmtId="4" fontId="16" fillId="0" borderId="3" xfId="43" applyNumberFormat="1" applyFont="1" applyBorder="1" applyAlignment="1" applyProtection="1">
      <alignment horizontal="center"/>
      <protection locked="0"/>
    </xf>
    <xf numFmtId="4" fontId="3" fillId="0" borderId="3" xfId="43" applyNumberFormat="1" applyFont="1" applyBorder="1" applyAlignment="1" applyProtection="1">
      <alignment horizontal="center" wrapText="1"/>
      <protection locked="0"/>
    </xf>
    <xf numFmtId="4" fontId="3" fillId="0" borderId="3" xfId="76" applyNumberFormat="1" applyBorder="1" applyAlignment="1" applyProtection="1">
      <alignment horizontal="center" wrapText="1"/>
      <protection locked="0"/>
    </xf>
    <xf numFmtId="4" fontId="77" fillId="0" borderId="3" xfId="46" applyNumberFormat="1" applyFont="1" applyBorder="1" applyAlignment="1" applyProtection="1">
      <alignment horizontal="center"/>
      <protection locked="0"/>
    </xf>
    <xf numFmtId="4" fontId="77" fillId="0" borderId="3" xfId="71" applyNumberFormat="1" applyFont="1" applyBorder="1" applyAlignment="1" applyProtection="1">
      <alignment horizontal="center"/>
      <protection locked="0"/>
    </xf>
    <xf numFmtId="4" fontId="3" fillId="0" borderId="3" xfId="71" applyNumberFormat="1" applyBorder="1" applyAlignment="1" applyProtection="1">
      <alignment horizontal="center" wrapText="1"/>
      <protection locked="0"/>
    </xf>
    <xf numFmtId="4" fontId="176" fillId="0" borderId="3" xfId="71" applyNumberFormat="1" applyFont="1" applyBorder="1" applyAlignment="1" applyProtection="1">
      <alignment horizontal="center" wrapText="1"/>
      <protection locked="0"/>
    </xf>
    <xf numFmtId="4" fontId="5" fillId="0" borderId="3" xfId="71" applyNumberFormat="1" applyFont="1" applyBorder="1" applyAlignment="1" applyProtection="1">
      <alignment horizontal="center"/>
      <protection locked="0"/>
    </xf>
    <xf numFmtId="4" fontId="29" fillId="0" borderId="3" xfId="71" applyNumberFormat="1" applyFont="1" applyBorder="1" applyAlignment="1" applyProtection="1">
      <alignment horizontal="center"/>
      <protection locked="0"/>
    </xf>
    <xf numFmtId="4" fontId="26" fillId="0" borderId="3" xfId="52" applyNumberFormat="1" applyFont="1" applyBorder="1" applyAlignment="1" applyProtection="1">
      <alignment horizontal="center" wrapText="1"/>
      <protection locked="0"/>
    </xf>
    <xf numFmtId="4" fontId="3" fillId="0" borderId="3" xfId="71" applyNumberFormat="1" applyBorder="1" applyAlignment="1" applyProtection="1">
      <alignment horizontal="center"/>
      <protection locked="0"/>
    </xf>
    <xf numFmtId="4" fontId="5" fillId="0" borderId="3" xfId="68" applyNumberFormat="1" applyFont="1" applyBorder="1" applyAlignment="1" applyProtection="1">
      <alignment horizontal="center" wrapText="1"/>
      <protection locked="0"/>
    </xf>
    <xf numFmtId="4" fontId="3" fillId="0" borderId="3" xfId="46" applyNumberFormat="1" applyFont="1" applyBorder="1" applyAlignment="1" applyProtection="1">
      <alignment horizontal="center"/>
      <protection locked="0"/>
    </xf>
    <xf numFmtId="4" fontId="5" fillId="0" borderId="3" xfId="49" applyNumberFormat="1" applyFont="1" applyBorder="1" applyAlignment="1" applyProtection="1">
      <alignment horizontal="center" wrapText="1"/>
      <protection locked="0"/>
    </xf>
    <xf numFmtId="0" fontId="130" fillId="0" borderId="0" xfId="43" applyFont="1" applyProtection="1">
      <protection locked="0"/>
    </xf>
    <xf numFmtId="0" fontId="3" fillId="0" borderId="0" xfId="43" applyFont="1" applyProtection="1">
      <protection locked="0"/>
    </xf>
    <xf numFmtId="0" fontId="3" fillId="0" borderId="0" xfId="43" applyFont="1" applyAlignment="1" applyProtection="1">
      <alignment vertical="top" wrapText="1"/>
      <protection locked="0"/>
    </xf>
    <xf numFmtId="4" fontId="26" fillId="0" borderId="0" xfId="71" applyNumberFormat="1" applyFont="1" applyAlignment="1" applyProtection="1">
      <alignment vertical="top" wrapText="1"/>
      <protection locked="0"/>
    </xf>
    <xf numFmtId="3" fontId="3" fillId="0" borderId="0" xfId="71" applyNumberFormat="1" applyAlignment="1" applyProtection="1">
      <alignment horizontal="right" vertical="top"/>
      <protection locked="0"/>
    </xf>
    <xf numFmtId="3" fontId="3" fillId="0" borderId="0" xfId="71" applyNumberFormat="1" applyAlignment="1" applyProtection="1">
      <alignment vertical="top"/>
      <protection locked="0"/>
    </xf>
    <xf numFmtId="3" fontId="145" fillId="0" borderId="0" xfId="71" applyNumberFormat="1" applyFont="1" applyAlignment="1" applyProtection="1">
      <alignment vertical="top"/>
      <protection locked="0"/>
    </xf>
    <xf numFmtId="4" fontId="145" fillId="0" borderId="0" xfId="71" applyNumberFormat="1" applyFont="1" applyAlignment="1" applyProtection="1">
      <alignment vertical="top"/>
      <protection locked="0"/>
    </xf>
    <xf numFmtId="4" fontId="3" fillId="0" borderId="0" xfId="71" applyNumberFormat="1" applyAlignment="1" applyProtection="1">
      <alignment vertical="top"/>
      <protection locked="0"/>
    </xf>
    <xf numFmtId="0" fontId="3" fillId="0" borderId="0" xfId="71" applyAlignment="1" applyProtection="1">
      <alignment vertical="top"/>
      <protection locked="0"/>
    </xf>
    <xf numFmtId="0" fontId="77" fillId="0" borderId="0" xfId="71" applyFont="1" applyAlignment="1" applyProtection="1">
      <alignment horizontal="left" vertical="top"/>
      <protection locked="0"/>
    </xf>
    <xf numFmtId="4" fontId="26" fillId="0" borderId="0" xfId="51" applyNumberFormat="1" applyFont="1" applyAlignment="1" applyProtection="1">
      <alignment vertical="top" wrapText="1"/>
      <protection locked="0"/>
    </xf>
    <xf numFmtId="4" fontId="176" fillId="0" borderId="0" xfId="51" applyNumberFormat="1" applyFont="1" applyAlignment="1" applyProtection="1">
      <alignment vertical="top" wrapText="1"/>
      <protection locked="0"/>
    </xf>
    <xf numFmtId="4" fontId="156" fillId="0" borderId="0" xfId="46" applyNumberFormat="1" applyFont="1" applyAlignment="1" applyProtection="1">
      <alignment vertical="top"/>
      <protection locked="0"/>
    </xf>
    <xf numFmtId="0" fontId="156" fillId="0" borderId="0" xfId="46" applyFont="1" applyAlignment="1" applyProtection="1">
      <alignment vertical="top"/>
      <protection locked="0"/>
    </xf>
    <xf numFmtId="0" fontId="156" fillId="0" borderId="0" xfId="71" applyFont="1" applyAlignment="1" applyProtection="1">
      <alignment horizontal="left" vertical="top"/>
      <protection locked="0"/>
    </xf>
    <xf numFmtId="4" fontId="3" fillId="0" borderId="0" xfId="51" applyNumberFormat="1" applyAlignment="1" applyProtection="1">
      <alignment vertical="top" wrapText="1"/>
      <protection locked="0"/>
    </xf>
    <xf numFmtId="3" fontId="3" fillId="0" borderId="0" xfId="71" applyNumberFormat="1" applyProtection="1">
      <protection locked="0"/>
    </xf>
    <xf numFmtId="3" fontId="145" fillId="0" borderId="0" xfId="71" applyNumberFormat="1" applyFont="1" applyProtection="1">
      <protection locked="0"/>
    </xf>
    <xf numFmtId="4" fontId="145" fillId="0" borderId="0" xfId="71" applyNumberFormat="1" applyFont="1" applyProtection="1">
      <protection locked="0"/>
    </xf>
    <xf numFmtId="4" fontId="3" fillId="0" borderId="0" xfId="71" applyNumberFormat="1" applyProtection="1">
      <protection locked="0"/>
    </xf>
    <xf numFmtId="0" fontId="142" fillId="0" borderId="0" xfId="43" applyFont="1" applyAlignment="1" applyProtection="1">
      <alignment vertical="top" wrapText="1"/>
      <protection locked="0"/>
    </xf>
    <xf numFmtId="4" fontId="3" fillId="0" borderId="0" xfId="79" applyNumberFormat="1" applyFont="1" applyAlignment="1" applyProtection="1">
      <alignment horizontal="center" wrapText="1"/>
      <protection locked="0"/>
    </xf>
    <xf numFmtId="4" fontId="26" fillId="0" borderId="0" xfId="71" applyNumberFormat="1" applyFont="1" applyAlignment="1" applyProtection="1">
      <alignment horizontal="right"/>
      <protection locked="0"/>
    </xf>
    <xf numFmtId="0" fontId="3" fillId="0" borderId="0" xfId="52" applyFont="1" applyAlignment="1" applyProtection="1">
      <alignment vertical="top" wrapText="1"/>
      <protection locked="0"/>
    </xf>
    <xf numFmtId="0" fontId="5" fillId="0" borderId="0" xfId="68" applyFont="1" applyAlignment="1" applyProtection="1">
      <alignment vertical="top" wrapText="1"/>
      <protection locked="0"/>
    </xf>
    <xf numFmtId="0" fontId="3" fillId="0" borderId="0" xfId="85" applyFont="1" applyProtection="1">
      <protection locked="0"/>
    </xf>
    <xf numFmtId="0" fontId="142" fillId="0" borderId="0" xfId="71" applyFont="1" applyAlignment="1" applyProtection="1">
      <alignment horizontal="right" vertical="top" wrapText="1"/>
      <protection locked="0"/>
    </xf>
    <xf numFmtId="0" fontId="142" fillId="0" borderId="0" xfId="71" applyFont="1" applyAlignment="1" applyProtection="1">
      <alignment wrapText="1"/>
      <protection locked="0"/>
    </xf>
    <xf numFmtId="49" fontId="5" fillId="0" borderId="0" xfId="49" applyNumberFormat="1" applyFont="1" applyAlignment="1" applyProtection="1">
      <alignment vertical="top" wrapText="1"/>
      <protection locked="0"/>
    </xf>
    <xf numFmtId="4" fontId="186" fillId="0" borderId="0" xfId="71" applyNumberFormat="1" applyFont="1" applyAlignment="1" applyProtection="1">
      <alignment horizontal="right" vertical="top" wrapText="1"/>
      <protection locked="0"/>
    </xf>
    <xf numFmtId="4" fontId="186" fillId="0" borderId="0" xfId="71" applyNumberFormat="1" applyFont="1" applyAlignment="1" applyProtection="1">
      <alignment horizontal="right"/>
      <protection locked="0"/>
    </xf>
    <xf numFmtId="0" fontId="77" fillId="0" borderId="0" xfId="71" applyFont="1" applyAlignment="1" applyProtection="1">
      <alignment horizontal="left"/>
      <protection locked="0"/>
    </xf>
    <xf numFmtId="0" fontId="169" fillId="0" borderId="0" xfId="71" applyFont="1" applyAlignment="1" applyProtection="1">
      <alignment wrapText="1"/>
      <protection locked="0"/>
    </xf>
    <xf numFmtId="0" fontId="2" fillId="0" borderId="0" xfId="63" applyAlignment="1">
      <alignment horizontal="center"/>
    </xf>
    <xf numFmtId="0" fontId="2" fillId="0" borderId="0" xfId="63"/>
    <xf numFmtId="4" fontId="2" fillId="0" borderId="0" xfId="63" applyNumberFormat="1"/>
    <xf numFmtId="0" fontId="121" fillId="0" borderId="0" xfId="63" applyFont="1"/>
    <xf numFmtId="0" fontId="122" fillId="0" borderId="0" xfId="63" applyFont="1" applyAlignment="1">
      <alignment vertical="top"/>
    </xf>
    <xf numFmtId="0" fontId="121" fillId="0" borderId="0" xfId="63" applyFont="1" applyAlignment="1">
      <alignment horizontal="center"/>
    </xf>
    <xf numFmtId="0" fontId="123" fillId="0" borderId="0" xfId="63" applyFont="1" applyAlignment="1">
      <alignment vertical="top"/>
    </xf>
    <xf numFmtId="0" fontId="3" fillId="0" borderId="0" xfId="63" applyFont="1" applyAlignment="1">
      <alignment horizontal="center"/>
    </xf>
    <xf numFmtId="49" fontId="126" fillId="0" borderId="0" xfId="63" applyNumberFormat="1" applyFont="1" applyAlignment="1">
      <alignment horizontal="right"/>
    </xf>
    <xf numFmtId="0" fontId="126" fillId="0" borderId="0" xfId="63" applyFont="1" applyAlignment="1">
      <alignment vertical="top" wrapText="1"/>
    </xf>
    <xf numFmtId="4" fontId="3" fillId="0" borderId="0" xfId="63" applyNumberFormat="1" applyFont="1" applyAlignment="1">
      <alignment horizontal="center"/>
    </xf>
    <xf numFmtId="3" fontId="3" fillId="0" borderId="0" xfId="63" applyNumberFormat="1" applyFont="1" applyAlignment="1">
      <alignment horizontal="center"/>
    </xf>
    <xf numFmtId="0" fontId="126" fillId="0" borderId="0" xfId="42" applyFont="1" applyAlignment="1">
      <alignment vertical="top" wrapText="1"/>
    </xf>
    <xf numFmtId="0" fontId="122" fillId="0" borderId="0" xfId="63" applyFont="1" applyAlignment="1">
      <alignment vertical="top" wrapText="1"/>
    </xf>
    <xf numFmtId="4" fontId="16" fillId="0" borderId="0" xfId="63" applyNumberFormat="1" applyFont="1" applyAlignment="1">
      <alignment horizontal="center"/>
    </xf>
    <xf numFmtId="3" fontId="16" fillId="0" borderId="0" xfId="63" applyNumberFormat="1" applyFont="1" applyAlignment="1">
      <alignment horizontal="center"/>
    </xf>
    <xf numFmtId="0" fontId="187" fillId="0" borderId="0" xfId="63" applyFont="1" applyAlignment="1">
      <alignment horizontal="center"/>
    </xf>
    <xf numFmtId="0" fontId="187" fillId="0" borderId="0" xfId="63" applyFont="1"/>
    <xf numFmtId="0" fontId="3" fillId="0" borderId="0" xfId="63" applyFont="1" applyAlignment="1">
      <alignment horizontal="center" vertical="top"/>
    </xf>
    <xf numFmtId="0" fontId="3" fillId="0" borderId="0" xfId="63" applyFont="1" applyAlignment="1">
      <alignment vertical="top" wrapText="1"/>
    </xf>
    <xf numFmtId="0" fontId="3" fillId="0" borderId="0" xfId="63" applyFont="1"/>
    <xf numFmtId="4" fontId="3" fillId="0" borderId="0" xfId="63" applyNumberFormat="1" applyFont="1" applyProtection="1">
      <protection locked="0"/>
    </xf>
    <xf numFmtId="4" fontId="3" fillId="0" borderId="0" xfId="63" applyNumberFormat="1" applyFont="1"/>
    <xf numFmtId="0" fontId="3" fillId="0" borderId="0" xfId="63" applyFont="1" applyAlignment="1">
      <alignment wrapText="1"/>
    </xf>
    <xf numFmtId="0" fontId="26" fillId="0" borderId="0" xfId="63" applyFont="1"/>
    <xf numFmtId="0" fontId="126" fillId="0" borderId="0" xfId="63" applyFont="1" applyAlignment="1">
      <alignment horizontal="center" vertical="top"/>
    </xf>
    <xf numFmtId="2" fontId="126" fillId="0" borderId="0" xfId="63" applyNumberFormat="1" applyFont="1" applyAlignment="1">
      <alignment vertical="top" wrapText="1"/>
    </xf>
    <xf numFmtId="2" fontId="27" fillId="0" borderId="0" xfId="63" applyNumberFormat="1" applyFont="1" applyAlignment="1">
      <alignment vertical="top" wrapText="1"/>
    </xf>
    <xf numFmtId="0" fontId="3" fillId="9" borderId="0" xfId="63" applyFont="1" applyFill="1" applyAlignment="1">
      <alignment vertical="top" wrapText="1"/>
    </xf>
    <xf numFmtId="0" fontId="3" fillId="0" borderId="0" xfId="63" quotePrefix="1" applyFont="1" applyAlignment="1">
      <alignment wrapText="1"/>
    </xf>
    <xf numFmtId="4" fontId="29" fillId="0" borderId="0" xfId="63" applyNumberFormat="1" applyFont="1" applyAlignment="1">
      <alignment horizontal="right"/>
    </xf>
    <xf numFmtId="4" fontId="29" fillId="0" borderId="0" xfId="63" applyNumberFormat="1" applyFont="1" applyAlignment="1">
      <alignment horizontal="center"/>
    </xf>
    <xf numFmtId="0" fontId="77" fillId="0" borderId="0" xfId="63" applyFont="1" applyAlignment="1">
      <alignment horizontal="center"/>
    </xf>
    <xf numFmtId="0" fontId="126" fillId="0" borderId="0" xfId="63" applyFont="1"/>
    <xf numFmtId="0" fontId="77" fillId="0" borderId="0" xfId="63" applyFont="1"/>
    <xf numFmtId="0" fontId="134" fillId="0" borderId="0" xfId="63" applyFont="1" applyAlignment="1">
      <alignment horizontal="center"/>
    </xf>
    <xf numFmtId="3" fontId="130" fillId="0" borderId="96" xfId="63" applyNumberFormat="1" applyFont="1" applyBorder="1" applyAlignment="1">
      <alignment horizontal="center"/>
    </xf>
    <xf numFmtId="49" fontId="130" fillId="0" borderId="96" xfId="63" applyNumberFormat="1" applyFont="1" applyBorder="1" applyAlignment="1">
      <alignment horizontal="left"/>
    </xf>
    <xf numFmtId="4" fontId="130" fillId="0" borderId="96" xfId="63" applyNumberFormat="1" applyFont="1" applyBorder="1" applyAlignment="1">
      <alignment horizontal="center" wrapText="1"/>
    </xf>
    <xf numFmtId="4" fontId="130" fillId="0" borderId="96" xfId="63" applyNumberFormat="1" applyFont="1" applyBorder="1" applyAlignment="1" applyProtection="1">
      <alignment horizontal="center" wrapText="1"/>
      <protection locked="0"/>
    </xf>
    <xf numFmtId="4" fontId="2" fillId="0" borderId="96" xfId="63" applyNumberFormat="1" applyBorder="1"/>
    <xf numFmtId="0" fontId="130" fillId="0" borderId="0" xfId="63" applyFont="1"/>
    <xf numFmtId="4" fontId="58" fillId="0" borderId="96" xfId="63" applyNumberFormat="1" applyFont="1" applyBorder="1" applyAlignment="1" applyProtection="1">
      <alignment horizontal="center" wrapText="1"/>
      <protection locked="0"/>
    </xf>
    <xf numFmtId="4" fontId="3" fillId="0" borderId="96" xfId="63" applyNumberFormat="1" applyFont="1" applyBorder="1" applyAlignment="1">
      <alignment horizontal="center" wrapText="1"/>
    </xf>
    <xf numFmtId="4" fontId="189" fillId="0" borderId="96" xfId="63" applyNumberFormat="1" applyFont="1" applyBorder="1" applyAlignment="1">
      <alignment horizontal="right" wrapText="1"/>
    </xf>
    <xf numFmtId="49" fontId="126" fillId="0" borderId="96" xfId="63" applyNumberFormat="1" applyFont="1" applyBorder="1" applyAlignment="1">
      <alignment horizontal="right"/>
    </xf>
    <xf numFmtId="0" fontId="126" fillId="0" borderId="96" xfId="63" applyFont="1" applyBorder="1" applyAlignment="1">
      <alignment vertical="top" wrapText="1"/>
    </xf>
    <xf numFmtId="4" fontId="3" fillId="0" borderId="96" xfId="63" applyNumberFormat="1" applyFont="1" applyBorder="1" applyAlignment="1">
      <alignment horizontal="center"/>
    </xf>
    <xf numFmtId="4" fontId="26" fillId="0" borderId="96" xfId="63" applyNumberFormat="1" applyFont="1" applyBorder="1" applyAlignment="1">
      <alignment horizontal="center"/>
    </xf>
    <xf numFmtId="4" fontId="189" fillId="0" borderId="96" xfId="63" applyNumberFormat="1" applyFont="1" applyBorder="1" applyAlignment="1">
      <alignment horizontal="right"/>
    </xf>
    <xf numFmtId="49" fontId="126" fillId="0" borderId="96" xfId="63" applyNumberFormat="1" applyFont="1" applyBorder="1" applyAlignment="1">
      <alignment horizontal="center" vertical="top"/>
    </xf>
    <xf numFmtId="49" fontId="26" fillId="0" borderId="96" xfId="63" applyNumberFormat="1" applyFont="1" applyBorder="1" applyAlignment="1">
      <alignment horizontal="center" vertical="top"/>
    </xf>
    <xf numFmtId="0" fontId="31" fillId="0" borderId="96" xfId="45" applyFont="1" applyBorder="1" applyAlignment="1">
      <alignment vertical="top" wrapText="1"/>
    </xf>
    <xf numFmtId="4" fontId="189" fillId="0" borderId="96" xfId="63" applyNumberFormat="1" applyFont="1" applyBorder="1" applyAlignment="1">
      <alignment horizontal="left"/>
    </xf>
    <xf numFmtId="0" fontId="29" fillId="0" borderId="96" xfId="70" applyFont="1" applyBorder="1" applyAlignment="1">
      <alignment horizontal="center" vertical="top" wrapText="1"/>
    </xf>
    <xf numFmtId="49" fontId="29" fillId="0" borderId="96" xfId="63" applyNumberFormat="1" applyFont="1" applyBorder="1" applyAlignment="1">
      <alignment horizontal="justify" vertical="top" wrapText="1"/>
    </xf>
    <xf numFmtId="4" fontId="65" fillId="0" borderId="96" xfId="63" applyNumberFormat="1" applyFont="1" applyBorder="1"/>
    <xf numFmtId="4" fontId="43" fillId="0" borderId="96" xfId="63" applyNumberFormat="1" applyFont="1" applyBorder="1"/>
    <xf numFmtId="4" fontId="190" fillId="0" borderId="96" xfId="63" applyNumberFormat="1" applyFont="1" applyBorder="1"/>
    <xf numFmtId="0" fontId="65" fillId="0" borderId="0" xfId="63" applyFont="1"/>
    <xf numFmtId="0" fontId="32" fillId="0" borderId="96" xfId="63" applyFont="1" applyBorder="1" applyAlignment="1">
      <alignment horizontal="left" vertical="top" wrapText="1"/>
    </xf>
    <xf numFmtId="4" fontId="16" fillId="0" borderId="96" xfId="42" applyNumberFormat="1" applyFont="1" applyBorder="1" applyAlignment="1">
      <alignment horizontal="center" vertical="top" wrapText="1"/>
    </xf>
    <xf numFmtId="4" fontId="43" fillId="0" borderId="96" xfId="42" applyNumberFormat="1" applyFont="1" applyBorder="1"/>
    <xf numFmtId="4" fontId="16" fillId="0" borderId="96" xfId="42" applyNumberFormat="1" applyFont="1" applyBorder="1" applyAlignment="1">
      <alignment horizontal="center"/>
    </xf>
    <xf numFmtId="4" fontId="190" fillId="0" borderId="96" xfId="42" applyNumberFormat="1" applyFont="1" applyBorder="1" applyAlignment="1">
      <alignment horizontal="center"/>
    </xf>
    <xf numFmtId="0" fontId="65" fillId="0" borderId="0" xfId="42" applyFont="1"/>
    <xf numFmtId="0" fontId="160" fillId="0" borderId="96" xfId="63" applyFont="1" applyBorder="1" applyAlignment="1">
      <alignment vertical="top" wrapText="1"/>
    </xf>
    <xf numFmtId="4" fontId="29" fillId="0" borderId="96" xfId="89" applyNumberFormat="1" applyFont="1" applyBorder="1" applyAlignment="1">
      <alignment horizontal="center"/>
    </xf>
    <xf numFmtId="4" fontId="3" fillId="0" borderId="96" xfId="89" applyNumberFormat="1" applyFont="1" applyBorder="1" applyAlignment="1">
      <alignment horizontal="center"/>
    </xf>
    <xf numFmtId="4" fontId="2" fillId="0" borderId="96" xfId="63" applyNumberFormat="1" applyBorder="1" applyAlignment="1">
      <alignment horizontal="center"/>
    </xf>
    <xf numFmtId="0" fontId="160" fillId="0" borderId="96" xfId="63" quotePrefix="1" applyFont="1" applyBorder="1" applyAlignment="1">
      <alignment vertical="top" wrapText="1"/>
    </xf>
    <xf numFmtId="0" fontId="3" fillId="0" borderId="96" xfId="42" applyBorder="1" applyAlignment="1">
      <alignment horizontal="center" vertical="top" wrapText="1"/>
    </xf>
    <xf numFmtId="40" fontId="16" fillId="0" borderId="96" xfId="90" applyNumberFormat="1" applyFont="1" applyFill="1" applyBorder="1" applyAlignment="1">
      <alignment horizontal="left" wrapText="1"/>
    </xf>
    <xf numFmtId="4" fontId="16" fillId="0" borderId="96" xfId="42" applyNumberFormat="1" applyFont="1" applyBorder="1"/>
    <xf numFmtId="0" fontId="16" fillId="0" borderId="96" xfId="42" applyFont="1" applyBorder="1" applyAlignment="1">
      <alignment horizontal="left"/>
    </xf>
    <xf numFmtId="4" fontId="3" fillId="0" borderId="96" xfId="42" applyNumberFormat="1" applyBorder="1" applyAlignment="1">
      <alignment horizontal="center"/>
    </xf>
    <xf numFmtId="4" fontId="3" fillId="0" borderId="96" xfId="42" applyNumberFormat="1" applyBorder="1" applyAlignment="1">
      <alignment horizontal="center" vertical="top"/>
    </xf>
    <xf numFmtId="49" fontId="29" fillId="0" borderId="96" xfId="70" applyNumberFormat="1" applyFont="1" applyBorder="1" applyAlignment="1">
      <alignment horizontal="center" vertical="top" wrapText="1"/>
    </xf>
    <xf numFmtId="0" fontId="3" fillId="0" borderId="96" xfId="63" applyFont="1" applyBorder="1" applyAlignment="1">
      <alignment vertical="top" wrapText="1"/>
    </xf>
    <xf numFmtId="4" fontId="3" fillId="0" borderId="96" xfId="63" applyNumberFormat="1" applyFont="1" applyBorder="1" applyAlignment="1">
      <alignment horizontal="center" vertical="top"/>
    </xf>
    <xf numFmtId="0" fontId="38" fillId="0" borderId="96" xfId="63" applyFont="1" applyBorder="1" applyAlignment="1">
      <alignment horizontal="center" vertical="top" wrapText="1"/>
    </xf>
    <xf numFmtId="49" fontId="3" fillId="0" borderId="96" xfId="63" applyNumberFormat="1" applyFont="1" applyBorder="1" applyAlignment="1">
      <alignment horizontal="center" vertical="top"/>
    </xf>
    <xf numFmtId="0" fontId="3" fillId="0" borderId="96" xfId="63" quotePrefix="1" applyFont="1" applyBorder="1" applyAlignment="1">
      <alignment vertical="top"/>
    </xf>
    <xf numFmtId="3" fontId="3" fillId="0" borderId="96" xfId="42" applyNumberFormat="1" applyBorder="1" applyAlignment="1">
      <alignment horizontal="center" vertical="top" wrapText="1"/>
    </xf>
    <xf numFmtId="0" fontId="0" fillId="0" borderId="96" xfId="55" applyFont="1" applyBorder="1" applyAlignment="1">
      <alignment wrapText="1"/>
    </xf>
    <xf numFmtId="1" fontId="16" fillId="0" borderId="96" xfId="55" applyNumberFormat="1" applyFont="1" applyBorder="1" applyAlignment="1">
      <alignment horizontal="left" vertical="top"/>
    </xf>
    <xf numFmtId="0" fontId="3" fillId="0" borderId="96" xfId="55" applyFont="1" applyBorder="1" applyAlignment="1">
      <alignment horizontal="justify"/>
    </xf>
    <xf numFmtId="4" fontId="3" fillId="0" borderId="96" xfId="55" applyNumberFormat="1" applyFont="1" applyBorder="1" applyAlignment="1">
      <alignment horizontal="justify"/>
    </xf>
    <xf numFmtId="4" fontId="3" fillId="0" borderId="96" xfId="55" applyNumberFormat="1" applyFont="1" applyBorder="1" applyAlignment="1" applyProtection="1">
      <alignment horizontal="left" vertical="top"/>
      <protection locked="0"/>
    </xf>
    <xf numFmtId="4" fontId="3" fillId="0" borderId="96" xfId="55" applyNumberFormat="1" applyFont="1" applyBorder="1" applyAlignment="1" applyProtection="1">
      <alignment horizontal="center" vertical="top"/>
      <protection locked="0"/>
    </xf>
    <xf numFmtId="0" fontId="3" fillId="0" borderId="0" xfId="55" applyFont="1"/>
    <xf numFmtId="0" fontId="3" fillId="0" borderId="96" xfId="42" applyBorder="1" applyAlignment="1">
      <alignment vertical="top" wrapText="1"/>
    </xf>
    <xf numFmtId="0" fontId="29" fillId="0" borderId="96" xfId="42" applyFont="1" applyBorder="1" applyAlignment="1">
      <alignment vertical="top" wrapText="1"/>
    </xf>
    <xf numFmtId="4" fontId="3" fillId="0" borderId="96" xfId="42" applyNumberFormat="1" applyBorder="1" applyAlignment="1">
      <alignment horizontal="center" vertical="top" wrapText="1"/>
    </xf>
    <xf numFmtId="4" fontId="29" fillId="0" borderId="96" xfId="42" applyNumberFormat="1" applyFont="1" applyBorder="1" applyAlignment="1">
      <alignment horizontal="center"/>
    </xf>
    <xf numFmtId="4" fontId="26" fillId="0" borderId="96" xfId="42" applyNumberFormat="1" applyFont="1" applyBorder="1" applyAlignment="1">
      <alignment horizontal="center"/>
    </xf>
    <xf numFmtId="4" fontId="3" fillId="0" borderId="96" xfId="45" applyNumberFormat="1" applyFont="1" applyBorder="1" applyAlignment="1">
      <alignment horizontal="center" vertical="top" wrapText="1"/>
    </xf>
    <xf numFmtId="0" fontId="3" fillId="0" borderId="0" xfId="45" applyFont="1" applyAlignment="1">
      <alignment vertical="top" wrapText="1"/>
    </xf>
    <xf numFmtId="0" fontId="29" fillId="0" borderId="96" xfId="42" applyFont="1" applyBorder="1" applyAlignment="1">
      <alignment horizontal="center" vertical="top"/>
    </xf>
    <xf numFmtId="0" fontId="3" fillId="0" borderId="96" xfId="42" applyBorder="1" applyAlignment="1">
      <alignment horizontal="left" vertical="top" wrapText="1"/>
    </xf>
    <xf numFmtId="0" fontId="77" fillId="0" borderId="96" xfId="55" applyBorder="1" applyAlignment="1">
      <alignment wrapText="1"/>
    </xf>
    <xf numFmtId="49" fontId="3" fillId="0" borderId="96" xfId="42" applyNumberFormat="1" applyBorder="1" applyAlignment="1">
      <alignment horizontal="center" vertical="top"/>
    </xf>
    <xf numFmtId="0" fontId="3" fillId="0" borderId="96" xfId="63" applyFont="1" applyBorder="1" applyAlignment="1">
      <alignment horizontal="left" vertical="top" wrapText="1"/>
    </xf>
    <xf numFmtId="4" fontId="3" fillId="0" borderId="96" xfId="63" applyNumberFormat="1" applyFont="1" applyBorder="1" applyAlignment="1">
      <alignment horizontal="right"/>
    </xf>
    <xf numFmtId="4" fontId="77" fillId="0" borderId="96" xfId="63" applyNumberFormat="1" applyFont="1" applyBorder="1" applyAlignment="1">
      <alignment horizontal="center"/>
    </xf>
    <xf numFmtId="0" fontId="5" fillId="0" borderId="96" xfId="42" applyFont="1" applyBorder="1" applyAlignment="1">
      <alignment vertical="top" wrapText="1"/>
    </xf>
    <xf numFmtId="4" fontId="5" fillId="0" borderId="96" xfId="42" applyNumberFormat="1" applyFont="1" applyBorder="1" applyAlignment="1">
      <alignment horizontal="center"/>
    </xf>
    <xf numFmtId="4" fontId="5" fillId="0" borderId="96" xfId="42" applyNumberFormat="1" applyFont="1" applyBorder="1" applyAlignment="1">
      <alignment horizontal="center" vertical="top"/>
    </xf>
    <xf numFmtId="0" fontId="5" fillId="0" borderId="96" xfId="42" applyFont="1" applyBorder="1" applyAlignment="1">
      <alignment horizontal="center" vertical="top" wrapText="1"/>
    </xf>
    <xf numFmtId="0" fontId="5" fillId="0" borderId="96" xfId="42" applyFont="1" applyBorder="1" applyAlignment="1">
      <alignment horizontal="left" vertical="top"/>
    </xf>
    <xf numFmtId="0" fontId="45" fillId="0" borderId="96" xfId="63" applyFont="1" applyBorder="1" applyAlignment="1">
      <alignment horizontal="center" vertical="top" wrapText="1"/>
    </xf>
    <xf numFmtId="4" fontId="5" fillId="0" borderId="96" xfId="63" applyNumberFormat="1" applyFont="1" applyBorder="1" applyAlignment="1">
      <alignment horizontal="center"/>
    </xf>
    <xf numFmtId="4" fontId="5" fillId="0" borderId="96" xfId="63" applyNumberFormat="1" applyFont="1" applyBorder="1" applyAlignment="1">
      <alignment horizontal="center" vertical="top"/>
    </xf>
    <xf numFmtId="0" fontId="45" fillId="0" borderId="96" xfId="63" applyFont="1" applyBorder="1" applyAlignment="1">
      <alignment vertical="top" wrapText="1"/>
    </xf>
    <xf numFmtId="4" fontId="170" fillId="0" borderId="96" xfId="63" applyNumberFormat="1" applyFont="1" applyBorder="1" applyAlignment="1">
      <alignment horizontal="center"/>
    </xf>
    <xf numFmtId="49" fontId="3" fillId="0" borderId="96" xfId="42" applyNumberFormat="1" applyBorder="1" applyAlignment="1">
      <alignment horizontal="right" vertical="top"/>
    </xf>
    <xf numFmtId="0" fontId="32" fillId="0" borderId="96" xfId="70" applyFont="1" applyBorder="1" applyAlignment="1">
      <alignment horizontal="center" vertical="top" wrapText="1"/>
    </xf>
    <xf numFmtId="0" fontId="5" fillId="0" borderId="96" xfId="42" applyFont="1" applyBorder="1" applyAlignment="1">
      <alignment horizontal="left" vertical="top" wrapText="1"/>
    </xf>
    <xf numFmtId="0" fontId="5" fillId="0" borderId="96" xfId="49" applyFont="1" applyBorder="1" applyAlignment="1">
      <alignment horizontal="center" vertical="top" wrapText="1"/>
    </xf>
    <xf numFmtId="49" fontId="5" fillId="0" borderId="96" xfId="42" applyNumberFormat="1" applyFont="1" applyBorder="1" applyAlignment="1">
      <alignment horizontal="center" vertical="top"/>
    </xf>
    <xf numFmtId="4" fontId="3" fillId="0" borderId="96" xfId="42" applyNumberFormat="1" applyBorder="1" applyAlignment="1">
      <alignment vertical="top" wrapText="1"/>
    </xf>
    <xf numFmtId="0" fontId="3" fillId="0" borderId="96" xfId="42" applyBorder="1" applyAlignment="1">
      <alignment horizontal="left" vertical="top"/>
    </xf>
    <xf numFmtId="0" fontId="38" fillId="0" borderId="96" xfId="42" applyFont="1" applyBorder="1" applyAlignment="1">
      <alignment horizontal="center" vertical="top" wrapText="1"/>
    </xf>
    <xf numFmtId="0" fontId="3" fillId="0" borderId="96" xfId="42" applyBorder="1" applyAlignment="1">
      <alignment vertical="top"/>
    </xf>
    <xf numFmtId="0" fontId="3" fillId="0" borderId="96" xfId="63" applyFont="1" applyBorder="1" applyAlignment="1">
      <alignment vertical="top"/>
    </xf>
    <xf numFmtId="4" fontId="2" fillId="0" borderId="96" xfId="63" applyNumberFormat="1" applyBorder="1" applyAlignment="1">
      <alignment horizontal="center" vertical="top"/>
    </xf>
    <xf numFmtId="3" fontId="3" fillId="0" borderId="96" xfId="91" applyNumberFormat="1" applyFont="1" applyBorder="1" applyAlignment="1">
      <alignment horizontal="center" vertical="top" wrapText="1"/>
    </xf>
    <xf numFmtId="0" fontId="45" fillId="0" borderId="96" xfId="42" applyFont="1" applyBorder="1" applyAlignment="1">
      <alignment horizontal="center" vertical="top" wrapText="1"/>
    </xf>
    <xf numFmtId="0" fontId="45" fillId="0" borderId="96" xfId="42" applyFont="1" applyBorder="1" applyAlignment="1">
      <alignment vertical="top" wrapText="1"/>
    </xf>
    <xf numFmtId="4" fontId="5" fillId="0" borderId="96" xfId="42" applyNumberFormat="1" applyFont="1" applyBorder="1" applyAlignment="1">
      <alignment horizontal="center" vertical="top" wrapText="1"/>
    </xf>
    <xf numFmtId="4" fontId="3" fillId="0" borderId="96" xfId="42" applyNumberFormat="1" applyBorder="1" applyAlignment="1">
      <alignment horizontal="center" wrapText="1"/>
    </xf>
    <xf numFmtId="0" fontId="3" fillId="0" borderId="96" xfId="42" applyBorder="1" applyAlignment="1">
      <alignment horizontal="center" wrapText="1"/>
    </xf>
    <xf numFmtId="49" fontId="3" fillId="0" borderId="96" xfId="63" applyNumberFormat="1" applyFont="1" applyBorder="1" applyAlignment="1">
      <alignment horizontal="center" vertical="top" wrapText="1"/>
    </xf>
    <xf numFmtId="0" fontId="45" fillId="0" borderId="0" xfId="42" applyFont="1" applyAlignment="1">
      <alignment horizontal="center" vertical="top" wrapText="1"/>
    </xf>
    <xf numFmtId="0" fontId="45" fillId="0" borderId="0" xfId="42" applyFont="1" applyAlignment="1">
      <alignment vertical="top" wrapText="1"/>
    </xf>
    <xf numFmtId="4" fontId="5" fillId="0" borderId="0" xfId="42" applyNumberFormat="1" applyFont="1" applyAlignment="1">
      <alignment horizontal="center"/>
    </xf>
    <xf numFmtId="4" fontId="5" fillId="0" borderId="0" xfId="42" applyNumberFormat="1" applyFont="1" applyAlignment="1">
      <alignment horizontal="center" vertical="top" wrapText="1"/>
    </xf>
    <xf numFmtId="4" fontId="3" fillId="0" borderId="0" xfId="42" applyNumberFormat="1" applyAlignment="1">
      <alignment horizontal="center"/>
    </xf>
    <xf numFmtId="0" fontId="3" fillId="0" borderId="0" xfId="49" applyFont="1" applyAlignment="1">
      <alignment vertical="top" wrapText="1"/>
    </xf>
    <xf numFmtId="0" fontId="16" fillId="0" borderId="0" xfId="42" applyFont="1"/>
    <xf numFmtId="4" fontId="3" fillId="0" borderId="0" xfId="49" applyNumberFormat="1" applyFont="1" applyAlignment="1">
      <alignment horizontal="center" wrapText="1"/>
    </xf>
    <xf numFmtId="4" fontId="3" fillId="0" borderId="0" xfId="92" applyNumberFormat="1" applyAlignment="1">
      <alignment horizontal="center"/>
    </xf>
    <xf numFmtId="0" fontId="3" fillId="0" borderId="0" xfId="63" applyFont="1" applyAlignment="1">
      <alignment horizontal="center" vertical="top" wrapText="1"/>
    </xf>
    <xf numFmtId="0" fontId="16" fillId="0" borderId="0" xfId="63" applyFont="1" applyAlignment="1">
      <alignment horizontal="left"/>
    </xf>
    <xf numFmtId="4" fontId="3" fillId="0" borderId="0" xfId="63" applyNumberFormat="1" applyFont="1" applyAlignment="1">
      <alignment horizontal="center" vertical="top"/>
    </xf>
    <xf numFmtId="4" fontId="2" fillId="0" borderId="0" xfId="63" applyNumberFormat="1" applyAlignment="1">
      <alignment horizontal="center"/>
    </xf>
    <xf numFmtId="4" fontId="26" fillId="0" borderId="0" xfId="63" applyNumberFormat="1" applyFont="1" applyAlignment="1">
      <alignment horizontal="center"/>
    </xf>
    <xf numFmtId="4" fontId="3" fillId="0" borderId="0" xfId="63" applyNumberFormat="1" applyFont="1" applyAlignment="1">
      <alignment horizontal="center" wrapText="1"/>
    </xf>
    <xf numFmtId="4" fontId="189" fillId="0" borderId="0" xfId="63" applyNumberFormat="1" applyFont="1" applyAlignment="1">
      <alignment horizontal="right" wrapText="1"/>
    </xf>
    <xf numFmtId="176" fontId="3" fillId="0" borderId="0" xfId="63" applyNumberFormat="1" applyFont="1" applyAlignment="1">
      <alignment horizontal="left" vertical="top" wrapText="1"/>
    </xf>
    <xf numFmtId="4" fontId="26" fillId="0" borderId="0" xfId="63" applyNumberFormat="1" applyFont="1" applyAlignment="1">
      <alignment horizontal="center" wrapText="1"/>
    </xf>
    <xf numFmtId="4" fontId="3" fillId="0" borderId="0" xfId="63" applyNumberFormat="1" applyFont="1" applyAlignment="1" applyProtection="1">
      <alignment horizontal="center"/>
      <protection locked="0"/>
    </xf>
    <xf numFmtId="4" fontId="189" fillId="0" borderId="0" xfId="63" applyNumberFormat="1" applyFont="1" applyAlignment="1" applyProtection="1">
      <alignment horizontal="right"/>
      <protection locked="0"/>
    </xf>
    <xf numFmtId="176" fontId="3" fillId="0" borderId="0" xfId="63" applyNumberFormat="1" applyFont="1" applyAlignment="1">
      <alignment horizontal="center" vertical="top"/>
    </xf>
    <xf numFmtId="4" fontId="3" fillId="0" borderId="0" xfId="63" applyNumberFormat="1" applyFont="1" applyAlignment="1">
      <alignment horizontal="center" vertical="top" wrapText="1"/>
    </xf>
    <xf numFmtId="4" fontId="26" fillId="0" borderId="0" xfId="63" applyNumberFormat="1" applyFont="1" applyAlignment="1">
      <alignment horizontal="center" vertical="top" wrapText="1"/>
    </xf>
    <xf numFmtId="4" fontId="3" fillId="0" borderId="0" xfId="48" applyNumberFormat="1" applyFont="1" applyFill="1" applyBorder="1" applyAlignment="1">
      <alignment horizontal="center" wrapText="1"/>
    </xf>
    <xf numFmtId="4" fontId="189" fillId="0" borderId="0" xfId="48" applyNumberFormat="1" applyFont="1" applyFill="1" applyBorder="1" applyAlignment="1">
      <alignment horizontal="right" wrapText="1"/>
    </xf>
    <xf numFmtId="0" fontId="3" fillId="0" borderId="0" xfId="63" applyFont="1" applyAlignment="1">
      <alignment horizontal="center" wrapText="1"/>
    </xf>
    <xf numFmtId="4" fontId="189" fillId="0" borderId="0" xfId="63" applyNumberFormat="1" applyFont="1" applyAlignment="1">
      <alignment horizontal="right"/>
    </xf>
    <xf numFmtId="0" fontId="16" fillId="0" borderId="0" xfId="63" applyFont="1" applyAlignment="1">
      <alignment horizontal="center" vertical="top"/>
    </xf>
    <xf numFmtId="0" fontId="16" fillId="0" borderId="0" xfId="63" applyFont="1" applyAlignment="1">
      <alignment vertical="top"/>
    </xf>
    <xf numFmtId="4" fontId="189" fillId="0" borderId="0" xfId="63" applyNumberFormat="1" applyFont="1"/>
    <xf numFmtId="0" fontId="16" fillId="0" borderId="0" xfId="63" applyFont="1"/>
    <xf numFmtId="175" fontId="3" fillId="0" borderId="0" xfId="63" applyNumberFormat="1" applyFont="1" applyAlignment="1">
      <alignment wrapText="1"/>
    </xf>
    <xf numFmtId="49" fontId="3" fillId="0" borderId="0" xfId="63" applyNumberFormat="1" applyFont="1" applyAlignment="1">
      <alignment horizontal="center" vertical="top"/>
    </xf>
    <xf numFmtId="3" fontId="130" fillId="0" borderId="96" xfId="42" applyNumberFormat="1" applyFont="1" applyBorder="1" applyAlignment="1">
      <alignment horizontal="center"/>
    </xf>
    <xf numFmtId="49" fontId="130" fillId="0" borderId="96" xfId="42" applyNumberFormat="1" applyFont="1" applyBorder="1" applyAlignment="1">
      <alignment horizontal="left"/>
    </xf>
    <xf numFmtId="4" fontId="130" fillId="0" borderId="96" xfId="42" applyNumberFormat="1" applyFont="1" applyBorder="1" applyAlignment="1">
      <alignment horizontal="center" wrapText="1"/>
    </xf>
    <xf numFmtId="4" fontId="130" fillId="0" borderId="96" xfId="42" applyNumberFormat="1" applyFont="1" applyBorder="1" applyAlignment="1" applyProtection="1">
      <alignment horizontal="center" wrapText="1"/>
      <protection locked="0"/>
    </xf>
    <xf numFmtId="4" fontId="58" fillId="0" borderId="96" xfId="42" applyNumberFormat="1" applyFont="1" applyBorder="1" applyAlignment="1" applyProtection="1">
      <alignment horizontal="center" wrapText="1"/>
      <protection locked="0"/>
    </xf>
    <xf numFmtId="4" fontId="189" fillId="0" borderId="96" xfId="42" applyNumberFormat="1" applyFont="1" applyBorder="1" applyAlignment="1">
      <alignment horizontal="center" wrapText="1"/>
    </xf>
    <xf numFmtId="49" fontId="126" fillId="0" borderId="96" xfId="42" applyNumberFormat="1" applyFont="1" applyBorder="1" applyAlignment="1">
      <alignment horizontal="right"/>
    </xf>
    <xf numFmtId="0" fontId="126" fillId="0" borderId="96" xfId="42" applyFont="1" applyBorder="1" applyAlignment="1">
      <alignment vertical="top" wrapText="1"/>
    </xf>
    <xf numFmtId="4" fontId="189" fillId="0" borderId="96" xfId="42" applyNumberFormat="1" applyFont="1" applyBorder="1" applyAlignment="1">
      <alignment horizontal="center"/>
    </xf>
    <xf numFmtId="49" fontId="126" fillId="0" borderId="96" xfId="42" applyNumberFormat="1" applyFont="1" applyBorder="1" applyAlignment="1">
      <alignment horizontal="center" vertical="top"/>
    </xf>
    <xf numFmtId="49" fontId="26" fillId="0" borderId="96" xfId="42" applyNumberFormat="1" applyFont="1" applyBorder="1" applyAlignment="1">
      <alignment horizontal="center" vertical="top"/>
    </xf>
    <xf numFmtId="49" fontId="29" fillId="0" borderId="96" xfId="42" applyNumberFormat="1" applyFont="1" applyBorder="1" applyAlignment="1">
      <alignment horizontal="justify" vertical="top" wrapText="1"/>
    </xf>
    <xf numFmtId="4" fontId="65" fillId="0" borderId="96" xfId="42" applyNumberFormat="1" applyFont="1" applyBorder="1"/>
    <xf numFmtId="0" fontId="16" fillId="0" borderId="96" xfId="93" applyFont="1" applyBorder="1" applyAlignment="1">
      <alignment vertical="top" wrapText="1"/>
    </xf>
    <xf numFmtId="0" fontId="3" fillId="0" borderId="96" xfId="89" applyFont="1" applyBorder="1" applyAlignment="1">
      <alignment horizontal="justify" vertical="top" wrapText="1"/>
    </xf>
    <xf numFmtId="0" fontId="16" fillId="0" borderId="96" xfId="89" applyFont="1" applyBorder="1" applyAlignment="1">
      <alignment horizontal="justify" vertical="top" wrapText="1"/>
    </xf>
    <xf numFmtId="0" fontId="3" fillId="0" borderId="96" xfId="89" applyFont="1" applyBorder="1" applyAlignment="1">
      <alignment vertical="top" wrapText="1"/>
    </xf>
    <xf numFmtId="49" fontId="3" fillId="0" borderId="96" xfId="70" applyNumberFormat="1" applyFont="1" applyBorder="1" applyAlignment="1">
      <alignment horizontal="center" vertical="top" wrapText="1"/>
    </xf>
    <xf numFmtId="4" fontId="176" fillId="0" borderId="96" xfId="63" applyNumberFormat="1" applyFont="1" applyBorder="1" applyAlignment="1">
      <alignment horizontal="center" vertical="top"/>
    </xf>
    <xf numFmtId="4" fontId="92" fillId="0" borderId="96" xfId="63" applyNumberFormat="1" applyFont="1" applyBorder="1" applyAlignment="1">
      <alignment horizontal="center"/>
    </xf>
    <xf numFmtId="49" fontId="176" fillId="0" borderId="96" xfId="70" applyNumberFormat="1" applyFont="1" applyBorder="1" applyAlignment="1">
      <alignment horizontal="center" vertical="top" wrapText="1"/>
    </xf>
    <xf numFmtId="4" fontId="192" fillId="0" borderId="96" xfId="42" applyNumberFormat="1" applyFont="1" applyBorder="1" applyAlignment="1">
      <alignment horizontal="center" vertical="top" wrapText="1"/>
    </xf>
    <xf numFmtId="4" fontId="192" fillId="0" borderId="96" xfId="42" applyNumberFormat="1" applyFont="1" applyBorder="1"/>
    <xf numFmtId="4" fontId="192" fillId="0" borderId="96" xfId="42" applyNumberFormat="1" applyFont="1" applyBorder="1" applyAlignment="1">
      <alignment horizontal="center"/>
    </xf>
    <xf numFmtId="0" fontId="176" fillId="0" borderId="96" xfId="63" applyFont="1" applyBorder="1" applyAlignment="1">
      <alignment vertical="top" wrapText="1"/>
    </xf>
    <xf numFmtId="0" fontId="3" fillId="0" borderId="96" xfId="91" applyFont="1" applyBorder="1" applyAlignment="1">
      <alignment vertical="top" wrapText="1"/>
    </xf>
    <xf numFmtId="4" fontId="3" fillId="0" borderId="96" xfId="91" applyNumberFormat="1" applyFont="1" applyBorder="1" applyAlignment="1">
      <alignment horizontal="center" wrapText="1"/>
    </xf>
    <xf numFmtId="4" fontId="26" fillId="0" borderId="96" xfId="94" applyNumberFormat="1" applyFont="1" applyBorder="1" applyAlignment="1">
      <alignment horizontal="center"/>
    </xf>
    <xf numFmtId="0" fontId="3" fillId="0" borderId="96" xfId="92" applyBorder="1" applyAlignment="1">
      <alignment horizontal="center" vertical="top" wrapText="1"/>
    </xf>
    <xf numFmtId="0" fontId="5" fillId="0" borderId="96" xfId="63" applyFont="1" applyBorder="1" applyAlignment="1">
      <alignment vertical="top" wrapText="1"/>
    </xf>
    <xf numFmtId="4" fontId="3" fillId="0" borderId="96" xfId="94" applyNumberFormat="1" applyFont="1" applyBorder="1" applyAlignment="1">
      <alignment horizontal="center"/>
    </xf>
    <xf numFmtId="0" fontId="16" fillId="0" borderId="96" xfId="94" applyFont="1" applyBorder="1"/>
    <xf numFmtId="0" fontId="5" fillId="0" borderId="96" xfId="63" applyFont="1" applyBorder="1" applyAlignment="1">
      <alignment horizontal="center" vertical="top" wrapText="1"/>
    </xf>
    <xf numFmtId="0" fontId="5" fillId="0" borderId="96" xfId="63" applyFont="1" applyBorder="1" applyAlignment="1">
      <alignment horizontal="left" vertical="top"/>
    </xf>
    <xf numFmtId="49" fontId="5" fillId="0" borderId="96" xfId="63" applyNumberFormat="1" applyFont="1" applyBorder="1" applyAlignment="1">
      <alignment horizontal="right" vertical="top"/>
    </xf>
    <xf numFmtId="0" fontId="0" fillId="0" borderId="96" xfId="95" applyFont="1" applyBorder="1" applyAlignment="1">
      <alignment horizontal="left" vertical="top" wrapText="1"/>
    </xf>
    <xf numFmtId="4" fontId="3" fillId="0" borderId="96" xfId="95" applyNumberFormat="1" applyFont="1" applyBorder="1" applyAlignment="1">
      <alignment horizontal="center"/>
    </xf>
    <xf numFmtId="4" fontId="160" fillId="0" borderId="96" xfId="95" applyNumberFormat="1" applyFont="1" applyBorder="1" applyAlignment="1">
      <alignment horizontal="center"/>
    </xf>
    <xf numFmtId="0" fontId="77" fillId="0" borderId="0" xfId="57" applyFont="1" applyAlignment="1">
      <alignment horizontal="justify" vertical="top" wrapText="1"/>
    </xf>
    <xf numFmtId="4" fontId="77" fillId="0" borderId="0" xfId="36" applyNumberFormat="1" applyFont="1" applyAlignment="1">
      <alignment horizontal="center"/>
    </xf>
    <xf numFmtId="4" fontId="77" fillId="0" borderId="0" xfId="36" applyNumberFormat="1" applyFont="1" applyAlignment="1">
      <alignment horizontal="center" wrapText="1"/>
    </xf>
    <xf numFmtId="0" fontId="3" fillId="0" borderId="0" xfId="42" applyAlignment="1">
      <alignment horizontal="center" vertical="top"/>
    </xf>
    <xf numFmtId="0" fontId="3" fillId="0" borderId="0" xfId="42" applyAlignment="1">
      <alignment wrapText="1"/>
    </xf>
    <xf numFmtId="4" fontId="26" fillId="0" borderId="0" xfId="42" applyNumberFormat="1" applyFont="1" applyAlignment="1">
      <alignment horizontal="center"/>
    </xf>
    <xf numFmtId="4" fontId="189" fillId="0" borderId="0" xfId="42" applyNumberFormat="1" applyFont="1" applyAlignment="1">
      <alignment horizontal="center"/>
    </xf>
    <xf numFmtId="0" fontId="3" fillId="0" borderId="0" xfId="42" applyAlignment="1">
      <alignment vertical="top" wrapText="1"/>
    </xf>
    <xf numFmtId="0" fontId="3" fillId="0" borderId="0" xfId="47" applyFont="1" applyAlignment="1">
      <alignment horizontal="justify" vertical="top" wrapText="1"/>
    </xf>
    <xf numFmtId="4" fontId="3" fillId="0" borderId="0" xfId="42" applyNumberFormat="1" applyAlignment="1">
      <alignment horizontal="center" wrapText="1"/>
    </xf>
    <xf numFmtId="4" fontId="189" fillId="0" borderId="0" xfId="42" applyNumberFormat="1" applyFont="1" applyAlignment="1">
      <alignment horizontal="center" wrapText="1"/>
    </xf>
    <xf numFmtId="0" fontId="16" fillId="0" borderId="0" xfId="42" applyFont="1" applyAlignment="1">
      <alignment horizontal="center" vertical="top"/>
    </xf>
    <xf numFmtId="0" fontId="16" fillId="0" borderId="0" xfId="42" applyFont="1" applyAlignment="1">
      <alignment vertical="top"/>
    </xf>
    <xf numFmtId="4" fontId="16" fillId="0" borderId="0" xfId="42" applyNumberFormat="1" applyFont="1" applyAlignment="1">
      <alignment horizontal="center" vertical="top"/>
    </xf>
    <xf numFmtId="4" fontId="43" fillId="0" borderId="0" xfId="42" applyNumberFormat="1" applyFont="1" applyAlignment="1">
      <alignment horizontal="center" vertical="top"/>
    </xf>
    <xf numFmtId="176" fontId="3" fillId="0" borderId="0" xfId="42" applyNumberFormat="1" applyAlignment="1">
      <alignment horizontal="left" vertical="top" wrapText="1"/>
    </xf>
    <xf numFmtId="4" fontId="3" fillId="0" borderId="0" xfId="42" applyNumberFormat="1" applyAlignment="1">
      <alignment horizontal="center" vertical="top"/>
    </xf>
    <xf numFmtId="4" fontId="26" fillId="0" borderId="0" xfId="42" applyNumberFormat="1" applyFont="1" applyAlignment="1">
      <alignment horizontal="center" wrapText="1"/>
    </xf>
    <xf numFmtId="4" fontId="3" fillId="0" borderId="0" xfId="42" applyNumberFormat="1" applyAlignment="1" applyProtection="1">
      <alignment horizontal="center"/>
      <protection locked="0"/>
    </xf>
    <xf numFmtId="4" fontId="189" fillId="0" borderId="0" xfId="42" applyNumberFormat="1" applyFont="1" applyAlignment="1" applyProtection="1">
      <alignment horizontal="center"/>
      <protection locked="0"/>
    </xf>
    <xf numFmtId="176" fontId="3" fillId="0" borderId="0" xfId="42" applyNumberFormat="1" applyAlignment="1">
      <alignment horizontal="center" vertical="top"/>
    </xf>
    <xf numFmtId="4" fontId="3" fillId="0" borderId="0" xfId="42" applyNumberFormat="1" applyAlignment="1">
      <alignment horizontal="center" vertical="top" wrapText="1"/>
    </xf>
    <xf numFmtId="4" fontId="26" fillId="0" borderId="0" xfId="42" applyNumberFormat="1" applyFont="1" applyAlignment="1">
      <alignment horizontal="center" vertical="top" wrapText="1"/>
    </xf>
    <xf numFmtId="4" fontId="189" fillId="0" borderId="0" xfId="48" applyNumberFormat="1" applyFont="1" applyFill="1" applyBorder="1" applyAlignment="1">
      <alignment horizontal="center" wrapText="1"/>
    </xf>
    <xf numFmtId="0" fontId="3" fillId="0" borderId="0" xfId="42" applyAlignment="1">
      <alignment horizontal="center" wrapText="1"/>
    </xf>
    <xf numFmtId="175" fontId="3" fillId="0" borderId="0" xfId="42" applyNumberFormat="1" applyAlignment="1">
      <alignment wrapText="1"/>
    </xf>
    <xf numFmtId="49" fontId="3" fillId="0" borderId="0" xfId="42" applyNumberFormat="1" applyAlignment="1">
      <alignment horizontal="center" vertical="top"/>
    </xf>
    <xf numFmtId="49" fontId="130" fillId="0" borderId="96" xfId="63" applyNumberFormat="1" applyFont="1" applyBorder="1" applyAlignment="1">
      <alignment horizontal="center" wrapText="1"/>
    </xf>
    <xf numFmtId="0" fontId="3" fillId="0" borderId="96" xfId="63" applyFont="1" applyBorder="1" applyAlignment="1">
      <alignment horizontal="center"/>
    </xf>
    <xf numFmtId="0" fontId="26" fillId="0" borderId="96" xfId="63" applyFont="1" applyBorder="1" applyAlignment="1">
      <alignment horizontal="center"/>
    </xf>
    <xf numFmtId="0" fontId="65" fillId="0" borderId="96" xfId="63" applyFont="1" applyBorder="1"/>
    <xf numFmtId="0" fontId="16" fillId="0" borderId="96" xfId="42" applyFont="1" applyBorder="1" applyAlignment="1">
      <alignment horizontal="center" vertical="top" wrapText="1"/>
    </xf>
    <xf numFmtId="0" fontId="193" fillId="0" borderId="96" xfId="63" applyFont="1" applyBorder="1"/>
    <xf numFmtId="0" fontId="192" fillId="0" borderId="96" xfId="42" applyFont="1" applyBorder="1" applyAlignment="1">
      <alignment horizontal="center" vertical="top" wrapText="1"/>
    </xf>
    <xf numFmtId="0" fontId="3" fillId="0" borderId="96" xfId="42" applyBorder="1" applyAlignment="1">
      <alignment horizontal="center" vertical="center"/>
    </xf>
    <xf numFmtId="4" fontId="3" fillId="0" borderId="96" xfId="42" applyNumberFormat="1" applyBorder="1" applyAlignment="1">
      <alignment horizontal="center" vertical="center"/>
    </xf>
    <xf numFmtId="0" fontId="3" fillId="0" borderId="96" xfId="63" applyFont="1" applyBorder="1" applyAlignment="1">
      <alignment horizontal="center" vertical="center"/>
    </xf>
    <xf numFmtId="4" fontId="3" fillId="0" borderId="96" xfId="63" applyNumberFormat="1" applyFont="1" applyBorder="1" applyAlignment="1">
      <alignment horizontal="center" vertical="center"/>
    </xf>
    <xf numFmtId="4" fontId="2" fillId="0" borderId="96" xfId="63" applyNumberFormat="1" applyBorder="1" applyAlignment="1">
      <alignment horizontal="center" vertical="center"/>
    </xf>
    <xf numFmtId="0" fontId="194" fillId="0" borderId="96" xfId="63" applyFont="1" applyBorder="1" applyAlignment="1">
      <alignment horizontal="left" vertical="center"/>
    </xf>
    <xf numFmtId="0" fontId="192" fillId="0" borderId="96" xfId="42" applyFont="1" applyBorder="1" applyAlignment="1">
      <alignment horizontal="center" vertical="center" wrapText="1"/>
    </xf>
    <xf numFmtId="4" fontId="192" fillId="0" borderId="96" xfId="42" applyNumberFormat="1" applyFont="1" applyBorder="1" applyAlignment="1">
      <alignment horizontal="center" vertical="center"/>
    </xf>
    <xf numFmtId="0" fontId="176" fillId="0" borderId="96" xfId="42" applyFont="1" applyBorder="1" applyAlignment="1">
      <alignment horizontal="center" vertical="center"/>
    </xf>
    <xf numFmtId="4" fontId="176" fillId="0" borderId="96" xfId="42" applyNumberFormat="1" applyFont="1" applyBorder="1" applyAlignment="1">
      <alignment horizontal="center" vertical="center"/>
    </xf>
    <xf numFmtId="0" fontId="3" fillId="0" borderId="96" xfId="55" applyFont="1" applyBorder="1" applyAlignment="1">
      <alignment horizontal="center" vertical="center"/>
    </xf>
    <xf numFmtId="4" fontId="3" fillId="0" borderId="96" xfId="55" applyNumberFormat="1" applyFont="1" applyBorder="1" applyAlignment="1" applyProtection="1">
      <alignment horizontal="center" vertical="center"/>
      <protection locked="0"/>
    </xf>
    <xf numFmtId="0" fontId="3" fillId="0" borderId="96" xfId="42" applyBorder="1" applyAlignment="1">
      <alignment horizontal="center" vertical="center" wrapText="1"/>
    </xf>
    <xf numFmtId="4" fontId="3" fillId="0" borderId="96" xfId="42" applyNumberFormat="1" applyBorder="1" applyAlignment="1">
      <alignment horizontal="center" vertical="center" wrapText="1"/>
    </xf>
    <xf numFmtId="0" fontId="29" fillId="0" borderId="96" xfId="42" applyFont="1" applyBorder="1" applyAlignment="1">
      <alignment horizontal="center" vertical="center"/>
    </xf>
    <xf numFmtId="4" fontId="26" fillId="0" borderId="96" xfId="42" applyNumberFormat="1" applyFont="1" applyBorder="1" applyAlignment="1">
      <alignment horizontal="center" vertical="center"/>
    </xf>
    <xf numFmtId="0" fontId="77" fillId="0" borderId="96" xfId="63" applyFont="1" applyBorder="1" applyAlignment="1">
      <alignment horizontal="center" vertical="center"/>
    </xf>
    <xf numFmtId="4" fontId="77" fillId="0" borderId="96" xfId="63" applyNumberFormat="1" applyFont="1" applyBorder="1" applyAlignment="1">
      <alignment horizontal="center" vertical="center"/>
    </xf>
    <xf numFmtId="0" fontId="3" fillId="0" borderId="96" xfId="91" applyFont="1" applyBorder="1" applyAlignment="1">
      <alignment horizontal="center" vertical="center" wrapText="1"/>
    </xf>
    <xf numFmtId="4" fontId="3" fillId="0" borderId="96" xfId="91" applyNumberFormat="1" applyFont="1" applyBorder="1" applyAlignment="1">
      <alignment horizontal="center" vertical="center" wrapText="1"/>
    </xf>
    <xf numFmtId="4" fontId="26" fillId="0" borderId="96" xfId="94" applyNumberFormat="1" applyFont="1" applyBorder="1" applyAlignment="1">
      <alignment horizontal="center" vertical="center"/>
    </xf>
    <xf numFmtId="4" fontId="3" fillId="0" borderId="96" xfId="94" applyNumberFormat="1" applyFont="1" applyBorder="1" applyAlignment="1">
      <alignment horizontal="center" vertical="center"/>
    </xf>
    <xf numFmtId="0" fontId="5" fillId="0" borderId="96" xfId="42" applyFont="1" applyBorder="1" applyAlignment="1">
      <alignment horizontal="center" vertical="center"/>
    </xf>
    <xf numFmtId="4" fontId="5" fillId="0" borderId="96" xfId="42" applyNumberFormat="1" applyFont="1" applyBorder="1" applyAlignment="1">
      <alignment horizontal="center" vertical="center"/>
    </xf>
    <xf numFmtId="0" fontId="5" fillId="0" borderId="96" xfId="63" applyFont="1" applyBorder="1" applyAlignment="1">
      <alignment horizontal="center" vertical="center"/>
    </xf>
    <xf numFmtId="4" fontId="5" fillId="0" borderId="96" xfId="63" applyNumberFormat="1" applyFont="1" applyBorder="1" applyAlignment="1">
      <alignment horizontal="center" vertical="center"/>
    </xf>
    <xf numFmtId="4" fontId="170" fillId="0" borderId="96" xfId="63" applyNumberFormat="1" applyFont="1" applyBorder="1" applyAlignment="1">
      <alignment horizontal="center" vertical="center"/>
    </xf>
    <xf numFmtId="0" fontId="3" fillId="0" borderId="96" xfId="95" applyFont="1" applyBorder="1" applyAlignment="1">
      <alignment horizontal="center" vertical="center"/>
    </xf>
    <xf numFmtId="4" fontId="3" fillId="0" borderId="96" xfId="95" applyNumberFormat="1" applyFont="1" applyBorder="1" applyAlignment="1">
      <alignment horizontal="center" vertical="center"/>
    </xf>
    <xf numFmtId="4" fontId="160" fillId="0" borderId="96" xfId="95" applyNumberFormat="1" applyFont="1" applyBorder="1" applyAlignment="1">
      <alignment horizontal="center" vertical="center"/>
    </xf>
    <xf numFmtId="4" fontId="29" fillId="0" borderId="96" xfId="42" applyNumberFormat="1" applyFont="1" applyBorder="1" applyAlignment="1">
      <alignment horizontal="center" vertical="center"/>
    </xf>
    <xf numFmtId="0" fontId="2" fillId="0" borderId="96" xfId="63" applyBorder="1" applyAlignment="1">
      <alignment horizontal="center" vertical="center"/>
    </xf>
    <xf numFmtId="49" fontId="5" fillId="0" borderId="96" xfId="49" applyNumberFormat="1" applyFont="1" applyBorder="1" applyAlignment="1">
      <alignment horizontal="center" vertical="top" wrapText="1"/>
    </xf>
    <xf numFmtId="182" fontId="5" fillId="0" borderId="96" xfId="42" applyNumberFormat="1" applyFont="1" applyBorder="1" applyAlignment="1">
      <alignment horizontal="center" vertical="center"/>
    </xf>
    <xf numFmtId="0" fontId="5" fillId="0" borderId="0" xfId="42" applyFont="1" applyAlignment="1">
      <alignment vertical="top" wrapText="1"/>
    </xf>
    <xf numFmtId="4" fontId="3" fillId="0" borderId="96" xfId="63" applyNumberFormat="1" applyFont="1" applyBorder="1" applyAlignment="1">
      <alignment horizontal="center" vertical="center" wrapText="1"/>
    </xf>
    <xf numFmtId="0" fontId="5" fillId="0" borderId="0" xfId="42" applyFont="1" applyAlignment="1">
      <alignment horizontal="center" vertical="top" wrapText="1"/>
    </xf>
    <xf numFmtId="182" fontId="5" fillId="0" borderId="0" xfId="42" applyNumberFormat="1" applyFont="1" applyAlignment="1">
      <alignment horizontal="center"/>
    </xf>
    <xf numFmtId="0" fontId="5" fillId="0" borderId="0" xfId="42" applyFont="1" applyAlignment="1">
      <alignment horizontal="center" vertical="top"/>
    </xf>
    <xf numFmtId="4" fontId="5" fillId="0" borderId="0" xfId="42" applyNumberFormat="1" applyFont="1" applyAlignment="1">
      <alignment vertical="top" wrapText="1"/>
    </xf>
    <xf numFmtId="0" fontId="5" fillId="0" borderId="0" xfId="63" applyFont="1" applyAlignment="1">
      <alignment horizontal="center" vertical="top" wrapText="1"/>
    </xf>
    <xf numFmtId="0" fontId="5" fillId="0" borderId="0" xfId="63" applyFont="1" applyAlignment="1">
      <alignment vertical="top" wrapText="1"/>
    </xf>
    <xf numFmtId="0" fontId="5" fillId="0" borderId="0" xfId="63" applyFont="1" applyAlignment="1">
      <alignment horizontal="center" vertical="top"/>
    </xf>
    <xf numFmtId="4" fontId="5" fillId="0" borderId="0" xfId="63" applyNumberFormat="1" applyFont="1" applyAlignment="1">
      <alignment vertical="top" wrapText="1"/>
    </xf>
    <xf numFmtId="4" fontId="5" fillId="0" borderId="0" xfId="63" applyNumberFormat="1" applyFont="1" applyAlignment="1">
      <alignment horizontal="center" vertical="top" wrapText="1"/>
    </xf>
    <xf numFmtId="0" fontId="5" fillId="0" borderId="0" xfId="49" applyFont="1" applyAlignment="1">
      <alignment horizontal="center" vertical="top" wrapText="1"/>
    </xf>
    <xf numFmtId="4" fontId="43" fillId="0" borderId="0" xfId="63" applyNumberFormat="1" applyFont="1" applyAlignment="1">
      <alignment horizontal="center" vertical="top"/>
    </xf>
    <xf numFmtId="175" fontId="3" fillId="0" borderId="0" xfId="63" applyNumberFormat="1" applyFont="1" applyAlignment="1">
      <alignment horizontal="center" wrapText="1"/>
    </xf>
    <xf numFmtId="0" fontId="3" fillId="0" borderId="96" xfId="42" applyBorder="1" applyAlignment="1">
      <alignment horizontal="center"/>
    </xf>
    <xf numFmtId="0" fontId="3" fillId="0" borderId="96" xfId="63" applyFont="1" applyBorder="1" applyAlignment="1">
      <alignment horizontal="center" vertical="top"/>
    </xf>
    <xf numFmtId="0" fontId="29" fillId="0" borderId="96" xfId="42" applyFont="1" applyBorder="1" applyAlignment="1">
      <alignment horizontal="center"/>
    </xf>
    <xf numFmtId="0" fontId="77" fillId="0" borderId="96" xfId="63" applyFont="1" applyBorder="1" applyAlignment="1">
      <alignment horizontal="center"/>
    </xf>
    <xf numFmtId="0" fontId="3" fillId="0" borderId="96" xfId="91" applyFont="1" applyBorder="1" applyAlignment="1">
      <alignment horizontal="center" wrapText="1"/>
    </xf>
    <xf numFmtId="0" fontId="5" fillId="0" borderId="96" xfId="42" applyFont="1" applyBorder="1" applyAlignment="1">
      <alignment horizontal="center"/>
    </xf>
    <xf numFmtId="0" fontId="5" fillId="0" borderId="96" xfId="63" applyFont="1" applyBorder="1" applyAlignment="1">
      <alignment horizontal="center"/>
    </xf>
    <xf numFmtId="0" fontId="16" fillId="0" borderId="96" xfId="95" applyFont="1" applyBorder="1" applyAlignment="1">
      <alignment wrapText="1"/>
    </xf>
    <xf numFmtId="0" fontId="195" fillId="0" borderId="96" xfId="95" applyFont="1" applyBorder="1" applyAlignment="1">
      <alignment vertical="center" wrapText="1"/>
    </xf>
    <xf numFmtId="0" fontId="196" fillId="0" borderId="96" xfId="95" applyFont="1" applyBorder="1" applyAlignment="1">
      <alignment vertical="top" wrapText="1"/>
    </xf>
    <xf numFmtId="0" fontId="5" fillId="0" borderId="96" xfId="42" applyFont="1" applyBorder="1" applyAlignment="1">
      <alignment horizontal="center" vertical="top"/>
    </xf>
    <xf numFmtId="0" fontId="3" fillId="0" borderId="96" xfId="42" applyBorder="1" applyAlignment="1">
      <alignment horizontal="center" vertical="top"/>
    </xf>
    <xf numFmtId="0" fontId="2" fillId="0" borderId="96" xfId="63" applyBorder="1" applyAlignment="1">
      <alignment horizontal="center" vertical="top"/>
    </xf>
    <xf numFmtId="1" fontId="130" fillId="0" borderId="96" xfId="63" applyNumberFormat="1" applyFont="1" applyBorder="1" applyAlignment="1" applyProtection="1">
      <alignment horizontal="center" wrapText="1"/>
      <protection locked="0"/>
    </xf>
    <xf numFmtId="175" fontId="130" fillId="0" borderId="96" xfId="63" applyNumberFormat="1" applyFont="1" applyBorder="1" applyAlignment="1">
      <alignment horizontal="center" wrapText="1"/>
    </xf>
    <xf numFmtId="0" fontId="2" fillId="0" borderId="96" xfId="63" applyBorder="1"/>
    <xf numFmtId="1" fontId="58" fillId="0" borderId="96" xfId="63" applyNumberFormat="1" applyFont="1" applyBorder="1" applyAlignment="1" applyProtection="1">
      <alignment horizontal="center" wrapText="1"/>
      <protection locked="0"/>
    </xf>
    <xf numFmtId="175" fontId="3" fillId="0" borderId="96" xfId="63" applyNumberFormat="1" applyFont="1" applyBorder="1" applyAlignment="1">
      <alignment horizontal="center" wrapText="1"/>
    </xf>
    <xf numFmtId="175" fontId="189" fillId="0" borderId="96" xfId="63" applyNumberFormat="1" applyFont="1" applyBorder="1" applyAlignment="1">
      <alignment horizontal="right" wrapText="1"/>
    </xf>
    <xf numFmtId="3" fontId="26" fillId="0" borderId="96" xfId="63" applyNumberFormat="1" applyFont="1" applyBorder="1" applyAlignment="1">
      <alignment horizontal="center"/>
    </xf>
    <xf numFmtId="0" fontId="43" fillId="0" borderId="96" xfId="63" applyFont="1" applyBorder="1"/>
    <xf numFmtId="0" fontId="190" fillId="0" borderId="96" xfId="63" applyFont="1" applyBorder="1"/>
    <xf numFmtId="0" fontId="43" fillId="0" borderId="96" xfId="42" applyFont="1" applyBorder="1"/>
    <xf numFmtId="0" fontId="190" fillId="0" borderId="96" xfId="42" applyFont="1" applyBorder="1" applyAlignment="1">
      <alignment horizontal="center"/>
    </xf>
    <xf numFmtId="0" fontId="192" fillId="0" borderId="96" xfId="42" applyFont="1" applyBorder="1"/>
    <xf numFmtId="0" fontId="192" fillId="0" borderId="96" xfId="42" applyFont="1" applyBorder="1" applyAlignment="1">
      <alignment horizontal="center"/>
    </xf>
    <xf numFmtId="0" fontId="2" fillId="0" borderId="96" xfId="63" applyBorder="1" applyAlignment="1">
      <alignment horizontal="center"/>
    </xf>
    <xf numFmtId="0" fontId="3" fillId="0" borderId="96" xfId="55" applyFont="1" applyBorder="1" applyAlignment="1" applyProtection="1">
      <alignment horizontal="left" vertical="top"/>
      <protection locked="0"/>
    </xf>
    <xf numFmtId="183" fontId="3" fillId="0" borderId="96" xfId="55" applyNumberFormat="1" applyFont="1" applyBorder="1" applyAlignment="1" applyProtection="1">
      <alignment horizontal="center" vertical="top"/>
      <protection locked="0"/>
    </xf>
    <xf numFmtId="0" fontId="26" fillId="0" borderId="96" xfId="42" applyFont="1" applyBorder="1" applyAlignment="1">
      <alignment horizontal="center"/>
    </xf>
    <xf numFmtId="0" fontId="3" fillId="0" borderId="96" xfId="45" applyFont="1" applyBorder="1" applyAlignment="1">
      <alignment horizontal="center" vertical="top" wrapText="1"/>
    </xf>
    <xf numFmtId="1" fontId="170" fillId="0" borderId="96" xfId="63" applyNumberFormat="1" applyFont="1" applyBorder="1" applyAlignment="1">
      <alignment horizontal="center"/>
    </xf>
    <xf numFmtId="3" fontId="2" fillId="0" borderId="96" xfId="63" applyNumberFormat="1" applyBorder="1" applyAlignment="1">
      <alignment horizontal="center" vertical="top"/>
    </xf>
    <xf numFmtId="3" fontId="29" fillId="0" borderId="96" xfId="42" applyNumberFormat="1" applyFont="1" applyBorder="1" applyAlignment="1">
      <alignment horizontal="center"/>
    </xf>
    <xf numFmtId="1" fontId="5" fillId="0" borderId="96" xfId="42" applyNumberFormat="1" applyFont="1" applyBorder="1" applyAlignment="1">
      <alignment horizontal="center"/>
    </xf>
    <xf numFmtId="0" fontId="3" fillId="0" borderId="96" xfId="49" applyFont="1" applyBorder="1" applyAlignment="1">
      <alignment vertical="top" wrapText="1"/>
    </xf>
    <xf numFmtId="0" fontId="16" fillId="0" borderId="96" xfId="42" applyFont="1" applyBorder="1"/>
    <xf numFmtId="0" fontId="3" fillId="0" borderId="96" xfId="49" applyFont="1" applyBorder="1" applyAlignment="1">
      <alignment horizontal="center" wrapText="1"/>
    </xf>
    <xf numFmtId="4" fontId="3" fillId="0" borderId="96" xfId="92" applyNumberFormat="1" applyBorder="1" applyAlignment="1">
      <alignment horizontal="center"/>
    </xf>
    <xf numFmtId="0" fontId="3" fillId="0" borderId="96" xfId="63" applyFont="1" applyBorder="1" applyAlignment="1">
      <alignment horizontal="center" wrapText="1"/>
    </xf>
    <xf numFmtId="49" fontId="3" fillId="0" borderId="0" xfId="63" applyNumberFormat="1" applyFont="1" applyAlignment="1">
      <alignment horizontal="center" vertical="top" wrapText="1"/>
    </xf>
    <xf numFmtId="1" fontId="77" fillId="0" borderId="0" xfId="36" applyNumberFormat="1" applyFont="1" applyAlignment="1">
      <alignment horizontal="center"/>
    </xf>
    <xf numFmtId="1" fontId="26" fillId="0" borderId="0" xfId="63" applyNumberFormat="1" applyFont="1" applyAlignment="1">
      <alignment horizontal="center"/>
    </xf>
    <xf numFmtId="0" fontId="189" fillId="0" borderId="0" xfId="63" applyFont="1"/>
    <xf numFmtId="175" fontId="189" fillId="0" borderId="0" xfId="63" applyNumberFormat="1" applyFont="1" applyAlignment="1">
      <alignment horizontal="right" wrapText="1"/>
    </xf>
    <xf numFmtId="1" fontId="43" fillId="0" borderId="0" xfId="63" applyNumberFormat="1" applyFont="1" applyAlignment="1">
      <alignment horizontal="center" vertical="top"/>
    </xf>
    <xf numFmtId="1" fontId="26" fillId="0" borderId="0" xfId="63" applyNumberFormat="1" applyFont="1" applyAlignment="1">
      <alignment horizontal="center" wrapText="1"/>
    </xf>
    <xf numFmtId="2" fontId="189" fillId="0" borderId="0" xfId="63" applyNumberFormat="1" applyFont="1" applyAlignment="1" applyProtection="1">
      <alignment horizontal="right"/>
      <protection locked="0"/>
    </xf>
    <xf numFmtId="1" fontId="26" fillId="0" borderId="0" xfId="63" applyNumberFormat="1" applyFont="1" applyAlignment="1">
      <alignment horizontal="center" vertical="top" wrapText="1"/>
    </xf>
    <xf numFmtId="177" fontId="3" fillId="0" borderId="0" xfId="48" applyFont="1" applyFill="1" applyBorder="1" applyAlignment="1">
      <alignment horizontal="center" wrapText="1"/>
    </xf>
    <xf numFmtId="177" fontId="189" fillId="0" borderId="0" xfId="48" applyFont="1" applyFill="1" applyBorder="1" applyAlignment="1">
      <alignment horizontal="right" wrapText="1"/>
    </xf>
    <xf numFmtId="0" fontId="189" fillId="0" borderId="0" xfId="63" applyFont="1" applyAlignment="1">
      <alignment horizontal="right"/>
    </xf>
    <xf numFmtId="0" fontId="3" fillId="0" borderId="96" xfId="89" applyFont="1" applyBorder="1" applyAlignment="1">
      <alignment horizontal="center"/>
    </xf>
    <xf numFmtId="4" fontId="3" fillId="0" borderId="96" xfId="49" applyNumberFormat="1" applyFont="1" applyBorder="1" applyAlignment="1">
      <alignment horizontal="center" wrapText="1"/>
    </xf>
    <xf numFmtId="4" fontId="189" fillId="0" borderId="96" xfId="63" applyNumberFormat="1" applyFont="1" applyBorder="1" applyAlignment="1">
      <alignment horizontal="center" wrapText="1"/>
    </xf>
    <xf numFmtId="4" fontId="189" fillId="0" borderId="96" xfId="63" applyNumberFormat="1" applyFont="1" applyBorder="1" applyAlignment="1">
      <alignment horizontal="center"/>
    </xf>
    <xf numFmtId="0" fontId="29" fillId="0" borderId="96" xfId="63" applyFont="1" applyBorder="1"/>
    <xf numFmtId="4" fontId="190" fillId="0" borderId="96" xfId="63" applyNumberFormat="1" applyFont="1" applyBorder="1" applyAlignment="1">
      <alignment horizontal="center"/>
    </xf>
    <xf numFmtId="0" fontId="29" fillId="0" borderId="96" xfId="45" applyFont="1" applyBorder="1" applyAlignment="1">
      <alignment horizontal="center" vertical="top" wrapText="1"/>
    </xf>
    <xf numFmtId="0" fontId="3" fillId="0" borderId="96" xfId="45" applyFont="1" applyBorder="1" applyAlignment="1">
      <alignment vertical="top" wrapText="1"/>
    </xf>
    <xf numFmtId="0" fontId="65" fillId="0" borderId="96" xfId="63" applyFont="1" applyBorder="1" applyAlignment="1">
      <alignment horizontal="left" vertical="top" wrapText="1"/>
    </xf>
    <xf numFmtId="0" fontId="16" fillId="0" borderId="96" xfId="52" applyFont="1" applyBorder="1" applyAlignment="1">
      <alignment vertical="top" wrapText="1"/>
    </xf>
    <xf numFmtId="0" fontId="3" fillId="0" borderId="96" xfId="52" applyFont="1" applyBorder="1" applyAlignment="1">
      <alignment vertical="top" wrapText="1"/>
    </xf>
    <xf numFmtId="0" fontId="3" fillId="0" borderId="96" xfId="46" applyFont="1" applyBorder="1" applyAlignment="1">
      <alignment vertical="top" wrapText="1"/>
    </xf>
    <xf numFmtId="0" fontId="65" fillId="0" borderId="96" xfId="42" applyFont="1" applyBorder="1"/>
    <xf numFmtId="4" fontId="65" fillId="0" borderId="96" xfId="42" applyNumberFormat="1" applyFont="1" applyBorder="1" applyAlignment="1">
      <alignment horizontal="center"/>
    </xf>
    <xf numFmtId="0" fontId="2" fillId="0" borderId="96" xfId="63" applyBorder="1" applyAlignment="1">
      <alignment horizontal="center" vertical="top" wrapText="1"/>
    </xf>
    <xf numFmtId="4" fontId="197" fillId="0" borderId="96" xfId="63" applyNumberFormat="1" applyFont="1" applyBorder="1" applyAlignment="1">
      <alignment horizontal="center" vertical="top" wrapText="1"/>
    </xf>
    <xf numFmtId="0" fontId="29" fillId="0" borderId="96" xfId="42" applyFont="1" applyBorder="1"/>
    <xf numFmtId="4" fontId="3" fillId="0" borderId="96" xfId="71" applyNumberFormat="1" applyBorder="1" applyAlignment="1">
      <alignment horizontal="center"/>
    </xf>
    <xf numFmtId="0" fontId="169" fillId="0" borderId="96" xfId="63" applyFont="1" applyBorder="1" applyAlignment="1">
      <alignment horizontal="center" vertical="top" wrapText="1"/>
    </xf>
    <xf numFmtId="0" fontId="198" fillId="0" borderId="96" xfId="45" applyFont="1" applyBorder="1" applyAlignment="1">
      <alignment vertical="top" wrapText="1"/>
    </xf>
    <xf numFmtId="0" fontId="169" fillId="0" borderId="96" xfId="80" applyFont="1" applyBorder="1" applyAlignment="1">
      <alignment horizontal="center" vertical="top" wrapText="1"/>
    </xf>
    <xf numFmtId="4" fontId="169" fillId="0" borderId="96" xfId="80" applyNumberFormat="1" applyFont="1" applyBorder="1" applyAlignment="1">
      <alignment horizontal="center" vertical="top" wrapText="1"/>
    </xf>
    <xf numFmtId="4" fontId="169" fillId="0" borderId="96" xfId="45" applyNumberFormat="1" applyFont="1" applyBorder="1" applyAlignment="1">
      <alignment horizontal="center" vertical="top" wrapText="1"/>
    </xf>
    <xf numFmtId="0" fontId="169" fillId="0" borderId="96" xfId="63" applyFont="1" applyBorder="1" applyAlignment="1">
      <alignment vertical="top" wrapText="1"/>
    </xf>
    <xf numFmtId="4" fontId="169" fillId="0" borderId="96" xfId="63" applyNumberFormat="1" applyFont="1" applyBorder="1" applyAlignment="1">
      <alignment horizontal="center" vertical="top" wrapText="1"/>
    </xf>
    <xf numFmtId="0" fontId="169" fillId="0" borderId="96" xfId="63" applyFont="1" applyBorder="1" applyAlignment="1">
      <alignment horizontal="center"/>
    </xf>
    <xf numFmtId="4" fontId="169" fillId="0" borderId="96" xfId="63" applyNumberFormat="1" applyFont="1" applyBorder="1" applyAlignment="1">
      <alignment horizontal="center" vertical="top"/>
    </xf>
    <xf numFmtId="0" fontId="169" fillId="0" borderId="96" xfId="80" applyFont="1" applyBorder="1" applyAlignment="1">
      <alignment vertical="top" wrapText="1"/>
    </xf>
    <xf numFmtId="0" fontId="169" fillId="0" borderId="96" xfId="63" applyFont="1" applyBorder="1"/>
    <xf numFmtId="0" fontId="169" fillId="0" borderId="96" xfId="45" applyFont="1" applyBorder="1" applyAlignment="1">
      <alignment vertical="top" wrapText="1"/>
    </xf>
    <xf numFmtId="0" fontId="169" fillId="0" borderId="96" xfId="45" applyFont="1" applyBorder="1" applyAlignment="1">
      <alignment horizontal="center"/>
    </xf>
    <xf numFmtId="4" fontId="169" fillId="0" borderId="96" xfId="45" applyNumberFormat="1" applyFont="1" applyBorder="1" applyAlignment="1">
      <alignment horizontal="center"/>
    </xf>
    <xf numFmtId="0" fontId="169" fillId="0" borderId="96" xfId="45" applyFont="1" applyBorder="1" applyAlignment="1">
      <alignment horizontal="center" vertical="top" wrapText="1"/>
    </xf>
    <xf numFmtId="0" fontId="199" fillId="0" borderId="96" xfId="80" applyFont="1" applyBorder="1" applyAlignment="1">
      <alignment vertical="top" wrapText="1"/>
    </xf>
    <xf numFmtId="0" fontId="29" fillId="0" borderId="96" xfId="63" applyFont="1" applyBorder="1" applyAlignment="1">
      <alignment horizontal="left" vertical="top" wrapText="1"/>
    </xf>
    <xf numFmtId="0" fontId="3" fillId="0" borderId="96" xfId="71" applyBorder="1" applyAlignment="1">
      <alignment vertical="top" wrapText="1"/>
    </xf>
    <xf numFmtId="0" fontId="3" fillId="0" borderId="96" xfId="71" applyBorder="1"/>
    <xf numFmtId="4" fontId="3" fillId="0" borderId="96" xfId="71" applyNumberFormat="1" applyBorder="1" applyAlignment="1">
      <alignment horizontal="center" vertical="top" wrapText="1"/>
    </xf>
    <xf numFmtId="0" fontId="3" fillId="0" borderId="96" xfId="71" applyBorder="1" applyAlignment="1">
      <alignment horizontal="center" vertical="top" wrapText="1"/>
    </xf>
    <xf numFmtId="0" fontId="3" fillId="0" borderId="96" xfId="63" applyFont="1" applyBorder="1" applyAlignment="1">
      <alignment wrapText="1"/>
    </xf>
    <xf numFmtId="0" fontId="77" fillId="0" borderId="96" xfId="46" applyFont="1" applyBorder="1" applyAlignment="1">
      <alignment horizontal="center"/>
    </xf>
    <xf numFmtId="4" fontId="77" fillId="0" borderId="96" xfId="46" applyNumberFormat="1" applyFont="1" applyBorder="1" applyAlignment="1">
      <alignment horizontal="center"/>
    </xf>
    <xf numFmtId="4" fontId="77" fillId="0" borderId="96" xfId="46" applyNumberFormat="1" applyFont="1" applyBorder="1"/>
    <xf numFmtId="0" fontId="3" fillId="0" borderId="96" xfId="46" applyFont="1" applyBorder="1" applyAlignment="1">
      <alignment horizontal="center" vertical="top" wrapText="1"/>
    </xf>
    <xf numFmtId="4" fontId="77" fillId="0" borderId="96" xfId="63" applyNumberFormat="1" applyFont="1" applyBorder="1" applyAlignment="1">
      <alignment wrapText="1"/>
    </xf>
    <xf numFmtId="4" fontId="189" fillId="0" borderId="0" xfId="63" applyNumberFormat="1" applyFont="1" applyAlignment="1">
      <alignment horizontal="center"/>
    </xf>
    <xf numFmtId="4" fontId="189" fillId="0" borderId="0" xfId="63" applyNumberFormat="1" applyFont="1" applyAlignment="1">
      <alignment horizontal="center" wrapText="1"/>
    </xf>
    <xf numFmtId="4" fontId="189" fillId="0" borderId="0" xfId="63" applyNumberFormat="1" applyFont="1" applyAlignment="1" applyProtection="1">
      <alignment horizontal="center"/>
      <protection locked="0"/>
    </xf>
    <xf numFmtId="0" fontId="197" fillId="0" borderId="96" xfId="63" applyFont="1" applyBorder="1" applyAlignment="1">
      <alignment horizontal="left" vertical="top" wrapText="1"/>
    </xf>
    <xf numFmtId="0" fontId="2" fillId="0" borderId="96" xfId="63" applyBorder="1" applyAlignment="1">
      <alignment horizontal="left" vertical="top"/>
    </xf>
    <xf numFmtId="0" fontId="2" fillId="0" borderId="96" xfId="63" applyBorder="1" applyAlignment="1">
      <alignment horizontal="left" vertical="top" wrapText="1"/>
    </xf>
    <xf numFmtId="0" fontId="197" fillId="0" borderId="96" xfId="63" quotePrefix="1" applyFont="1" applyBorder="1" applyAlignment="1">
      <alignment horizontal="left" vertical="top" wrapText="1"/>
    </xf>
    <xf numFmtId="0" fontId="2" fillId="0" borderId="96" xfId="63" quotePrefix="1" applyBorder="1" applyAlignment="1">
      <alignment horizontal="left" vertical="top" wrapText="1"/>
    </xf>
    <xf numFmtId="0" fontId="200" fillId="0" borderId="96" xfId="63" applyFont="1" applyBorder="1" applyAlignment="1">
      <alignment horizontal="left" vertical="top" wrapText="1"/>
    </xf>
    <xf numFmtId="0" fontId="200" fillId="0" borderId="96" xfId="63" applyFont="1" applyBorder="1" applyAlignment="1">
      <alignment horizontal="left" wrapText="1"/>
    </xf>
    <xf numFmtId="0" fontId="197" fillId="0" borderId="96" xfId="63" applyFont="1" applyBorder="1" applyAlignment="1">
      <alignment horizontal="left" wrapText="1"/>
    </xf>
    <xf numFmtId="0" fontId="3" fillId="0" borderId="96" xfId="95" applyFont="1" applyBorder="1" applyAlignment="1">
      <alignment wrapText="1"/>
    </xf>
    <xf numFmtId="0" fontId="201" fillId="0" borderId="96" xfId="95" applyFont="1" applyBorder="1" applyAlignment="1">
      <alignment horizontal="center"/>
    </xf>
    <xf numFmtId="4" fontId="201" fillId="0" borderId="96" xfId="95" applyNumberFormat="1" applyFont="1" applyBorder="1" applyAlignment="1">
      <alignment horizontal="center"/>
    </xf>
    <xf numFmtId="0" fontId="21" fillId="0" borderId="96" xfId="95" applyFont="1" applyBorder="1"/>
    <xf numFmtId="4" fontId="21" fillId="0" borderId="96" xfId="95" applyNumberFormat="1" applyFont="1" applyBorder="1"/>
    <xf numFmtId="0" fontId="202" fillId="0" borderId="96" xfId="95" applyFont="1" applyBorder="1" applyAlignment="1">
      <alignment horizontal="center"/>
    </xf>
    <xf numFmtId="4" fontId="202" fillId="0" borderId="96" xfId="95" applyNumberFormat="1" applyFont="1" applyBorder="1" applyAlignment="1">
      <alignment horizontal="center"/>
    </xf>
    <xf numFmtId="0" fontId="21" fillId="0" borderId="96" xfId="95" applyFont="1" applyBorder="1" applyAlignment="1">
      <alignment vertical="top" wrapText="1"/>
    </xf>
    <xf numFmtId="4" fontId="26" fillId="0" borderId="0" xfId="63" applyNumberFormat="1" applyFont="1" applyAlignment="1">
      <alignment horizontal="center" vertical="top"/>
    </xf>
    <xf numFmtId="4" fontId="3" fillId="0" borderId="96" xfId="63" applyNumberFormat="1" applyFont="1" applyBorder="1" applyAlignment="1" applyProtection="1">
      <alignment horizontal="center"/>
      <protection locked="0"/>
    </xf>
    <xf numFmtId="4" fontId="16" fillId="0" borderId="96" xfId="63" applyNumberFormat="1" applyFont="1" applyBorder="1" applyAlignment="1" applyProtection="1">
      <alignment horizontal="center"/>
      <protection locked="0"/>
    </xf>
    <xf numFmtId="4" fontId="16" fillId="0" borderId="96" xfId="42" applyNumberFormat="1" applyFont="1" applyBorder="1" applyAlignment="1" applyProtection="1">
      <alignment horizontal="center"/>
      <protection locked="0"/>
    </xf>
    <xf numFmtId="4" fontId="2" fillId="0" borderId="96" xfId="63" applyNumberFormat="1" applyBorder="1" applyProtection="1">
      <protection locked="0"/>
    </xf>
    <xf numFmtId="4" fontId="3" fillId="0" borderId="96" xfId="42" applyNumberFormat="1" applyBorder="1" applyAlignment="1" applyProtection="1">
      <alignment horizontal="center"/>
      <protection locked="0"/>
    </xf>
    <xf numFmtId="4" fontId="3" fillId="0" borderId="96" xfId="45" applyNumberFormat="1" applyFont="1" applyBorder="1" applyAlignment="1" applyProtection="1">
      <alignment horizontal="center" vertical="top" wrapText="1"/>
      <protection locked="0"/>
    </xf>
    <xf numFmtId="4" fontId="191" fillId="0" borderId="96" xfId="63" applyNumberFormat="1" applyFont="1" applyBorder="1" applyProtection="1">
      <protection locked="0"/>
    </xf>
    <xf numFmtId="4" fontId="3" fillId="0" borderId="96" xfId="63" applyNumberFormat="1" applyFont="1" applyBorder="1" applyAlignment="1" applyProtection="1">
      <alignment horizontal="right" vertical="center"/>
      <protection locked="0"/>
    </xf>
    <xf numFmtId="4" fontId="5" fillId="0" borderId="96" xfId="49" applyNumberFormat="1" applyFont="1" applyBorder="1" applyAlignment="1" applyProtection="1">
      <alignment horizontal="center" vertical="top" wrapText="1"/>
      <protection locked="0"/>
    </xf>
    <xf numFmtId="4" fontId="5" fillId="0" borderId="96" xfId="42" applyNumberFormat="1" applyFont="1" applyBorder="1" applyAlignment="1" applyProtection="1">
      <alignment horizontal="center"/>
      <protection locked="0"/>
    </xf>
    <xf numFmtId="4" fontId="29" fillId="0" borderId="96" xfId="42" applyNumberFormat="1" applyFont="1" applyBorder="1" applyAlignment="1" applyProtection="1">
      <alignment horizontal="center"/>
      <protection locked="0"/>
    </xf>
    <xf numFmtId="4" fontId="30" fillId="0" borderId="96" xfId="42" applyNumberFormat="1" applyFont="1" applyBorder="1" applyAlignment="1" applyProtection="1">
      <alignment horizontal="center"/>
      <protection locked="0"/>
    </xf>
    <xf numFmtId="4" fontId="77" fillId="0" borderId="96" xfId="42" applyNumberFormat="1" applyFont="1" applyBorder="1" applyAlignment="1" applyProtection="1">
      <alignment horizontal="center"/>
      <protection locked="0"/>
    </xf>
    <xf numFmtId="4" fontId="29" fillId="0" borderId="96" xfId="63" applyNumberFormat="1" applyFont="1" applyBorder="1" applyAlignment="1" applyProtection="1">
      <alignment horizontal="center"/>
      <protection locked="0"/>
    </xf>
    <xf numFmtId="4" fontId="5" fillId="0" borderId="96" xfId="42" applyNumberFormat="1" applyFont="1" applyBorder="1" applyAlignment="1" applyProtection="1">
      <alignment horizontal="center" vertical="top" wrapText="1"/>
      <protection locked="0"/>
    </xf>
    <xf numFmtId="3" fontId="130" fillId="0" borderId="0" xfId="63" applyNumberFormat="1" applyFont="1" applyAlignment="1" applyProtection="1">
      <alignment horizontal="right" wrapText="1"/>
      <protection locked="0"/>
    </xf>
    <xf numFmtId="3" fontId="130" fillId="0" borderId="0" xfId="63" applyNumberFormat="1" applyFont="1" applyProtection="1">
      <protection locked="0"/>
    </xf>
    <xf numFmtId="3" fontId="188" fillId="0" borderId="0" xfId="63" applyNumberFormat="1" applyFont="1" applyAlignment="1" applyProtection="1">
      <alignment horizontal="right" wrapText="1"/>
      <protection locked="0"/>
    </xf>
    <xf numFmtId="4" fontId="188" fillId="0" borderId="0" xfId="63" applyNumberFormat="1" applyFont="1" applyAlignment="1" applyProtection="1">
      <alignment horizontal="right" wrapText="1"/>
      <protection locked="0"/>
    </xf>
    <xf numFmtId="3" fontId="130" fillId="0" borderId="0" xfId="63" applyNumberFormat="1" applyFont="1" applyAlignment="1" applyProtection="1">
      <alignment horizontal="right"/>
      <protection locked="0"/>
    </xf>
    <xf numFmtId="0" fontId="130" fillId="0" borderId="0" xfId="63" applyFont="1" applyAlignment="1" applyProtection="1">
      <alignment horizontal="right" wrapText="1"/>
      <protection locked="0"/>
    </xf>
    <xf numFmtId="0" fontId="130" fillId="0" borderId="0" xfId="63" applyFont="1" applyAlignment="1" applyProtection="1">
      <alignment horizontal="right" vertical="center" wrapText="1"/>
      <protection locked="0"/>
    </xf>
    <xf numFmtId="181" fontId="130" fillId="0" borderId="0" xfId="63" applyNumberFormat="1" applyFont="1" applyAlignment="1" applyProtection="1">
      <alignment horizontal="right" wrapText="1"/>
      <protection locked="0"/>
    </xf>
    <xf numFmtId="0" fontId="130" fillId="0" borderId="0" xfId="63" applyFont="1" applyProtection="1">
      <protection locked="0"/>
    </xf>
    <xf numFmtId="3" fontId="188" fillId="0" borderId="0" xfId="63" applyNumberFormat="1" applyFont="1" applyAlignment="1" applyProtection="1">
      <alignment horizontal="right"/>
      <protection locked="0"/>
    </xf>
    <xf numFmtId="4" fontId="188" fillId="0" borderId="0" xfId="63" applyNumberFormat="1" applyFont="1" applyAlignment="1" applyProtection="1">
      <alignment horizontal="right"/>
      <protection locked="0"/>
    </xf>
    <xf numFmtId="3" fontId="130" fillId="0" borderId="0" xfId="63" applyNumberFormat="1" applyFont="1" applyAlignment="1" applyProtection="1">
      <alignment vertical="center"/>
      <protection locked="0"/>
    </xf>
    <xf numFmtId="2" fontId="130" fillId="0" borderId="0" xfId="63" applyNumberFormat="1" applyFont="1" applyAlignment="1" applyProtection="1">
      <alignment vertical="center"/>
      <protection locked="0"/>
    </xf>
    <xf numFmtId="3" fontId="3" fillId="0" borderId="0" xfId="63" applyNumberFormat="1" applyFont="1" applyAlignment="1" applyProtection="1">
      <alignment horizontal="right"/>
      <protection locked="0"/>
    </xf>
    <xf numFmtId="3" fontId="3" fillId="0" borderId="0" xfId="63" applyNumberFormat="1" applyFont="1" applyProtection="1">
      <protection locked="0"/>
    </xf>
    <xf numFmtId="0" fontId="3" fillId="0" borderId="0" xfId="63" applyFont="1" applyProtection="1">
      <protection locked="0"/>
    </xf>
    <xf numFmtId="0" fontId="65" fillId="0" borderId="0" xfId="63" applyFont="1" applyProtection="1">
      <protection locked="0"/>
    </xf>
    <xf numFmtId="0" fontId="65" fillId="0" borderId="0" xfId="42" applyFont="1" applyProtection="1">
      <protection locked="0"/>
    </xf>
    <xf numFmtId="3" fontId="3" fillId="0" borderId="0" xfId="42" applyNumberFormat="1" applyAlignment="1" applyProtection="1">
      <alignment horizontal="right"/>
      <protection locked="0"/>
    </xf>
    <xf numFmtId="3" fontId="3" fillId="0" borderId="0" xfId="42" applyNumberFormat="1" applyProtection="1">
      <protection locked="0"/>
    </xf>
    <xf numFmtId="0" fontId="3" fillId="0" borderId="0" xfId="55" applyFont="1" applyProtection="1">
      <protection locked="0"/>
    </xf>
    <xf numFmtId="4" fontId="26" fillId="0" borderId="0" xfId="42" applyNumberFormat="1" applyFont="1" applyAlignment="1" applyProtection="1">
      <alignment horizontal="right"/>
      <protection locked="0"/>
    </xf>
    <xf numFmtId="0" fontId="3" fillId="0" borderId="0" xfId="45" applyFont="1" applyAlignment="1" applyProtection="1">
      <alignment vertical="top" wrapText="1"/>
      <protection locked="0"/>
    </xf>
    <xf numFmtId="4" fontId="28" fillId="0" borderId="0" xfId="45" applyNumberFormat="1" applyFont="1" applyAlignment="1" applyProtection="1">
      <alignment vertical="top" wrapText="1"/>
      <protection locked="0"/>
    </xf>
    <xf numFmtId="4" fontId="176" fillId="0" borderId="96" xfId="63" applyNumberFormat="1" applyFont="1" applyBorder="1" applyAlignment="1" applyProtection="1">
      <alignment horizontal="center"/>
      <protection locked="0"/>
    </xf>
    <xf numFmtId="4" fontId="192" fillId="0" borderId="96" xfId="42" applyNumberFormat="1" applyFont="1" applyBorder="1" applyAlignment="1" applyProtection="1">
      <alignment horizontal="center"/>
      <protection locked="0"/>
    </xf>
    <xf numFmtId="4" fontId="29" fillId="0" borderId="96" xfId="91" applyNumberFormat="1" applyFont="1" applyBorder="1" applyAlignment="1" applyProtection="1">
      <alignment horizontal="center" vertical="top" wrapText="1"/>
      <protection locked="0"/>
    </xf>
    <xf numFmtId="4" fontId="3" fillId="0" borderId="96" xfId="94" applyNumberFormat="1" applyFont="1" applyBorder="1" applyAlignment="1" applyProtection="1">
      <alignment horizontal="center"/>
      <protection locked="0"/>
    </xf>
    <xf numFmtId="4" fontId="29" fillId="0" borderId="96" xfId="92" applyNumberFormat="1" applyFont="1" applyBorder="1" applyAlignment="1" applyProtection="1">
      <alignment horizontal="center"/>
      <protection locked="0"/>
    </xf>
    <xf numFmtId="4" fontId="160" fillId="0" borderId="96" xfId="95" applyNumberFormat="1" applyFont="1" applyBorder="1" applyAlignment="1" applyProtection="1">
      <alignment horizontal="center"/>
      <protection locked="0"/>
    </xf>
    <xf numFmtId="4" fontId="3" fillId="0" borderId="96" xfId="42" applyNumberFormat="1" applyBorder="1" applyAlignment="1" applyProtection="1">
      <alignment horizontal="center" vertical="center"/>
      <protection locked="0"/>
    </xf>
    <xf numFmtId="4" fontId="3" fillId="0" borderId="96" xfId="63" applyNumberFormat="1" applyFont="1" applyBorder="1" applyAlignment="1" applyProtection="1">
      <alignment horizontal="center" vertical="center"/>
      <protection locked="0"/>
    </xf>
    <xf numFmtId="4" fontId="192" fillId="0" borderId="96" xfId="42" applyNumberFormat="1" applyFont="1" applyBorder="1" applyAlignment="1" applyProtection="1">
      <alignment horizontal="center" vertical="center"/>
      <protection locked="0"/>
    </xf>
    <xf numFmtId="4" fontId="176" fillId="0" borderId="96" xfId="42" applyNumberFormat="1" applyFont="1" applyBorder="1" applyAlignment="1" applyProtection="1">
      <alignment horizontal="center" vertical="center"/>
      <protection locked="0"/>
    </xf>
    <xf numFmtId="4" fontId="3" fillId="0" borderId="96" xfId="45" applyNumberFormat="1" applyFont="1" applyBorder="1" applyAlignment="1" applyProtection="1">
      <alignment horizontal="center" vertical="center" wrapText="1"/>
      <protection locked="0"/>
    </xf>
    <xf numFmtId="4" fontId="191" fillId="0" borderId="96" xfId="63" applyNumberFormat="1" applyFont="1" applyBorder="1" applyAlignment="1" applyProtection="1">
      <alignment horizontal="center" vertical="center"/>
      <protection locked="0"/>
    </xf>
    <xf numFmtId="4" fontId="29" fillId="0" borderId="96" xfId="91" applyNumberFormat="1" applyFont="1" applyBorder="1" applyAlignment="1" applyProtection="1">
      <alignment horizontal="center" vertical="center" wrapText="1"/>
      <protection locked="0"/>
    </xf>
    <xf numFmtId="4" fontId="3" fillId="0" borderId="96" xfId="94" applyNumberFormat="1" applyFont="1" applyBorder="1" applyAlignment="1" applyProtection="1">
      <alignment horizontal="center" vertical="center"/>
      <protection locked="0"/>
    </xf>
    <xf numFmtId="4" fontId="29" fillId="0" borderId="96" xfId="92" applyNumberFormat="1" applyFont="1" applyBorder="1" applyAlignment="1" applyProtection="1">
      <alignment horizontal="center" vertical="center"/>
      <protection locked="0"/>
    </xf>
    <xf numFmtId="4" fontId="5" fillId="0" borderId="96" xfId="49" applyNumberFormat="1" applyFont="1" applyBorder="1" applyAlignment="1" applyProtection="1">
      <alignment horizontal="center" vertical="center" wrapText="1"/>
      <protection locked="0"/>
    </xf>
    <xf numFmtId="4" fontId="5" fillId="0" borderId="96" xfId="42" applyNumberFormat="1" applyFont="1" applyBorder="1" applyAlignment="1" applyProtection="1">
      <alignment horizontal="center" vertical="center"/>
      <protection locked="0"/>
    </xf>
    <xf numFmtId="4" fontId="160" fillId="0" borderId="96" xfId="95" applyNumberFormat="1" applyFont="1" applyBorder="1" applyAlignment="1" applyProtection="1">
      <alignment horizontal="center" vertical="center"/>
      <protection locked="0"/>
    </xf>
    <xf numFmtId="4" fontId="29" fillId="0" borderId="96" xfId="42" applyNumberFormat="1" applyFont="1" applyBorder="1" applyAlignment="1" applyProtection="1">
      <alignment horizontal="center" vertical="center"/>
      <protection locked="0"/>
    </xf>
    <xf numFmtId="4" fontId="30" fillId="0" borderId="96" xfId="42" applyNumberFormat="1" applyFont="1" applyBorder="1" applyAlignment="1" applyProtection="1">
      <alignment horizontal="center" vertical="center"/>
      <protection locked="0"/>
    </xf>
    <xf numFmtId="4" fontId="77" fillId="0" borderId="96" xfId="42" applyNumberFormat="1" applyFont="1" applyBorder="1" applyAlignment="1" applyProtection="1">
      <alignment horizontal="center" vertical="center"/>
      <protection locked="0"/>
    </xf>
    <xf numFmtId="4" fontId="29" fillId="0" borderId="96" xfId="63" applyNumberFormat="1" applyFont="1" applyBorder="1" applyAlignment="1" applyProtection="1">
      <alignment horizontal="center" vertical="center"/>
      <protection locked="0"/>
    </xf>
    <xf numFmtId="4" fontId="5" fillId="0" borderId="96" xfId="42" applyNumberFormat="1" applyFont="1" applyBorder="1" applyAlignment="1" applyProtection="1">
      <alignment horizontal="center" vertical="center" wrapText="1"/>
      <protection locked="0"/>
    </xf>
    <xf numFmtId="0" fontId="5" fillId="0" borderId="0" xfId="42" applyFont="1" applyAlignment="1" applyProtection="1">
      <alignment vertical="top" wrapText="1"/>
      <protection locked="0"/>
    </xf>
    <xf numFmtId="0" fontId="5" fillId="0" borderId="0" xfId="63" applyFont="1" applyAlignment="1" applyProtection="1">
      <alignment vertical="top" wrapText="1"/>
      <protection locked="0"/>
    </xf>
    <xf numFmtId="0" fontId="16" fillId="0" borderId="96" xfId="63" applyFont="1" applyBorder="1" applyAlignment="1" applyProtection="1">
      <alignment horizontal="center"/>
      <protection locked="0"/>
    </xf>
    <xf numFmtId="0" fontId="16" fillId="0" borderId="96" xfId="42" applyFont="1" applyBorder="1" applyAlignment="1" applyProtection="1">
      <alignment horizontal="center"/>
      <protection locked="0"/>
    </xf>
    <xf numFmtId="0" fontId="192" fillId="0" borderId="96" xfId="42" applyFont="1" applyBorder="1" applyAlignment="1" applyProtection="1">
      <alignment horizontal="center"/>
      <protection locked="0"/>
    </xf>
    <xf numFmtId="0" fontId="3" fillId="0" borderId="96" xfId="45" applyFont="1" applyBorder="1" applyAlignment="1" applyProtection="1">
      <alignment horizontal="center" vertical="top" wrapText="1"/>
      <protection locked="0"/>
    </xf>
    <xf numFmtId="0" fontId="191" fillId="0" borderId="96" xfId="63" applyFont="1" applyBorder="1" applyProtection="1">
      <protection locked="0"/>
    </xf>
    <xf numFmtId="0" fontId="3" fillId="0" borderId="96" xfId="63" applyFont="1" applyBorder="1" applyAlignment="1" applyProtection="1">
      <alignment horizontal="right" vertical="center"/>
      <protection locked="0"/>
    </xf>
    <xf numFmtId="0" fontId="5" fillId="0" borderId="96" xfId="49" applyFont="1" applyBorder="1" applyAlignment="1" applyProtection="1">
      <alignment horizontal="center" vertical="top" wrapText="1"/>
      <protection locked="0"/>
    </xf>
    <xf numFmtId="0" fontId="5" fillId="0" borderId="96" xfId="42" applyFont="1" applyBorder="1" applyAlignment="1" applyProtection="1">
      <alignment horizontal="center" vertical="top" wrapText="1"/>
      <protection locked="0"/>
    </xf>
    <xf numFmtId="0" fontId="5" fillId="0" borderId="0" xfId="45" applyFont="1" applyAlignment="1" applyProtection="1">
      <alignment vertical="top" wrapText="1"/>
      <protection locked="0"/>
    </xf>
    <xf numFmtId="4" fontId="3" fillId="0" borderId="96" xfId="42" applyNumberFormat="1" applyBorder="1" applyAlignment="1" applyProtection="1">
      <alignment horizontal="center" vertical="top"/>
      <protection locked="0"/>
    </xf>
    <xf numFmtId="4" fontId="65" fillId="0" borderId="96" xfId="42" applyNumberFormat="1" applyFont="1" applyBorder="1" applyAlignment="1" applyProtection="1">
      <alignment horizontal="center"/>
      <protection locked="0"/>
    </xf>
    <xf numFmtId="4" fontId="3" fillId="0" borderId="96" xfId="71" applyNumberFormat="1" applyBorder="1" applyAlignment="1" applyProtection="1">
      <alignment horizontal="center"/>
      <protection locked="0"/>
    </xf>
    <xf numFmtId="4" fontId="169" fillId="0" borderId="96" xfId="45" applyNumberFormat="1" applyFont="1" applyBorder="1" applyAlignment="1" applyProtection="1">
      <alignment horizontal="center" vertical="top" wrapText="1"/>
      <protection locked="0"/>
    </xf>
    <xf numFmtId="4" fontId="25" fillId="0" borderId="96" xfId="63" applyNumberFormat="1" applyFont="1" applyBorder="1" applyAlignment="1" applyProtection="1">
      <alignment horizontal="center" vertical="top" wrapText="1"/>
      <protection locked="0"/>
    </xf>
    <xf numFmtId="4" fontId="169" fillId="0" borderId="96" xfId="45" applyNumberFormat="1" applyFont="1" applyBorder="1" applyAlignment="1" applyProtection="1">
      <alignment horizontal="center"/>
      <protection locked="0"/>
    </xf>
    <xf numFmtId="4" fontId="3" fillId="0" borderId="96" xfId="71" applyNumberFormat="1" applyBorder="1" applyAlignment="1" applyProtection="1">
      <alignment horizontal="center" vertical="top" wrapText="1"/>
      <protection locked="0"/>
    </xf>
    <xf numFmtId="4" fontId="191" fillId="0" borderId="96" xfId="63" applyNumberFormat="1" applyFont="1" applyBorder="1" applyAlignment="1" applyProtection="1">
      <alignment horizontal="center"/>
      <protection locked="0"/>
    </xf>
    <xf numFmtId="4" fontId="77" fillId="0" borderId="96" xfId="46" applyNumberFormat="1" applyFont="1" applyBorder="1" applyAlignment="1" applyProtection="1">
      <alignment horizontal="center"/>
      <protection locked="0"/>
    </xf>
    <xf numFmtId="175" fontId="176" fillId="0" borderId="0" xfId="45" applyNumberFormat="1" applyFont="1" applyAlignment="1" applyProtection="1">
      <alignment vertical="top" wrapText="1"/>
      <protection locked="0"/>
    </xf>
    <xf numFmtId="4" fontId="155" fillId="0" borderId="0" xfId="45" applyNumberFormat="1" applyFont="1" applyAlignment="1" applyProtection="1">
      <alignment vertical="top" wrapText="1"/>
      <protection locked="0"/>
    </xf>
    <xf numFmtId="0" fontId="0" fillId="0" borderId="0" xfId="96" applyFont="1"/>
    <xf numFmtId="0" fontId="8" fillId="0" borderId="0" xfId="96" applyFont="1"/>
    <xf numFmtId="0" fontId="8" fillId="0" borderId="0" xfId="96" applyFont="1" applyAlignment="1">
      <alignment horizontal="right"/>
    </xf>
    <xf numFmtId="168" fontId="8" fillId="0" borderId="0" xfId="96" applyNumberFormat="1" applyFont="1"/>
    <xf numFmtId="4" fontId="0" fillId="0" borderId="0" xfId="96" applyNumberFormat="1" applyFont="1"/>
    <xf numFmtId="0" fontId="8" fillId="0" borderId="0" xfId="96" applyFont="1" applyAlignment="1">
      <alignment horizontal="center"/>
    </xf>
    <xf numFmtId="0" fontId="0" fillId="0" borderId="0" xfId="96" applyFont="1" applyAlignment="1">
      <alignment horizontal="right"/>
    </xf>
    <xf numFmtId="168" fontId="0" fillId="0" borderId="0" xfId="96" applyNumberFormat="1" applyFont="1"/>
    <xf numFmtId="4" fontId="11" fillId="0" borderId="0" xfId="96" applyNumberFormat="1" applyFont="1" applyAlignment="1">
      <alignment horizontal="right"/>
    </xf>
    <xf numFmtId="0" fontId="15" fillId="0" borderId="0" xfId="96" applyFont="1"/>
    <xf numFmtId="0" fontId="0" fillId="0" borderId="0" xfId="96" applyFont="1" applyAlignment="1">
      <alignment horizontal="left"/>
    </xf>
    <xf numFmtId="168" fontId="0" fillId="0" borderId="0" xfId="96" applyNumberFormat="1" applyFont="1" applyAlignment="1">
      <alignment vertical="center"/>
    </xf>
    <xf numFmtId="0" fontId="89" fillId="0" borderId="0" xfId="96" applyFont="1" applyAlignment="1">
      <alignment horizontal="left" vertical="top"/>
    </xf>
    <xf numFmtId="0" fontId="89" fillId="0" borderId="0" xfId="96" applyFont="1" applyAlignment="1">
      <alignment horizontal="justify" vertical="top" wrapText="1"/>
    </xf>
    <xf numFmtId="0" fontId="89" fillId="0" borderId="0" xfId="96" applyFont="1" applyAlignment="1">
      <alignment horizontal="justify" vertical="top"/>
    </xf>
    <xf numFmtId="0" fontId="89" fillId="0" borderId="0" xfId="96" applyFont="1" applyAlignment="1">
      <alignment horizontal="right"/>
    </xf>
    <xf numFmtId="168" fontId="89" fillId="0" borderId="0" xfId="96" applyNumberFormat="1" applyFont="1"/>
    <xf numFmtId="4" fontId="0" fillId="0" borderId="0" xfId="96" applyNumberFormat="1" applyFont="1" applyAlignment="1">
      <alignment horizontal="right"/>
    </xf>
    <xf numFmtId="0" fontId="157" fillId="0" borderId="0" xfId="97" applyFont="1" applyAlignment="1">
      <alignment horizontal="left" vertical="top" wrapText="1"/>
    </xf>
    <xf numFmtId="0" fontId="126" fillId="0" borderId="0" xfId="97" applyFont="1" applyAlignment="1">
      <alignment horizontal="left" vertical="top" wrapText="1"/>
    </xf>
    <xf numFmtId="0" fontId="157" fillId="0" borderId="0" xfId="97" applyFont="1"/>
    <xf numFmtId="0" fontId="1" fillId="0" borderId="0" xfId="98" applyFont="1"/>
    <xf numFmtId="0" fontId="204" fillId="0" borderId="0" xfId="97" applyFont="1" applyAlignment="1">
      <alignment horizontal="center"/>
    </xf>
    <xf numFmtId="0" fontId="175" fillId="0" borderId="0" xfId="94" applyFont="1" applyAlignment="1">
      <alignment horizontal="left" vertical="top"/>
    </xf>
    <xf numFmtId="17" fontId="175" fillId="0" borderId="0" xfId="94" applyNumberFormat="1" applyFont="1" applyAlignment="1">
      <alignment horizontal="left"/>
    </xf>
    <xf numFmtId="17" fontId="175" fillId="0" borderId="0" xfId="94" applyNumberFormat="1" applyFont="1" applyAlignment="1">
      <alignment horizontal="center"/>
    </xf>
    <xf numFmtId="0" fontId="77" fillId="0" borderId="0" xfId="94"/>
    <xf numFmtId="0" fontId="157" fillId="0" borderId="0" xfId="99"/>
    <xf numFmtId="0" fontId="175" fillId="0" borderId="0" xfId="94" applyFont="1" applyAlignment="1">
      <alignment horizontal="center" vertical="top"/>
    </xf>
    <xf numFmtId="0" fontId="172" fillId="0" borderId="0" xfId="94" applyFont="1" applyAlignment="1">
      <alignment horizontal="left" vertical="top"/>
    </xf>
    <xf numFmtId="0" fontId="204" fillId="0" borderId="97" xfId="99" applyFont="1" applyBorder="1" applyAlignment="1">
      <alignment horizontal="center" vertical="center"/>
    </xf>
    <xf numFmtId="0" fontId="205" fillId="0" borderId="97" xfId="99" applyFont="1" applyBorder="1"/>
    <xf numFmtId="0" fontId="157" fillId="0" borderId="97" xfId="99" applyBorder="1" applyAlignment="1">
      <alignment horizontal="left" wrapText="1"/>
    </xf>
    <xf numFmtId="184" fontId="157" fillId="0" borderId="97" xfId="99" applyNumberFormat="1" applyBorder="1" applyAlignment="1">
      <alignment horizontal="right" wrapText="1"/>
    </xf>
    <xf numFmtId="0" fontId="204" fillId="0" borderId="98" xfId="99" applyFont="1" applyBorder="1" applyAlignment="1">
      <alignment horizontal="center" vertical="center"/>
    </xf>
    <xf numFmtId="0" fontId="157" fillId="0" borderId="98" xfId="99" applyBorder="1" applyAlignment="1">
      <alignment horizontal="left" wrapText="1"/>
    </xf>
    <xf numFmtId="0" fontId="205" fillId="0" borderId="97" xfId="99" applyFont="1" applyBorder="1" applyAlignment="1">
      <alignment horizontal="left" vertical="center" wrapText="1"/>
    </xf>
    <xf numFmtId="0" fontId="204" fillId="0" borderId="0" xfId="99" applyFont="1" applyAlignment="1">
      <alignment horizontal="center"/>
    </xf>
    <xf numFmtId="0" fontId="157" fillId="0" borderId="0" xfId="99" applyAlignment="1">
      <alignment horizontal="center"/>
    </xf>
    <xf numFmtId="0" fontId="157" fillId="0" borderId="0" xfId="99" applyAlignment="1">
      <alignment horizontal="center" vertical="top"/>
    </xf>
    <xf numFmtId="0" fontId="157" fillId="0" borderId="0" xfId="99" applyAlignment="1">
      <alignment vertical="top" wrapText="1"/>
    </xf>
    <xf numFmtId="4" fontId="157" fillId="0" borderId="0" xfId="99" applyNumberFormat="1" applyProtection="1">
      <protection locked="0"/>
    </xf>
    <xf numFmtId="4" fontId="157" fillId="0" borderId="0" xfId="99" applyNumberFormat="1"/>
    <xf numFmtId="4" fontId="157" fillId="0" borderId="0" xfId="99" applyNumberFormat="1" applyAlignment="1">
      <alignment horizontal="center"/>
    </xf>
    <xf numFmtId="0" fontId="157" fillId="0" borderId="0" xfId="99" applyAlignment="1">
      <alignment wrapText="1"/>
    </xf>
    <xf numFmtId="0" fontId="204" fillId="0" borderId="42" xfId="99" applyFont="1" applyBorder="1" applyAlignment="1">
      <alignment horizontal="center" shrinkToFit="1"/>
    </xf>
    <xf numFmtId="0" fontId="160" fillId="0" borderId="0" xfId="97" applyFont="1" applyAlignment="1">
      <alignment horizontal="center" vertical="top"/>
    </xf>
    <xf numFmtId="0" fontId="160" fillId="0" borderId="0" xfId="97" applyFont="1"/>
    <xf numFmtId="0" fontId="160" fillId="0" borderId="0" xfId="97" applyFont="1" applyAlignment="1">
      <alignment horizontal="center"/>
    </xf>
    <xf numFmtId="4" fontId="160" fillId="0" borderId="0" xfId="97" applyNumberFormat="1" applyFont="1" applyAlignment="1">
      <alignment horizontal="right"/>
    </xf>
    <xf numFmtId="0" fontId="160" fillId="0" borderId="0" xfId="97" applyFont="1" applyProtection="1">
      <protection locked="0"/>
    </xf>
    <xf numFmtId="4" fontId="160" fillId="0" borderId="0" xfId="97" applyNumberFormat="1" applyFont="1" applyAlignment="1" applyProtection="1">
      <alignment horizontal="right"/>
      <protection locked="0"/>
    </xf>
    <xf numFmtId="0" fontId="206" fillId="0" borderId="0" xfId="97" applyFont="1" applyProtection="1">
      <protection locked="0"/>
    </xf>
    <xf numFmtId="0" fontId="206" fillId="0" borderId="0" xfId="97" applyFont="1"/>
    <xf numFmtId="0" fontId="205" fillId="0" borderId="97" xfId="100" applyFont="1" applyBorder="1" applyAlignment="1">
      <alignment horizontal="center"/>
    </xf>
    <xf numFmtId="0" fontId="205" fillId="0" borderId="97" xfId="100" applyFont="1" applyBorder="1"/>
    <xf numFmtId="0" fontId="157" fillId="0" borderId="97" xfId="100" applyBorder="1" applyAlignment="1">
      <alignment horizontal="left" wrapText="1"/>
    </xf>
    <xf numFmtId="0" fontId="157" fillId="0" borderId="0" xfId="100" applyProtection="1">
      <protection locked="0"/>
    </xf>
    <xf numFmtId="0" fontId="157" fillId="0" borderId="0" xfId="100"/>
    <xf numFmtId="0" fontId="16" fillId="0" borderId="99" xfId="101" applyFont="1" applyBorder="1" applyAlignment="1">
      <alignment horizontal="center" vertical="top"/>
    </xf>
    <xf numFmtId="0" fontId="16" fillId="0" borderId="99" xfId="101" applyFont="1" applyBorder="1" applyAlignment="1">
      <alignment horizontal="center" vertical="center"/>
    </xf>
    <xf numFmtId="4" fontId="16" fillId="0" borderId="99" xfId="101" applyNumberFormat="1" applyFont="1" applyBorder="1" applyAlignment="1">
      <alignment horizontal="center" vertical="center"/>
    </xf>
    <xf numFmtId="4" fontId="160" fillId="0" borderId="0" xfId="97" applyNumberFormat="1" applyFont="1" applyProtection="1">
      <protection locked="0"/>
    </xf>
    <xf numFmtId="4" fontId="207" fillId="0" borderId="0" xfId="97" applyNumberFormat="1" applyFont="1" applyAlignment="1" applyProtection="1">
      <alignment horizontal="center"/>
      <protection locked="0"/>
    </xf>
    <xf numFmtId="0" fontId="3" fillId="0" borderId="0" xfId="101" applyFont="1" applyAlignment="1">
      <alignment horizontal="center" vertical="top"/>
    </xf>
    <xf numFmtId="0" fontId="3" fillId="0" borderId="0" xfId="101" applyFont="1" applyAlignment="1">
      <alignment horizontal="left" vertical="center" wrapText="1"/>
    </xf>
    <xf numFmtId="0" fontId="3" fillId="0" borderId="0" xfId="101" applyFont="1" applyAlignment="1">
      <alignment horizontal="center"/>
    </xf>
    <xf numFmtId="4" fontId="3" fillId="0" borderId="0" xfId="101" applyNumberFormat="1" applyFont="1" applyAlignment="1">
      <alignment horizontal="right"/>
    </xf>
    <xf numFmtId="4" fontId="3" fillId="0" borderId="0" xfId="101" applyNumberFormat="1" applyFont="1" applyAlignment="1" applyProtection="1">
      <alignment horizontal="right"/>
      <protection locked="0"/>
    </xf>
    <xf numFmtId="0" fontId="207" fillId="0" borderId="0" xfId="97" applyFont="1" applyAlignment="1">
      <alignment horizontal="justify" vertical="center" wrapText="1"/>
    </xf>
    <xf numFmtId="0" fontId="160" fillId="0" borderId="0" xfId="97" applyFont="1" applyAlignment="1">
      <alignment wrapText="1"/>
    </xf>
    <xf numFmtId="0" fontId="207" fillId="0" borderId="0" xfId="97" applyFont="1"/>
    <xf numFmtId="0" fontId="160" fillId="0" borderId="0" xfId="97" applyFont="1" applyAlignment="1">
      <alignment horizontal="justify" vertical="center" wrapText="1"/>
    </xf>
    <xf numFmtId="4" fontId="3" fillId="0" borderId="0" xfId="101" applyNumberFormat="1" applyFont="1" applyProtection="1">
      <protection locked="0"/>
    </xf>
    <xf numFmtId="4" fontId="160" fillId="0" borderId="0" xfId="97" applyNumberFormat="1" applyFont="1"/>
    <xf numFmtId="0" fontId="160" fillId="0" borderId="0" xfId="98" applyFont="1" applyAlignment="1">
      <alignment horizontal="left" vertical="top" wrapText="1"/>
    </xf>
    <xf numFmtId="0" fontId="160" fillId="0" borderId="0" xfId="102" applyFont="1" applyAlignment="1">
      <alignment horizontal="center"/>
    </xf>
    <xf numFmtId="2" fontId="160" fillId="0" borderId="0" xfId="98" applyNumberFormat="1" applyFont="1" applyAlignment="1">
      <alignment horizontal="right"/>
    </xf>
    <xf numFmtId="4" fontId="160" fillId="0" borderId="0" xfId="98" applyNumberFormat="1" applyFont="1" applyProtection="1">
      <protection locked="0"/>
    </xf>
    <xf numFmtId="4" fontId="160" fillId="0" borderId="0" xfId="102" applyNumberFormat="1" applyFont="1" applyAlignment="1">
      <alignment horizontal="right"/>
    </xf>
    <xf numFmtId="0" fontId="206" fillId="0" borderId="0" xfId="98" applyFont="1" applyProtection="1">
      <protection locked="0"/>
    </xf>
    <xf numFmtId="0" fontId="206" fillId="0" borderId="0" xfId="98" applyFont="1"/>
    <xf numFmtId="49" fontId="160" fillId="0" borderId="0" xfId="102" applyNumberFormat="1" applyFont="1" applyAlignment="1">
      <alignment horizontal="center" vertical="top"/>
    </xf>
    <xf numFmtId="0" fontId="160" fillId="0" borderId="0" xfId="98" applyFont="1" applyAlignment="1">
      <alignment horizontal="justify" vertical="top" wrapText="1"/>
    </xf>
    <xf numFmtId="0" fontId="160" fillId="0" borderId="0" xfId="98" applyFont="1" applyAlignment="1" applyProtection="1">
      <alignment horizontal="justify" vertical="top" wrapText="1"/>
      <protection locked="0"/>
    </xf>
    <xf numFmtId="49" fontId="160" fillId="0" borderId="0" xfId="98" applyNumberFormat="1" applyFont="1" applyAlignment="1">
      <alignment horizontal="center" vertical="top"/>
    </xf>
    <xf numFmtId="4" fontId="160" fillId="0" borderId="0" xfId="98" applyNumberFormat="1" applyFont="1"/>
    <xf numFmtId="4" fontId="160" fillId="0" borderId="0" xfId="102" applyNumberFormat="1" applyFont="1"/>
    <xf numFmtId="0" fontId="1" fillId="0" borderId="0" xfId="98" applyFont="1" applyProtection="1">
      <protection locked="0"/>
    </xf>
    <xf numFmtId="49" fontId="91" fillId="0" borderId="0" xfId="98" applyNumberFormat="1" applyFont="1" applyAlignment="1">
      <alignment horizontal="center" vertical="top"/>
    </xf>
    <xf numFmtId="0" fontId="160" fillId="0" borderId="0" xfId="97" applyFont="1" applyAlignment="1">
      <alignment vertical="center" wrapText="1"/>
    </xf>
    <xf numFmtId="0" fontId="3" fillId="0" borderId="42" xfId="101" applyFont="1" applyBorder="1" applyAlignment="1">
      <alignment horizontal="center" vertical="top"/>
    </xf>
    <xf numFmtId="0" fontId="160" fillId="0" borderId="42" xfId="97" applyFont="1" applyBorder="1" applyAlignment="1">
      <alignment vertical="center" wrapText="1"/>
    </xf>
    <xf numFmtId="0" fontId="160" fillId="0" borderId="42" xfId="97" applyFont="1" applyBorder="1" applyAlignment="1">
      <alignment horizontal="center"/>
    </xf>
    <xf numFmtId="4" fontId="160" fillId="0" borderId="42" xfId="97" applyNumberFormat="1" applyFont="1" applyBorder="1" applyAlignment="1">
      <alignment horizontal="right"/>
    </xf>
    <xf numFmtId="0" fontId="206" fillId="0" borderId="0" xfId="97" applyFont="1" applyAlignment="1">
      <alignment horizontal="center" vertical="top"/>
    </xf>
    <xf numFmtId="0" fontId="204" fillId="0" borderId="0" xfId="100" applyFont="1" applyAlignment="1">
      <alignment horizontal="justify" shrinkToFit="1"/>
    </xf>
    <xf numFmtId="4" fontId="210" fillId="0" borderId="0" xfId="97" applyNumberFormat="1" applyFont="1" applyAlignment="1">
      <alignment horizontal="right"/>
    </xf>
    <xf numFmtId="4" fontId="207" fillId="0" borderId="0" xfId="97" applyNumberFormat="1" applyFont="1" applyProtection="1">
      <protection locked="0"/>
    </xf>
    <xf numFmtId="4" fontId="207" fillId="0" borderId="0" xfId="97" applyNumberFormat="1" applyFont="1" applyAlignment="1" applyProtection="1">
      <alignment horizontal="right"/>
      <protection locked="0"/>
    </xf>
    <xf numFmtId="4" fontId="207" fillId="10" borderId="0" xfId="97" applyNumberFormat="1" applyFont="1" applyFill="1" applyAlignment="1" applyProtection="1">
      <alignment horizontal="right"/>
      <protection locked="0"/>
    </xf>
    <xf numFmtId="4" fontId="207" fillId="0" borderId="0" xfId="97" applyNumberFormat="1" applyFont="1" applyAlignment="1" applyProtection="1">
      <alignment horizontal="left"/>
      <protection locked="0"/>
    </xf>
    <xf numFmtId="0" fontId="3" fillId="0" borderId="0" xfId="100" applyFont="1" applyAlignment="1">
      <alignment horizontal="left" vertical="top"/>
    </xf>
    <xf numFmtId="0" fontId="3" fillId="0" borderId="0" xfId="100" applyFont="1" applyAlignment="1" applyProtection="1">
      <alignment horizontal="left" vertical="top"/>
      <protection locked="0"/>
    </xf>
    <xf numFmtId="0" fontId="16" fillId="0" borderId="97" xfId="100" applyFont="1" applyBorder="1" applyAlignment="1">
      <alignment horizontal="center"/>
    </xf>
    <xf numFmtId="0" fontId="16" fillId="0" borderId="97" xfId="100" applyFont="1" applyBorder="1"/>
    <xf numFmtId="0" fontId="3" fillId="0" borderId="97" xfId="100" applyFont="1" applyBorder="1" applyAlignment="1">
      <alignment horizontal="left" wrapText="1"/>
    </xf>
    <xf numFmtId="0" fontId="3" fillId="0" borderId="0" xfId="100" applyFont="1" applyProtection="1">
      <protection locked="0"/>
    </xf>
    <xf numFmtId="0" fontId="3" fillId="0" borderId="0" xfId="100" applyFont="1"/>
    <xf numFmtId="0" fontId="3" fillId="0" borderId="0" xfId="100" applyFont="1" applyAlignment="1">
      <alignment horizontal="center" vertical="center"/>
    </xf>
    <xf numFmtId="0" fontId="16" fillId="0" borderId="0" xfId="100" applyFont="1"/>
    <xf numFmtId="0" fontId="3" fillId="0" borderId="0" xfId="100" applyFont="1" applyAlignment="1">
      <alignment horizontal="left" wrapText="1"/>
    </xf>
    <xf numFmtId="0" fontId="211" fillId="0" borderId="99" xfId="101" applyFont="1" applyBorder="1" applyAlignment="1">
      <alignment horizontal="center" vertical="center"/>
    </xf>
    <xf numFmtId="4" fontId="211" fillId="0" borderId="99" xfId="101" applyNumberFormat="1" applyFont="1" applyBorder="1" applyAlignment="1">
      <alignment horizontal="center" vertical="center"/>
    </xf>
    <xf numFmtId="0" fontId="212" fillId="0" borderId="0" xfId="97" applyFont="1" applyAlignment="1" applyProtection="1">
      <alignment vertical="center"/>
      <protection locked="0"/>
    </xf>
    <xf numFmtId="0" fontId="213" fillId="0" borderId="0" xfId="97" applyFont="1" applyAlignment="1" applyProtection="1">
      <alignment vertical="center"/>
      <protection locked="0"/>
    </xf>
    <xf numFmtId="0" fontId="213" fillId="0" borderId="0" xfId="97" applyFont="1" applyAlignment="1">
      <alignment vertical="center"/>
    </xf>
    <xf numFmtId="0" fontId="3" fillId="0" borderId="0" xfId="97" applyFont="1" applyAlignment="1">
      <alignment horizontal="center" vertical="center" shrinkToFit="1"/>
    </xf>
    <xf numFmtId="0" fontId="16" fillId="0" borderId="0" xfId="97" applyFont="1" applyAlignment="1">
      <alignment horizontal="center" shrinkToFit="1"/>
    </xf>
    <xf numFmtId="0" fontId="3" fillId="0" borderId="0" xfId="97" applyFont="1" applyProtection="1">
      <protection locked="0"/>
    </xf>
    <xf numFmtId="0" fontId="3" fillId="0" borderId="0" xfId="97" applyFont="1"/>
    <xf numFmtId="0" fontId="3" fillId="0" borderId="0" xfId="100" applyFont="1" applyAlignment="1">
      <alignment horizontal="justify"/>
    </xf>
    <xf numFmtId="0" fontId="3" fillId="0" borderId="0" xfId="100" applyFont="1" applyAlignment="1">
      <alignment horizontal="center" shrinkToFit="1"/>
    </xf>
    <xf numFmtId="4" fontId="3" fillId="0" borderId="0" xfId="100" applyNumberFormat="1" applyFont="1" applyAlignment="1" applyProtection="1">
      <alignment horizontal="center" shrinkToFit="1"/>
      <protection locked="0"/>
    </xf>
    <xf numFmtId="4" fontId="3" fillId="0" borderId="0" xfId="100" applyNumberFormat="1" applyFont="1" applyAlignment="1">
      <alignment horizontal="center" shrinkToFit="1"/>
    </xf>
    <xf numFmtId="49" fontId="3" fillId="0" borderId="0" xfId="100" applyNumberFormat="1" applyFont="1" applyAlignment="1">
      <alignment horizontal="center" vertical="center" shrinkToFit="1"/>
    </xf>
    <xf numFmtId="0" fontId="3" fillId="0" borderId="0" xfId="100" applyFont="1" applyAlignment="1">
      <alignment horizontal="justify" vertical="top"/>
    </xf>
    <xf numFmtId="0" fontId="3" fillId="0" borderId="0" xfId="100" applyFont="1" applyAlignment="1">
      <alignment horizontal="center"/>
    </xf>
    <xf numFmtId="0" fontId="160" fillId="0" borderId="0" xfId="102" applyFont="1" applyAlignment="1">
      <alignment vertical="top" wrapText="1"/>
    </xf>
    <xf numFmtId="0" fontId="160" fillId="0" borderId="0" xfId="98" applyFont="1" applyAlignment="1">
      <alignment horizontal="center"/>
    </xf>
    <xf numFmtId="4" fontId="160" fillId="0" borderId="0" xfId="98" applyNumberFormat="1" applyFont="1" applyAlignment="1" applyProtection="1">
      <alignment horizontal="right"/>
      <protection locked="0"/>
    </xf>
    <xf numFmtId="4" fontId="160" fillId="0" borderId="0" xfId="102" applyNumberFormat="1" applyFont="1" applyAlignment="1">
      <alignment horizontal="right" vertical="center"/>
    </xf>
    <xf numFmtId="0" fontId="160" fillId="0" borderId="0" xfId="98" applyFont="1" applyAlignment="1">
      <alignment vertical="top" wrapText="1"/>
    </xf>
    <xf numFmtId="0" fontId="3" fillId="0" borderId="0" xfId="100" applyFont="1" applyAlignment="1">
      <alignment horizontal="justify" wrapText="1"/>
    </xf>
    <xf numFmtId="0" fontId="5" fillId="0" borderId="0" xfId="100" applyFont="1" applyAlignment="1">
      <alignment horizontal="center"/>
    </xf>
    <xf numFmtId="0" fontId="214" fillId="0" borderId="42" xfId="101" applyFont="1" applyBorder="1" applyAlignment="1">
      <alignment horizontal="center" vertical="top"/>
    </xf>
    <xf numFmtId="0" fontId="212" fillId="0" borderId="42" xfId="97" applyFont="1" applyBorder="1" applyAlignment="1">
      <alignment vertical="center" wrapText="1"/>
    </xf>
    <xf numFmtId="0" fontId="212" fillId="0" borderId="42" xfId="97" applyFont="1" applyBorder="1" applyAlignment="1">
      <alignment horizontal="center"/>
    </xf>
    <xf numFmtId="4" fontId="212" fillId="0" borderId="42" xfId="97" applyNumberFormat="1" applyFont="1" applyBorder="1" applyAlignment="1">
      <alignment horizontal="right"/>
    </xf>
    <xf numFmtId="4" fontId="212" fillId="0" borderId="0" xfId="97" applyNumberFormat="1" applyFont="1" applyProtection="1">
      <protection locked="0"/>
    </xf>
    <xf numFmtId="4" fontId="212" fillId="0" borderId="0" xfId="97" applyNumberFormat="1" applyFont="1" applyAlignment="1" applyProtection="1">
      <alignment horizontal="right"/>
      <protection locked="0"/>
    </xf>
    <xf numFmtId="0" fontId="212" fillId="0" borderId="0" xfId="97" applyFont="1" applyProtection="1">
      <protection locked="0"/>
    </xf>
    <xf numFmtId="0" fontId="213" fillId="0" borderId="0" xfId="97" applyFont="1" applyProtection="1">
      <protection locked="0"/>
    </xf>
    <xf numFmtId="0" fontId="213" fillId="0" borderId="0" xfId="97" applyFont="1"/>
    <xf numFmtId="0" fontId="16" fillId="0" borderId="0" xfId="100" applyFont="1" applyAlignment="1">
      <alignment horizontal="justify" shrinkToFit="1"/>
    </xf>
    <xf numFmtId="0" fontId="16" fillId="0" borderId="0" xfId="100" applyFont="1" applyAlignment="1">
      <alignment horizontal="center" shrinkToFit="1"/>
    </xf>
    <xf numFmtId="4" fontId="16" fillId="0" borderId="0" xfId="100" applyNumberFormat="1" applyFont="1" applyAlignment="1">
      <alignment horizontal="center" shrinkToFit="1"/>
    </xf>
    <xf numFmtId="0" fontId="3" fillId="0" borderId="0" xfId="100" applyFont="1" applyAlignment="1">
      <alignment horizontal="justify" vertical="top" shrinkToFit="1"/>
    </xf>
    <xf numFmtId="49" fontId="204" fillId="0" borderId="0" xfId="100" applyNumberFormat="1" applyFont="1" applyAlignment="1">
      <alignment horizontal="center" vertical="top" shrinkToFit="1"/>
    </xf>
    <xf numFmtId="0" fontId="157" fillId="0" borderId="0" xfId="100" applyAlignment="1">
      <alignment horizontal="justify"/>
    </xf>
    <xf numFmtId="0" fontId="148" fillId="0" borderId="0" xfId="100" applyFont="1" applyAlignment="1">
      <alignment horizontal="center"/>
    </xf>
    <xf numFmtId="0" fontId="157" fillId="0" borderId="0" xfId="100" applyAlignment="1">
      <alignment horizontal="justify" vertical="top" shrinkToFit="1"/>
    </xf>
    <xf numFmtId="0" fontId="215" fillId="0" borderId="97" xfId="100" applyFont="1" applyBorder="1" applyAlignment="1">
      <alignment horizontal="center" shrinkToFit="1"/>
    </xf>
    <xf numFmtId="0" fontId="215" fillId="0" borderId="97" xfId="100" applyFont="1" applyBorder="1" applyAlignment="1">
      <alignment shrinkToFit="1"/>
    </xf>
    <xf numFmtId="0" fontId="205" fillId="0" borderId="0" xfId="100" applyFont="1" applyAlignment="1">
      <alignment horizontal="center"/>
    </xf>
    <xf numFmtId="0" fontId="205" fillId="0" borderId="0" xfId="100" applyFont="1"/>
    <xf numFmtId="0" fontId="215" fillId="0" borderId="0" xfId="100" applyFont="1" applyAlignment="1">
      <alignment horizontal="center" shrinkToFit="1"/>
    </xf>
    <xf numFmtId="0" fontId="215" fillId="0" borderId="0" xfId="100" applyFont="1" applyAlignment="1">
      <alignment shrinkToFit="1"/>
    </xf>
    <xf numFmtId="0" fontId="203" fillId="0" borderId="0" xfId="97" applyFont="1" applyAlignment="1" applyProtection="1">
      <alignment vertical="center"/>
      <protection locked="0"/>
    </xf>
    <xf numFmtId="0" fontId="1" fillId="0" borderId="0" xfId="97" applyAlignment="1" applyProtection="1">
      <alignment vertical="center"/>
      <protection locked="0"/>
    </xf>
    <xf numFmtId="0" fontId="1" fillId="0" borderId="0" xfId="97" applyAlignment="1">
      <alignment vertical="center"/>
    </xf>
    <xf numFmtId="0" fontId="157" fillId="0" borderId="0" xfId="100" applyAlignment="1">
      <alignment horizontal="justify" wrapText="1"/>
    </xf>
    <xf numFmtId="0" fontId="157" fillId="0" borderId="0" xfId="100" applyAlignment="1">
      <alignment horizontal="center"/>
    </xf>
    <xf numFmtId="0" fontId="157" fillId="0" borderId="0" xfId="100" applyAlignment="1">
      <alignment horizontal="center" shrinkToFit="1"/>
    </xf>
    <xf numFmtId="4" fontId="157" fillId="0" borderId="0" xfId="100" applyNumberFormat="1" applyAlignment="1">
      <alignment horizontal="center" shrinkToFit="1"/>
    </xf>
    <xf numFmtId="0" fontId="99" fillId="0" borderId="0" xfId="100" applyFont="1" applyAlignment="1">
      <alignment vertical="top" wrapText="1"/>
    </xf>
    <xf numFmtId="2" fontId="157" fillId="0" borderId="0" xfId="100" applyNumberFormat="1" applyAlignment="1" applyProtection="1">
      <alignment horizontal="center" shrinkToFit="1"/>
      <protection locked="0"/>
    </xf>
    <xf numFmtId="2" fontId="157" fillId="0" borderId="0" xfId="100" applyNumberFormat="1" applyAlignment="1">
      <alignment horizontal="center" shrinkToFit="1"/>
    </xf>
    <xf numFmtId="4" fontId="157" fillId="0" borderId="0" xfId="100" applyNumberFormat="1" applyAlignment="1" applyProtection="1">
      <alignment horizontal="center" shrinkToFit="1"/>
      <protection locked="0"/>
    </xf>
    <xf numFmtId="0" fontId="203" fillId="0" borderId="0" xfId="97" applyFont="1" applyProtection="1">
      <protection locked="0"/>
    </xf>
    <xf numFmtId="0" fontId="1" fillId="0" borderId="0" xfId="97" applyProtection="1">
      <protection locked="0"/>
    </xf>
    <xf numFmtId="0" fontId="1" fillId="0" borderId="0" xfId="97"/>
    <xf numFmtId="49" fontId="204" fillId="0" borderId="100" xfId="100" applyNumberFormat="1" applyFont="1" applyBorder="1" applyAlignment="1">
      <alignment horizontal="center" vertical="top" shrinkToFit="1"/>
    </xf>
    <xf numFmtId="0" fontId="204" fillId="0" borderId="100" xfId="100" applyFont="1" applyBorder="1" applyAlignment="1">
      <alignment horizontal="justify" shrinkToFit="1"/>
    </xf>
    <xf numFmtId="0" fontId="204" fillId="0" borderId="100" xfId="100" applyFont="1" applyBorder="1" applyAlignment="1">
      <alignment horizontal="center" shrinkToFit="1"/>
    </xf>
    <xf numFmtId="4" fontId="204" fillId="0" borderId="0" xfId="100" applyNumberFormat="1" applyFont="1" applyAlignment="1">
      <alignment horizontal="center" shrinkToFit="1"/>
    </xf>
    <xf numFmtId="0" fontId="204" fillId="0" borderId="0" xfId="100" applyFont="1" applyAlignment="1">
      <alignment horizontal="center"/>
    </xf>
    <xf numFmtId="172" fontId="94" fillId="6" borderId="51" xfId="31" applyNumberFormat="1" applyFont="1" applyFill="1" applyBorder="1" applyAlignment="1" applyProtection="1">
      <alignment horizontal="right" vertical="top"/>
    </xf>
    <xf numFmtId="172" fontId="94" fillId="6" borderId="53" xfId="31" applyNumberFormat="1" applyFont="1" applyFill="1" applyBorder="1" applyAlignment="1" applyProtection="1">
      <alignment horizontal="right" vertical="top"/>
    </xf>
    <xf numFmtId="172" fontId="94" fillId="6" borderId="55" xfId="31" applyNumberFormat="1" applyFont="1" applyFill="1" applyBorder="1" applyAlignment="1" applyProtection="1">
      <alignment horizontal="right" vertical="top"/>
    </xf>
    <xf numFmtId="0" fontId="94" fillId="6" borderId="101" xfId="31" applyNumberFormat="1" applyFont="1" applyFill="1" applyBorder="1" applyAlignment="1">
      <alignment horizontal="center" vertical="top" wrapText="1"/>
    </xf>
    <xf numFmtId="49" fontId="94" fillId="6" borderId="102" xfId="31" applyNumberFormat="1" applyFont="1" applyFill="1" applyBorder="1" applyAlignment="1">
      <alignment vertical="top" wrapText="1"/>
    </xf>
    <xf numFmtId="49" fontId="94" fillId="6" borderId="103" xfId="31" applyNumberFormat="1" applyFont="1" applyFill="1" applyBorder="1" applyAlignment="1">
      <alignment horizontal="right" vertical="top" wrapText="1"/>
    </xf>
    <xf numFmtId="0" fontId="94" fillId="6" borderId="103" xfId="31" applyNumberFormat="1" applyFont="1" applyFill="1" applyBorder="1" applyAlignment="1">
      <alignment horizontal="right" vertical="top" wrapText="1"/>
    </xf>
    <xf numFmtId="172" fontId="94" fillId="6" borderId="74" xfId="31" applyNumberFormat="1" applyFont="1" applyFill="1" applyBorder="1" applyAlignment="1" applyProtection="1">
      <alignment horizontal="right" vertical="top"/>
    </xf>
    <xf numFmtId="172" fontId="94" fillId="6" borderId="103" xfId="31" applyNumberFormat="1" applyFont="1" applyFill="1" applyBorder="1" applyAlignment="1" applyProtection="1">
      <alignment horizontal="right" vertical="top"/>
    </xf>
    <xf numFmtId="172" fontId="94" fillId="6" borderId="75" xfId="31" applyNumberFormat="1" applyFont="1" applyFill="1" applyBorder="1" applyAlignment="1" applyProtection="1">
      <alignment horizontal="right" vertical="top"/>
    </xf>
    <xf numFmtId="49" fontId="95" fillId="0" borderId="48" xfId="0" applyNumberFormat="1" applyFont="1" applyFill="1" applyBorder="1" applyAlignment="1">
      <alignment horizontal="center" vertical="top" wrapText="1"/>
    </xf>
    <xf numFmtId="49" fontId="95" fillId="0" borderId="15" xfId="0" applyNumberFormat="1" applyFont="1" applyFill="1" applyBorder="1" applyAlignment="1">
      <alignment horizontal="left" vertical="top" wrapText="1"/>
    </xf>
    <xf numFmtId="0" fontId="94" fillId="0" borderId="15" xfId="0" applyFont="1" applyFill="1" applyBorder="1" applyAlignment="1">
      <alignment horizontal="right" vertical="top" wrapText="1"/>
    </xf>
    <xf numFmtId="172" fontId="94" fillId="0" borderId="15" xfId="0" applyNumberFormat="1" applyFont="1" applyFill="1" applyBorder="1" applyAlignment="1">
      <alignment horizontal="right" vertical="top"/>
    </xf>
    <xf numFmtId="172" fontId="94" fillId="0" borderId="49" xfId="0" applyNumberFormat="1" applyFont="1" applyFill="1" applyBorder="1" applyAlignment="1">
      <alignment horizontal="right" vertical="top" wrapText="1"/>
    </xf>
    <xf numFmtId="0" fontId="101" fillId="0" borderId="78" xfId="0" applyFont="1" applyFill="1" applyBorder="1" applyAlignment="1">
      <alignment horizontal="center" vertical="top" wrapText="1"/>
    </xf>
    <xf numFmtId="49" fontId="101" fillId="0" borderId="78" xfId="0" applyNumberFormat="1" applyFont="1" applyFill="1" applyBorder="1" applyAlignment="1">
      <alignment horizontal="left" vertical="top" wrapText="1"/>
    </xf>
    <xf numFmtId="49" fontId="101" fillId="0" borderId="78" xfId="0" applyNumberFormat="1" applyFont="1" applyFill="1" applyBorder="1" applyAlignment="1">
      <alignment horizontal="right" vertical="top" wrapText="1"/>
    </xf>
    <xf numFmtId="0" fontId="101" fillId="0" borderId="78" xfId="0" applyFont="1" applyFill="1" applyBorder="1" applyAlignment="1">
      <alignment vertical="top" wrapText="1"/>
    </xf>
    <xf numFmtId="0" fontId="101" fillId="0" borderId="75" xfId="0" applyFont="1" applyFill="1" applyBorder="1" applyAlignment="1">
      <alignment horizontal="center" vertical="top" wrapText="1"/>
    </xf>
    <xf numFmtId="49" fontId="101" fillId="0" borderId="75" xfId="0" applyNumberFormat="1" applyFont="1" applyFill="1" applyBorder="1" applyAlignment="1">
      <alignment horizontal="left" vertical="top" wrapText="1"/>
    </xf>
    <xf numFmtId="49" fontId="101" fillId="0" borderId="75" xfId="0" applyNumberFormat="1" applyFont="1" applyFill="1" applyBorder="1" applyAlignment="1">
      <alignment horizontal="right" vertical="top" wrapText="1"/>
    </xf>
    <xf numFmtId="0" fontId="101" fillId="0" borderId="75" xfId="0" applyFont="1" applyFill="1" applyBorder="1" applyAlignment="1">
      <alignment vertical="top" wrapText="1"/>
    </xf>
    <xf numFmtId="49" fontId="101" fillId="0" borderId="76" xfId="0" applyNumberFormat="1" applyFont="1" applyFill="1" applyBorder="1" applyAlignment="1">
      <alignment horizontal="left" vertical="top" wrapText="1"/>
    </xf>
    <xf numFmtId="49" fontId="101" fillId="0" borderId="76" xfId="0" applyNumberFormat="1" applyFont="1" applyFill="1" applyBorder="1" applyAlignment="1">
      <alignment horizontal="right" vertical="top" wrapText="1"/>
    </xf>
    <xf numFmtId="0" fontId="101" fillId="0" borderId="76" xfId="0" applyFont="1" applyFill="1" applyBorder="1" applyAlignment="1">
      <alignment vertical="top" wrapText="1"/>
    </xf>
    <xf numFmtId="49" fontId="95" fillId="0" borderId="15" xfId="0" applyNumberFormat="1" applyFont="1" applyFill="1" applyBorder="1" applyAlignment="1">
      <alignment horizontal="right" vertical="top" wrapText="1"/>
    </xf>
    <xf numFmtId="0" fontId="95" fillId="0" borderId="15" xfId="0" applyFont="1" applyFill="1" applyBorder="1" applyAlignment="1">
      <alignment horizontal="right" vertical="top" wrapText="1"/>
    </xf>
    <xf numFmtId="172" fontId="95" fillId="0" borderId="49" xfId="0" applyNumberFormat="1" applyFont="1" applyFill="1" applyBorder="1" applyAlignment="1">
      <alignment horizontal="right" vertical="top" wrapText="1"/>
    </xf>
    <xf numFmtId="49" fontId="94" fillId="0" borderId="53" xfId="0" applyNumberFormat="1" applyFont="1" applyFill="1" applyBorder="1" applyAlignment="1">
      <alignment vertical="top" wrapText="1"/>
    </xf>
    <xf numFmtId="49" fontId="101" fillId="0" borderId="74" xfId="0" applyNumberFormat="1" applyFont="1" applyFill="1" applyBorder="1" applyAlignment="1">
      <alignment horizontal="left" vertical="top" wrapText="1"/>
    </xf>
    <xf numFmtId="0" fontId="101" fillId="0" borderId="76" xfId="0" applyFont="1" applyFill="1" applyBorder="1" applyAlignment="1">
      <alignment horizontal="center" vertical="top" wrapText="1"/>
    </xf>
    <xf numFmtId="0" fontId="102" fillId="0" borderId="77" xfId="0" applyFont="1" applyFill="1" applyBorder="1" applyAlignment="1">
      <alignment horizontal="center" vertical="top" wrapText="1"/>
    </xf>
    <xf numFmtId="0" fontId="101" fillId="0" borderId="77" xfId="0" applyFont="1" applyFill="1" applyBorder="1" applyAlignment="1">
      <alignment horizontal="left" vertical="top" wrapText="1"/>
    </xf>
    <xf numFmtId="0" fontId="101" fillId="0" borderId="77" xfId="0" applyFont="1" applyFill="1" applyBorder="1" applyAlignment="1">
      <alignment horizontal="right" vertical="top" wrapText="1"/>
    </xf>
    <xf numFmtId="0" fontId="101" fillId="0" borderId="77" xfId="0" applyFont="1" applyFill="1" applyBorder="1" applyAlignment="1">
      <alignment vertical="top" wrapText="1"/>
    </xf>
    <xf numFmtId="172" fontId="94" fillId="0" borderId="77" xfId="0" applyNumberFormat="1" applyFont="1" applyFill="1" applyBorder="1" applyAlignment="1">
      <alignment horizontal="right" vertical="top"/>
    </xf>
    <xf numFmtId="0" fontId="102" fillId="0" borderId="15" xfId="0" applyFont="1" applyFill="1" applyBorder="1" applyAlignment="1">
      <alignment horizontal="center" vertical="top" wrapText="1"/>
    </xf>
    <xf numFmtId="0" fontId="101" fillId="0" borderId="15" xfId="0" applyFont="1" applyFill="1" applyBorder="1" applyAlignment="1">
      <alignment horizontal="left" vertical="top" wrapText="1"/>
    </xf>
    <xf numFmtId="0" fontId="101" fillId="0" borderId="15" xfId="0" applyFont="1" applyFill="1" applyBorder="1" applyAlignment="1">
      <alignment horizontal="right" vertical="top" wrapText="1"/>
    </xf>
    <xf numFmtId="0" fontId="101" fillId="0" borderId="15" xfId="0" applyFont="1" applyFill="1" applyBorder="1" applyAlignment="1">
      <alignment vertical="top" wrapText="1"/>
    </xf>
    <xf numFmtId="49" fontId="95" fillId="0" borderId="81" xfId="0" applyNumberFormat="1" applyFont="1" applyFill="1" applyBorder="1" applyAlignment="1">
      <alignment horizontal="center" vertical="top" wrapText="1"/>
    </xf>
    <xf numFmtId="49" fontId="95" fillId="0" borderId="8" xfId="0" applyNumberFormat="1" applyFont="1" applyFill="1" applyBorder="1" applyAlignment="1">
      <alignment horizontal="left" vertical="top" wrapText="1"/>
    </xf>
    <xf numFmtId="0" fontId="95" fillId="0" borderId="8" xfId="0" applyFont="1" applyFill="1" applyBorder="1" applyAlignment="1">
      <alignment horizontal="right" vertical="top" wrapText="1"/>
    </xf>
    <xf numFmtId="172" fontId="95" fillId="0" borderId="88" xfId="0" applyNumberFormat="1" applyFont="1" applyFill="1" applyBorder="1" applyAlignment="1">
      <alignment horizontal="right" vertical="top" wrapText="1"/>
    </xf>
    <xf numFmtId="172" fontId="95" fillId="0" borderId="8" xfId="0" applyNumberFormat="1" applyFont="1" applyFill="1" applyBorder="1" applyAlignment="1" applyProtection="1">
      <alignment horizontal="right" vertical="top"/>
    </xf>
    <xf numFmtId="0" fontId="101" fillId="0" borderId="75" xfId="0" applyFont="1" applyFill="1" applyBorder="1" applyAlignment="1" applyProtection="1">
      <alignment vertical="top" wrapText="1"/>
    </xf>
    <xf numFmtId="0" fontId="101" fillId="0" borderId="76" xfId="0" applyFont="1" applyFill="1" applyBorder="1" applyAlignment="1" applyProtection="1">
      <alignment vertical="top" wrapText="1"/>
    </xf>
    <xf numFmtId="172" fontId="94" fillId="0" borderId="77" xfId="0" applyNumberFormat="1" applyFont="1" applyFill="1" applyBorder="1" applyAlignment="1" applyProtection="1">
      <alignment horizontal="right" vertical="top"/>
    </xf>
    <xf numFmtId="172" fontId="95" fillId="0" borderId="15" xfId="0" applyNumberFormat="1" applyFont="1" applyFill="1" applyBorder="1" applyAlignment="1" applyProtection="1">
      <alignment horizontal="right" vertical="top"/>
    </xf>
    <xf numFmtId="0" fontId="101" fillId="0" borderId="78" xfId="0" applyFont="1" applyFill="1" applyBorder="1" applyAlignment="1" applyProtection="1">
      <alignment vertical="top" wrapText="1"/>
    </xf>
    <xf numFmtId="172" fontId="94" fillId="0" borderId="15" xfId="0" applyNumberFormat="1" applyFont="1" applyFill="1" applyBorder="1" applyAlignment="1" applyProtection="1">
      <alignment horizontal="right" vertical="top"/>
    </xf>
    <xf numFmtId="0" fontId="101" fillId="6" borderId="75" xfId="31" applyFont="1" applyFill="1" applyBorder="1" applyAlignment="1" applyProtection="1">
      <alignment vertical="top" wrapText="1"/>
    </xf>
    <xf numFmtId="0" fontId="94" fillId="6" borderId="77" xfId="31" applyFont="1" applyFill="1" applyBorder="1" applyAlignment="1" applyProtection="1">
      <alignment horizontal="center"/>
    </xf>
    <xf numFmtId="172" fontId="94" fillId="6" borderId="15" xfId="31" applyNumberFormat="1" applyFont="1" applyFill="1" applyBorder="1" applyAlignment="1" applyProtection="1">
      <alignment horizontal="right" vertical="top"/>
    </xf>
    <xf numFmtId="0" fontId="101" fillId="6" borderId="78" xfId="31" applyFont="1" applyFill="1" applyBorder="1" applyAlignment="1" applyProtection="1">
      <alignment vertical="top" wrapText="1"/>
    </xf>
    <xf numFmtId="0" fontId="101" fillId="6" borderId="76" xfId="31" applyFont="1" applyFill="1" applyBorder="1" applyAlignment="1" applyProtection="1">
      <alignment vertical="top" wrapText="1"/>
    </xf>
    <xf numFmtId="172" fontId="94" fillId="6" borderId="53" xfId="31" applyNumberFormat="1" applyFont="1" applyFill="1" applyBorder="1" applyAlignment="1" applyProtection="1">
      <alignment horizontal="right" vertical="top" wrapText="1"/>
    </xf>
    <xf numFmtId="172" fontId="94" fillId="6" borderId="51" xfId="31" applyNumberFormat="1" applyFont="1" applyFill="1" applyBorder="1" applyAlignment="1" applyProtection="1">
      <alignment horizontal="right" vertical="top" wrapText="1"/>
    </xf>
    <xf numFmtId="172" fontId="94" fillId="6" borderId="74" xfId="31" applyNumberFormat="1" applyFont="1" applyFill="1" applyBorder="1" applyAlignment="1" applyProtection="1">
      <alignment horizontal="right" vertical="top" wrapText="1"/>
    </xf>
    <xf numFmtId="172" fontId="94" fillId="6" borderId="75" xfId="31" applyNumberFormat="1" applyFont="1" applyFill="1" applyBorder="1" applyAlignment="1" applyProtection="1">
      <alignment horizontal="right" vertical="top" wrapText="1"/>
    </xf>
    <xf numFmtId="172" fontId="94" fillId="6" borderId="76" xfId="31" applyNumberFormat="1" applyFont="1" applyFill="1" applyBorder="1" applyAlignment="1" applyProtection="1">
      <alignment horizontal="right" vertical="top"/>
    </xf>
    <xf numFmtId="172" fontId="95" fillId="0" borderId="15" xfId="0" applyNumberFormat="1" applyFont="1" applyFill="1" applyBorder="1" applyAlignment="1" applyProtection="1">
      <alignment horizontal="right" vertical="top"/>
      <protection locked="0"/>
    </xf>
    <xf numFmtId="0" fontId="14" fillId="0" borderId="0" xfId="12" applyFont="1" applyBorder="1" applyAlignment="1">
      <alignment horizontal="left"/>
    </xf>
    <xf numFmtId="2" fontId="5" fillId="0" borderId="41" xfId="18" applyFont="1" applyFill="1" applyBorder="1" applyAlignment="1">
      <alignment horizontal="left" vertical="top" wrapText="1"/>
    </xf>
    <xf numFmtId="2" fontId="5" fillId="0" borderId="42" xfId="18" applyFont="1" applyFill="1" applyBorder="1" applyAlignment="1">
      <alignment horizontal="left" vertical="top" wrapText="1"/>
    </xf>
    <xf numFmtId="0" fontId="14" fillId="0" borderId="0" xfId="96" applyFont="1" applyAlignment="1">
      <alignment horizontal="left"/>
    </xf>
    <xf numFmtId="49" fontId="45" fillId="5" borderId="43" xfId="0" applyNumberFormat="1" applyFont="1" applyFill="1" applyBorder="1" applyAlignment="1">
      <alignment horizontal="justify" vertical="top" wrapText="1"/>
    </xf>
    <xf numFmtId="0" fontId="47" fillId="5" borderId="27" xfId="0" applyFont="1" applyFill="1" applyBorder="1" applyAlignment="1">
      <alignment horizontal="justify" vertical="top" wrapText="1"/>
    </xf>
    <xf numFmtId="4" fontId="45" fillId="5" borderId="27" xfId="0" applyNumberFormat="1" applyFont="1" applyFill="1" applyBorder="1" applyAlignment="1">
      <alignment horizontal="justify" vertical="top" wrapText="1"/>
    </xf>
    <xf numFmtId="49" fontId="95" fillId="6" borderId="45" xfId="31" applyNumberFormat="1" applyFont="1" applyFill="1" applyBorder="1" applyAlignment="1">
      <alignment horizontal="left" vertical="center" wrapText="1"/>
    </xf>
    <xf numFmtId="0" fontId="95" fillId="6" borderId="45" xfId="31" applyFont="1" applyFill="1" applyBorder="1" applyAlignment="1">
      <alignment horizontal="left" vertical="center" wrapText="1"/>
    </xf>
    <xf numFmtId="49" fontId="93" fillId="6" borderId="10" xfId="31" applyNumberFormat="1" applyFont="1" applyFill="1" applyBorder="1" applyAlignment="1">
      <alignment horizontal="left" vertical="center"/>
    </xf>
    <xf numFmtId="0" fontId="93" fillId="6" borderId="10" xfId="31" applyFont="1" applyFill="1" applyBorder="1" applyAlignment="1">
      <alignment horizontal="left" vertical="center"/>
    </xf>
    <xf numFmtId="0" fontId="94" fillId="6" borderId="10" xfId="31" applyFont="1" applyFill="1" applyBorder="1" applyAlignment="1">
      <alignment horizontal="center" vertical="center"/>
    </xf>
    <xf numFmtId="0" fontId="94" fillId="6" borderId="10" xfId="31" applyFont="1" applyFill="1" applyBorder="1" applyAlignment="1">
      <alignment horizontal="left" vertical="center"/>
    </xf>
    <xf numFmtId="0" fontId="29" fillId="6" borderId="10" xfId="31" applyFill="1" applyBorder="1"/>
    <xf numFmtId="0" fontId="29" fillId="6" borderId="45" xfId="31" applyFill="1" applyBorder="1"/>
    <xf numFmtId="49" fontId="96" fillId="6" borderId="48" xfId="31" applyNumberFormat="1" applyFont="1" applyFill="1" applyBorder="1" applyAlignment="1">
      <alignment horizontal="right" vertical="center"/>
    </xf>
    <xf numFmtId="0" fontId="96" fillId="6" borderId="15" xfId="31" applyFont="1" applyFill="1" applyBorder="1" applyAlignment="1">
      <alignment horizontal="right" vertical="center"/>
    </xf>
    <xf numFmtId="0" fontId="94" fillId="6" borderId="50" xfId="31" applyFont="1" applyFill="1" applyBorder="1" applyAlignment="1">
      <alignment horizontal="right" vertical="center"/>
    </xf>
    <xf numFmtId="0" fontId="94" fillId="6" borderId="47" xfId="31" applyFont="1" applyFill="1" applyBorder="1" applyAlignment="1">
      <alignment horizontal="left" vertical="center"/>
    </xf>
    <xf numFmtId="49" fontId="94" fillId="6" borderId="54" xfId="31" applyNumberFormat="1" applyFont="1" applyFill="1" applyBorder="1" applyAlignment="1">
      <alignment horizontal="left" vertical="top" wrapText="1"/>
    </xf>
    <xf numFmtId="49" fontId="94" fillId="6" borderId="45" xfId="31" applyNumberFormat="1" applyFont="1" applyFill="1" applyBorder="1" applyAlignment="1">
      <alignment horizontal="left" vertical="top" wrapText="1"/>
    </xf>
    <xf numFmtId="0" fontId="95" fillId="6" borderId="55" xfId="31" applyFont="1" applyFill="1" applyBorder="1" applyAlignment="1">
      <alignment horizontal="left"/>
    </xf>
    <xf numFmtId="0" fontId="95" fillId="6" borderId="10" xfId="31" applyFont="1" applyFill="1" applyBorder="1" applyAlignment="1">
      <alignment horizontal="right" vertical="top" wrapText="1"/>
    </xf>
    <xf numFmtId="0" fontId="95" fillId="6" borderId="51" xfId="31" applyFont="1" applyFill="1" applyBorder="1" applyAlignment="1">
      <alignment horizontal="center"/>
    </xf>
    <xf numFmtId="49" fontId="93" fillId="6" borderId="45" xfId="31" applyNumberFormat="1" applyFont="1" applyFill="1" applyBorder="1" applyAlignment="1">
      <alignment horizontal="right"/>
    </xf>
    <xf numFmtId="0" fontId="93" fillId="6" borderId="45" xfId="31" applyFont="1" applyFill="1" applyBorder="1" applyAlignment="1">
      <alignment horizontal="right"/>
    </xf>
    <xf numFmtId="0" fontId="95" fillId="6" borderId="53" xfId="31" applyFont="1" applyFill="1" applyBorder="1" applyAlignment="1">
      <alignment horizontal="center"/>
    </xf>
    <xf numFmtId="49" fontId="94" fillId="6" borderId="51" xfId="31" applyNumberFormat="1" applyFont="1" applyFill="1" applyBorder="1" applyAlignment="1">
      <alignment horizontal="left" vertical="top" wrapText="1"/>
    </xf>
    <xf numFmtId="0" fontId="94" fillId="6" borderId="51" xfId="31" applyFont="1" applyFill="1" applyBorder="1" applyAlignment="1">
      <alignment horizontal="left" vertical="top" wrapText="1"/>
    </xf>
    <xf numFmtId="49" fontId="97" fillId="6" borderId="10" xfId="31" applyNumberFormat="1" applyFont="1" applyFill="1" applyBorder="1" applyAlignment="1">
      <alignment horizontal="left" vertical="center"/>
    </xf>
    <xf numFmtId="0" fontId="97" fillId="6" borderId="10" xfId="31" applyFont="1" applyFill="1" applyBorder="1" applyAlignment="1">
      <alignment horizontal="left" vertical="center"/>
    </xf>
    <xf numFmtId="49" fontId="97" fillId="6" borderId="62" xfId="31" applyNumberFormat="1" applyFont="1" applyFill="1" applyBorder="1" applyAlignment="1">
      <alignment horizontal="right"/>
    </xf>
    <xf numFmtId="0" fontId="97" fillId="6" borderId="62" xfId="31" applyFont="1" applyFill="1" applyBorder="1" applyAlignment="1">
      <alignment horizontal="right"/>
    </xf>
    <xf numFmtId="0" fontId="95" fillId="6" borderId="63" xfId="31" applyFont="1" applyFill="1" applyBorder="1" applyAlignment="1">
      <alignment horizontal="center"/>
    </xf>
    <xf numFmtId="49" fontId="94" fillId="6" borderId="51" xfId="31" applyNumberFormat="1" applyFont="1" applyFill="1" applyBorder="1" applyAlignment="1">
      <alignment horizontal="left" vertical="center" wrapText="1"/>
    </xf>
    <xf numFmtId="0" fontId="94" fillId="6" borderId="51" xfId="31" applyFont="1" applyFill="1" applyBorder="1" applyAlignment="1">
      <alignment horizontal="left" vertical="center" wrapText="1"/>
    </xf>
    <xf numFmtId="49" fontId="94" fillId="6" borderId="46" xfId="31" applyNumberFormat="1" applyFont="1" applyFill="1" applyBorder="1" applyAlignment="1">
      <alignment horizontal="left" vertical="top" wrapText="1"/>
    </xf>
    <xf numFmtId="0" fontId="95" fillId="6" borderId="10" xfId="31" applyFont="1" applyFill="1" applyBorder="1" applyAlignment="1">
      <alignment horizontal="center" vertical="top" wrapText="1"/>
    </xf>
    <xf numFmtId="0" fontId="94" fillId="6" borderId="51" xfId="31" applyFont="1" applyFill="1" applyBorder="1" applyAlignment="1">
      <alignment horizontal="center"/>
    </xf>
    <xf numFmtId="0" fontId="94" fillId="6" borderId="63" xfId="31" applyFont="1" applyFill="1" applyBorder="1" applyAlignment="1">
      <alignment horizontal="center"/>
    </xf>
    <xf numFmtId="0" fontId="94" fillId="6" borderId="53" xfId="31" applyFont="1" applyFill="1" applyBorder="1" applyAlignment="1">
      <alignment horizontal="center"/>
    </xf>
    <xf numFmtId="49" fontId="94" fillId="6" borderId="51" xfId="31" applyNumberFormat="1" applyFont="1" applyFill="1" applyBorder="1" applyAlignment="1">
      <alignment horizontal="justify" vertical="center" wrapText="1"/>
    </xf>
    <xf numFmtId="0" fontId="94" fillId="6" borderId="51" xfId="31" applyFont="1" applyFill="1" applyBorder="1" applyAlignment="1">
      <alignment horizontal="justify" vertical="center" wrapText="1"/>
    </xf>
    <xf numFmtId="0" fontId="94" fillId="6" borderId="64" xfId="31" applyFont="1" applyFill="1" applyBorder="1" applyAlignment="1">
      <alignment horizontal="left" vertical="top" wrapText="1"/>
    </xf>
    <xf numFmtId="0" fontId="94" fillId="6" borderId="55" xfId="31" applyFont="1" applyFill="1" applyBorder="1" applyAlignment="1">
      <alignment horizontal="center"/>
    </xf>
    <xf numFmtId="49" fontId="97" fillId="6" borderId="61" xfId="31" applyNumberFormat="1" applyFont="1" applyFill="1" applyBorder="1" applyAlignment="1">
      <alignment horizontal="left" vertical="center"/>
    </xf>
    <xf numFmtId="0" fontId="97" fillId="6" borderId="62" xfId="31" applyFont="1" applyFill="1" applyBorder="1" applyAlignment="1">
      <alignment horizontal="left" vertical="center"/>
    </xf>
    <xf numFmtId="0" fontId="97" fillId="6" borderId="65" xfId="31" applyFont="1" applyFill="1" applyBorder="1" applyAlignment="1">
      <alignment horizontal="left" vertical="center"/>
    </xf>
    <xf numFmtId="0" fontId="97" fillId="6" borderId="66" xfId="31" applyFont="1" applyFill="1" applyBorder="1" applyAlignment="1">
      <alignment horizontal="left" vertical="center"/>
    </xf>
    <xf numFmtId="0" fontId="97" fillId="6" borderId="67" xfId="31" applyFont="1" applyFill="1" applyBorder="1" applyAlignment="1">
      <alignment horizontal="left" vertical="center"/>
    </xf>
    <xf numFmtId="0" fontId="97" fillId="6" borderId="68" xfId="31" applyFont="1" applyFill="1" applyBorder="1" applyAlignment="1">
      <alignment horizontal="left" vertical="center"/>
    </xf>
    <xf numFmtId="49" fontId="97" fillId="6" borderId="10" xfId="31" applyNumberFormat="1" applyFont="1" applyFill="1" applyBorder="1" applyAlignment="1">
      <alignment horizontal="left" vertical="center" wrapText="1"/>
    </xf>
    <xf numFmtId="0" fontId="94" fillId="6" borderId="10" xfId="31" applyFont="1" applyFill="1" applyBorder="1" applyAlignment="1">
      <alignment horizontal="center" vertical="top" wrapText="1"/>
    </xf>
    <xf numFmtId="49" fontId="94" fillId="7" borderId="51" xfId="31" applyNumberFormat="1" applyFont="1" applyFill="1" applyBorder="1" applyAlignment="1">
      <alignment horizontal="left" vertical="top" wrapText="1"/>
    </xf>
    <xf numFmtId="0" fontId="94" fillId="7" borderId="51" xfId="31" applyFont="1" applyFill="1" applyBorder="1" applyAlignment="1">
      <alignment horizontal="left" vertical="top" wrapText="1"/>
    </xf>
    <xf numFmtId="0" fontId="94" fillId="7" borderId="64" xfId="31" applyFont="1" applyFill="1" applyBorder="1" applyAlignment="1">
      <alignment horizontal="left" vertical="top" wrapText="1"/>
    </xf>
    <xf numFmtId="49" fontId="94" fillId="7" borderId="54" xfId="31" applyNumberFormat="1" applyFont="1" applyFill="1" applyBorder="1" applyAlignment="1">
      <alignment horizontal="left" vertical="top" wrapText="1"/>
    </xf>
    <xf numFmtId="49" fontId="94" fillId="7" borderId="45" xfId="31" applyNumberFormat="1" applyFont="1" applyFill="1" applyBorder="1" applyAlignment="1">
      <alignment horizontal="left" vertical="top" wrapText="1"/>
    </xf>
    <xf numFmtId="49" fontId="94" fillId="7" borderId="46" xfId="31" applyNumberFormat="1" applyFont="1" applyFill="1" applyBorder="1" applyAlignment="1">
      <alignment horizontal="left" vertical="top" wrapText="1"/>
    </xf>
    <xf numFmtId="0" fontId="103" fillId="8" borderId="10" xfId="32" applyFont="1" applyFill="1" applyBorder="1" applyAlignment="1">
      <alignment horizontal="right" vertical="top" wrapText="1" shrinkToFit="1" readingOrder="1"/>
    </xf>
    <xf numFmtId="49" fontId="97" fillId="7" borderId="10" xfId="31" applyNumberFormat="1" applyFont="1" applyFill="1" applyBorder="1" applyAlignment="1">
      <alignment horizontal="left" vertical="center" wrapText="1"/>
    </xf>
    <xf numFmtId="0" fontId="97" fillId="7" borderId="10" xfId="31" applyFont="1" applyFill="1" applyBorder="1" applyAlignment="1">
      <alignment horizontal="left" vertical="center"/>
    </xf>
    <xf numFmtId="0" fontId="103" fillId="6" borderId="45" xfId="32" applyFont="1" applyFill="1" applyBorder="1" applyAlignment="1">
      <alignment horizontal="center"/>
    </xf>
    <xf numFmtId="49" fontId="97" fillId="7" borderId="62" xfId="31" applyNumberFormat="1" applyFont="1" applyFill="1" applyBorder="1" applyAlignment="1">
      <alignment horizontal="right"/>
    </xf>
    <xf numFmtId="0" fontId="97" fillId="7" borderId="62" xfId="31" applyFont="1" applyFill="1" applyBorder="1" applyAlignment="1">
      <alignment horizontal="right"/>
    </xf>
    <xf numFmtId="0" fontId="105" fillId="6" borderId="0" xfId="32" applyFont="1" applyFill="1" applyAlignment="1">
      <alignment horizontal="center"/>
    </xf>
    <xf numFmtId="0" fontId="106" fillId="6" borderId="45" xfId="32" applyFont="1" applyFill="1" applyBorder="1" applyAlignment="1">
      <alignment horizontal="left" vertical="center" wrapText="1" shrinkToFit="1" readingOrder="1"/>
    </xf>
    <xf numFmtId="0" fontId="103" fillId="6" borderId="0" xfId="32" applyFont="1" applyFill="1" applyAlignment="1">
      <alignment horizontal="center"/>
    </xf>
    <xf numFmtId="49" fontId="97" fillId="6" borderId="62" xfId="31" applyNumberFormat="1" applyFont="1" applyFill="1" applyBorder="1" applyAlignment="1">
      <alignment horizontal="right" vertical="center"/>
    </xf>
    <xf numFmtId="0" fontId="97" fillId="6" borderId="62" xfId="31" applyFont="1" applyFill="1" applyBorder="1" applyAlignment="1">
      <alignment horizontal="right" vertical="center"/>
    </xf>
    <xf numFmtId="0" fontId="94" fillId="6" borderId="44" xfId="31" applyFont="1" applyFill="1" applyBorder="1" applyAlignment="1">
      <alignment horizontal="center" vertical="top" wrapText="1"/>
    </xf>
    <xf numFmtId="0" fontId="94" fillId="6" borderId="45" xfId="31" applyFont="1" applyFill="1" applyBorder="1" applyAlignment="1">
      <alignment horizontal="center" vertical="top" wrapText="1"/>
    </xf>
    <xf numFmtId="0" fontId="94" fillId="6" borderId="46" xfId="31" applyFont="1" applyFill="1" applyBorder="1" applyAlignment="1">
      <alignment horizontal="center" vertical="top" wrapText="1"/>
    </xf>
    <xf numFmtId="49" fontId="105" fillId="6" borderId="61" xfId="31" applyNumberFormat="1" applyFont="1" applyFill="1" applyBorder="1" applyAlignment="1">
      <alignment horizontal="left" vertical="center"/>
    </xf>
    <xf numFmtId="0" fontId="105" fillId="6" borderId="62" xfId="31" applyFont="1" applyFill="1" applyBorder="1" applyAlignment="1">
      <alignment horizontal="left" vertical="center"/>
    </xf>
    <xf numFmtId="0" fontId="105" fillId="6" borderId="65" xfId="31" applyFont="1" applyFill="1" applyBorder="1" applyAlignment="1">
      <alignment horizontal="left" vertical="center"/>
    </xf>
    <xf numFmtId="0" fontId="105" fillId="6" borderId="66" xfId="31" applyFont="1" applyFill="1" applyBorder="1" applyAlignment="1">
      <alignment horizontal="left" vertical="center"/>
    </xf>
    <xf numFmtId="0" fontId="105" fillId="6" borderId="67" xfId="31" applyFont="1" applyFill="1" applyBorder="1" applyAlignment="1">
      <alignment horizontal="left" vertical="center"/>
    </xf>
    <xf numFmtId="0" fontId="105" fillId="6" borderId="68" xfId="31" applyFont="1" applyFill="1" applyBorder="1" applyAlignment="1">
      <alignment horizontal="left" vertical="center"/>
    </xf>
    <xf numFmtId="49" fontId="105" fillId="6" borderId="62" xfId="31" applyNumberFormat="1" applyFont="1" applyFill="1" applyBorder="1" applyAlignment="1">
      <alignment horizontal="right"/>
    </xf>
    <xf numFmtId="0" fontId="105" fillId="6" borderId="62" xfId="31" applyFont="1" applyFill="1" applyBorder="1" applyAlignment="1">
      <alignment horizontal="right"/>
    </xf>
    <xf numFmtId="49" fontId="94" fillId="6" borderId="54" xfId="35" applyNumberFormat="1" applyFont="1" applyFill="1" applyBorder="1" applyAlignment="1">
      <alignment horizontal="left" vertical="top" wrapText="1"/>
    </xf>
    <xf numFmtId="49" fontId="94" fillId="6" borderId="45" xfId="35" applyNumberFormat="1" applyFont="1" applyFill="1" applyBorder="1" applyAlignment="1">
      <alignment horizontal="left" vertical="top" wrapText="1"/>
    </xf>
    <xf numFmtId="49" fontId="94" fillId="6" borderId="46" xfId="35" applyNumberFormat="1" applyFont="1" applyFill="1" applyBorder="1" applyAlignment="1">
      <alignment horizontal="left" vertical="top" wrapText="1"/>
    </xf>
    <xf numFmtId="0" fontId="95" fillId="6" borderId="51" xfId="35" applyFont="1" applyFill="1" applyBorder="1" applyAlignment="1">
      <alignment horizontal="center"/>
    </xf>
    <xf numFmtId="0" fontId="95" fillId="6" borderId="10" xfId="35" applyFont="1" applyFill="1" applyBorder="1" applyAlignment="1">
      <alignment horizontal="right" vertical="top" wrapText="1"/>
    </xf>
    <xf numFmtId="49" fontId="97" fillId="6" borderId="10" xfId="35" applyNumberFormat="1" applyFont="1" applyFill="1" applyBorder="1" applyAlignment="1">
      <alignment horizontal="left" vertical="center"/>
    </xf>
    <xf numFmtId="0" fontId="97" fillId="6" borderId="10" xfId="35" applyFont="1" applyFill="1" applyBorder="1" applyAlignment="1">
      <alignment horizontal="left" vertical="center"/>
    </xf>
    <xf numFmtId="49" fontId="97" fillId="6" borderId="62" xfId="35" applyNumberFormat="1" applyFont="1" applyFill="1" applyBorder="1" applyAlignment="1">
      <alignment horizontal="right"/>
    </xf>
    <xf numFmtId="0" fontId="97" fillId="6" borderId="62" xfId="35" applyFont="1" applyFill="1" applyBorder="1" applyAlignment="1">
      <alignment horizontal="right"/>
    </xf>
    <xf numFmtId="0" fontId="95" fillId="6" borderId="63" xfId="35" applyFont="1" applyFill="1" applyBorder="1" applyAlignment="1">
      <alignment horizontal="center"/>
    </xf>
    <xf numFmtId="49" fontId="94" fillId="6" borderId="51" xfId="35" applyNumberFormat="1" applyFont="1" applyFill="1" applyBorder="1" applyAlignment="1">
      <alignment horizontal="left" vertical="center" wrapText="1"/>
    </xf>
    <xf numFmtId="0" fontId="94" fillId="6" borderId="51" xfId="35" applyFont="1" applyFill="1" applyBorder="1" applyAlignment="1">
      <alignment horizontal="left" vertical="center" wrapText="1"/>
    </xf>
    <xf numFmtId="49" fontId="94" fillId="6" borderId="51" xfId="35" applyNumberFormat="1" applyFont="1" applyFill="1" applyBorder="1" applyAlignment="1">
      <alignment horizontal="left" vertical="top" wrapText="1"/>
    </xf>
    <xf numFmtId="0" fontId="94" fillId="6" borderId="51" xfId="35" applyFont="1" applyFill="1" applyBorder="1" applyAlignment="1">
      <alignment horizontal="left" vertical="top" wrapText="1"/>
    </xf>
    <xf numFmtId="0" fontId="94" fillId="6" borderId="64" xfId="35" applyFont="1" applyFill="1" applyBorder="1" applyAlignment="1">
      <alignment horizontal="left" vertical="top" wrapText="1"/>
    </xf>
    <xf numFmtId="0" fontId="94" fillId="6" borderId="10" xfId="35" applyFont="1" applyFill="1" applyBorder="1" applyAlignment="1">
      <alignment horizontal="left" vertical="center"/>
    </xf>
    <xf numFmtId="0" fontId="29" fillId="6" borderId="10" xfId="35" applyFill="1" applyBorder="1"/>
    <xf numFmtId="49" fontId="103" fillId="6" borderId="61" xfId="35" applyNumberFormat="1" applyFont="1" applyFill="1" applyBorder="1" applyAlignment="1">
      <alignment horizontal="left" vertical="center" wrapText="1"/>
    </xf>
    <xf numFmtId="0" fontId="103" fillId="6" borderId="62" xfId="35" applyFont="1" applyFill="1" applyBorder="1" applyAlignment="1">
      <alignment horizontal="left" vertical="center" wrapText="1"/>
    </xf>
    <xf numFmtId="0" fontId="103" fillId="6" borderId="65" xfId="35" applyFont="1" applyFill="1" applyBorder="1" applyAlignment="1">
      <alignment horizontal="left" vertical="center" wrapText="1"/>
    </xf>
    <xf numFmtId="0" fontId="103" fillId="6" borderId="66" xfId="35" applyFont="1" applyFill="1" applyBorder="1" applyAlignment="1">
      <alignment horizontal="left" vertical="center" wrapText="1"/>
    </xf>
    <xf numFmtId="0" fontId="103" fillId="6" borderId="67" xfId="35" applyFont="1" applyFill="1" applyBorder="1" applyAlignment="1">
      <alignment horizontal="left" vertical="center" wrapText="1"/>
    </xf>
    <xf numFmtId="0" fontId="103" fillId="6" borderId="68" xfId="35" applyFont="1" applyFill="1" applyBorder="1" applyAlignment="1">
      <alignment horizontal="left" vertical="center" wrapText="1"/>
    </xf>
    <xf numFmtId="0" fontId="94" fillId="6" borderId="10" xfId="35" applyFont="1" applyFill="1" applyBorder="1" applyAlignment="1">
      <alignment horizontal="center" vertical="center"/>
    </xf>
    <xf numFmtId="49" fontId="116" fillId="6" borderId="45" xfId="35" applyNumberFormat="1" applyFont="1" applyFill="1" applyBorder="1" applyAlignment="1">
      <alignment horizontal="left" vertical="center" wrapText="1"/>
    </xf>
    <xf numFmtId="0" fontId="116" fillId="6" borderId="45" xfId="35" applyFont="1" applyFill="1" applyBorder="1" applyAlignment="1">
      <alignment horizontal="left" vertical="center" wrapText="1"/>
    </xf>
    <xf numFmtId="0" fontId="94" fillId="6" borderId="50" xfId="35" applyFont="1" applyFill="1" applyBorder="1" applyAlignment="1">
      <alignment horizontal="right" vertical="center"/>
    </xf>
    <xf numFmtId="0" fontId="94" fillId="6" borderId="47" xfId="35" applyFont="1" applyFill="1" applyBorder="1" applyAlignment="1">
      <alignment horizontal="left" vertical="center"/>
    </xf>
    <xf numFmtId="0" fontId="29" fillId="6" borderId="47" xfId="35" applyFill="1" applyBorder="1"/>
    <xf numFmtId="49" fontId="117" fillId="6" borderId="48" xfId="35" applyNumberFormat="1" applyFont="1" applyFill="1" applyBorder="1" applyAlignment="1">
      <alignment horizontal="right" vertical="center"/>
    </xf>
    <xf numFmtId="0" fontId="117" fillId="6" borderId="15" xfId="35" applyFont="1" applyFill="1" applyBorder="1" applyAlignment="1">
      <alignment horizontal="right" vertical="center"/>
    </xf>
    <xf numFmtId="0" fontId="116" fillId="6" borderId="10" xfId="35" applyFont="1" applyFill="1" applyBorder="1" applyAlignment="1">
      <alignment horizontal="center" vertical="top" wrapText="1"/>
    </xf>
    <xf numFmtId="49" fontId="103" fillId="6" borderId="10" xfId="35" applyNumberFormat="1" applyFont="1" applyFill="1" applyBorder="1" applyAlignment="1">
      <alignment horizontal="left" vertical="center"/>
    </xf>
    <xf numFmtId="0" fontId="103" fillId="6" borderId="10" xfId="35" applyFont="1" applyFill="1" applyBorder="1" applyAlignment="1">
      <alignment horizontal="left" vertical="center"/>
    </xf>
    <xf numFmtId="0" fontId="94" fillId="6" borderId="82" xfId="35" applyFont="1" applyFill="1" applyBorder="1" applyAlignment="1">
      <alignment horizontal="center"/>
    </xf>
    <xf numFmtId="49" fontId="103" fillId="6" borderId="45" xfId="35" applyNumberFormat="1" applyFont="1" applyFill="1" applyBorder="1" applyAlignment="1">
      <alignment horizontal="right"/>
    </xf>
    <xf numFmtId="0" fontId="103" fillId="6" borderId="45" xfId="35" applyFont="1" applyFill="1" applyBorder="1" applyAlignment="1">
      <alignment horizontal="right"/>
    </xf>
    <xf numFmtId="49" fontId="94" fillId="6" borderId="82" xfId="35" applyNumberFormat="1" applyFont="1" applyFill="1" applyBorder="1" applyAlignment="1">
      <alignment horizontal="left" vertical="center" wrapText="1"/>
    </xf>
    <xf numFmtId="0" fontId="94" fillId="6" borderId="82" xfId="35" applyFont="1" applyFill="1" applyBorder="1" applyAlignment="1">
      <alignment horizontal="left" vertical="center" wrapText="1"/>
    </xf>
    <xf numFmtId="0" fontId="94" fillId="6" borderId="83" xfId="35" applyFont="1" applyFill="1" applyBorder="1" applyAlignment="1">
      <alignment horizontal="left" vertical="center" wrapText="1"/>
    </xf>
    <xf numFmtId="0" fontId="94" fillId="6" borderId="44" xfId="35" applyNumberFormat="1" applyFont="1" applyFill="1" applyBorder="1" applyAlignment="1">
      <alignment horizontal="left" vertical="top" wrapText="1"/>
    </xf>
    <xf numFmtId="0" fontId="94" fillId="6" borderId="45" xfId="35" applyNumberFormat="1" applyFont="1" applyFill="1" applyBorder="1" applyAlignment="1">
      <alignment horizontal="left" vertical="top" wrapText="1"/>
    </xf>
    <xf numFmtId="0" fontId="94" fillId="6" borderId="46" xfId="35" applyNumberFormat="1" applyFont="1" applyFill="1" applyBorder="1" applyAlignment="1">
      <alignment horizontal="left" vertical="top" wrapText="1"/>
    </xf>
    <xf numFmtId="0" fontId="94" fillId="6" borderId="87" xfId="35" applyFont="1" applyFill="1" applyBorder="1" applyAlignment="1">
      <alignment horizontal="center"/>
    </xf>
    <xf numFmtId="0" fontId="116" fillId="6" borderId="66" xfId="35" applyFont="1" applyFill="1" applyBorder="1" applyAlignment="1">
      <alignment horizontal="center" vertical="top" wrapText="1"/>
    </xf>
    <xf numFmtId="0" fontId="116" fillId="6" borderId="67" xfId="35" applyFont="1" applyFill="1" applyBorder="1" applyAlignment="1">
      <alignment horizontal="center" vertical="top" wrapText="1"/>
    </xf>
    <xf numFmtId="0" fontId="116" fillId="6" borderId="68" xfId="35" applyFont="1" applyFill="1" applyBorder="1" applyAlignment="1">
      <alignment horizontal="center" vertical="top" wrapText="1"/>
    </xf>
    <xf numFmtId="49" fontId="103" fillId="6" borderId="61" xfId="35" applyNumberFormat="1" applyFont="1" applyFill="1" applyBorder="1" applyAlignment="1">
      <alignment horizontal="left" vertical="center"/>
    </xf>
    <xf numFmtId="0" fontId="103" fillId="6" borderId="62" xfId="35" applyFont="1" applyFill="1" applyBorder="1" applyAlignment="1">
      <alignment horizontal="left" vertical="center"/>
    </xf>
    <xf numFmtId="0" fontId="103" fillId="6" borderId="65" xfId="35" applyFont="1" applyFill="1" applyBorder="1" applyAlignment="1">
      <alignment horizontal="left" vertical="center"/>
    </xf>
    <xf numFmtId="0" fontId="103" fillId="6" borderId="66" xfId="35" applyFont="1" applyFill="1" applyBorder="1" applyAlignment="1">
      <alignment horizontal="left" vertical="center"/>
    </xf>
    <xf numFmtId="0" fontId="103" fillId="6" borderId="67" xfId="35" applyFont="1" applyFill="1" applyBorder="1" applyAlignment="1">
      <alignment horizontal="left" vertical="center"/>
    </xf>
    <xf numFmtId="0" fontId="103" fillId="6" borderId="68" xfId="35" applyFont="1" applyFill="1" applyBorder="1" applyAlignment="1">
      <alignment horizontal="left" vertical="center"/>
    </xf>
    <xf numFmtId="49" fontId="103" fillId="6" borderId="62" xfId="35" applyNumberFormat="1" applyFont="1" applyFill="1" applyBorder="1" applyAlignment="1">
      <alignment horizontal="right"/>
    </xf>
    <xf numFmtId="0" fontId="103" fillId="6" borderId="62" xfId="35" applyFont="1" applyFill="1" applyBorder="1" applyAlignment="1">
      <alignment horizontal="right"/>
    </xf>
    <xf numFmtId="0" fontId="94" fillId="6" borderId="86" xfId="35" applyFont="1" applyFill="1" applyBorder="1" applyAlignment="1">
      <alignment horizontal="center"/>
    </xf>
    <xf numFmtId="49" fontId="94" fillId="6" borderId="89" xfId="35" applyNumberFormat="1" applyFont="1" applyFill="1" applyBorder="1" applyAlignment="1">
      <alignment horizontal="left" vertical="top" wrapText="1"/>
    </xf>
    <xf numFmtId="49" fontId="103" fillId="6" borderId="10" xfId="35" applyNumberFormat="1" applyFont="1" applyFill="1" applyBorder="1" applyAlignment="1">
      <alignment horizontal="left" vertical="center" wrapText="1"/>
    </xf>
    <xf numFmtId="0" fontId="94" fillId="6" borderId="10" xfId="35" applyFont="1" applyFill="1" applyBorder="1" applyAlignment="1">
      <alignment horizontal="center"/>
    </xf>
    <xf numFmtId="0" fontId="29" fillId="6" borderId="45" xfId="35" applyFill="1" applyBorder="1"/>
    <xf numFmtId="0" fontId="94" fillId="6" borderId="10" xfId="35" applyFont="1" applyFill="1" applyBorder="1" applyAlignment="1">
      <alignment horizontal="left"/>
    </xf>
    <xf numFmtId="0" fontId="94" fillId="6" borderId="94" xfId="35" applyFont="1" applyFill="1" applyBorder="1" applyAlignment="1">
      <alignment horizontal="right" vertical="top" wrapText="1"/>
    </xf>
    <xf numFmtId="0" fontId="94" fillId="6" borderId="10" xfId="35" applyFont="1" applyFill="1" applyBorder="1" applyAlignment="1">
      <alignment horizontal="right" vertical="top" wrapText="1"/>
    </xf>
    <xf numFmtId="0" fontId="94" fillId="6" borderId="92" xfId="35" applyFont="1" applyFill="1" applyBorder="1" applyAlignment="1">
      <alignment horizontal="center"/>
    </xf>
    <xf numFmtId="1" fontId="124" fillId="0" borderId="36" xfId="44" applyNumberFormat="1" applyFont="1" applyBorder="1" applyAlignment="1">
      <alignment vertical="top"/>
    </xf>
    <xf numFmtId="1" fontId="30" fillId="0" borderId="0" xfId="42" applyNumberFormat="1" applyFont="1" applyAlignment="1">
      <alignment horizontal="center" vertical="top"/>
    </xf>
    <xf numFmtId="1" fontId="132" fillId="0" borderId="0" xfId="42" applyNumberFormat="1" applyFont="1" applyAlignment="1">
      <alignment horizontal="center" vertical="top"/>
    </xf>
    <xf numFmtId="1" fontId="132" fillId="0" borderId="0" xfId="42" applyNumberFormat="1" applyFont="1" applyAlignment="1">
      <alignment horizontal="center" wrapText="1"/>
    </xf>
    <xf numFmtId="4" fontId="124" fillId="0" borderId="36" xfId="44" applyNumberFormat="1" applyFont="1" applyBorder="1" applyAlignment="1">
      <alignment vertical="top"/>
    </xf>
    <xf numFmtId="1" fontId="124" fillId="0" borderId="3" xfId="44" applyNumberFormat="1" applyFont="1" applyBorder="1" applyAlignment="1">
      <alignment vertical="top"/>
    </xf>
    <xf numFmtId="4" fontId="124" fillId="0" borderId="3" xfId="44" applyNumberFormat="1" applyFont="1" applyBorder="1" applyAlignment="1">
      <alignment vertical="top"/>
    </xf>
    <xf numFmtId="0" fontId="31" fillId="0" borderId="36" xfId="66" applyFont="1" applyBorder="1" applyAlignment="1">
      <alignment horizontal="left"/>
    </xf>
    <xf numFmtId="0" fontId="165" fillId="0" borderId="36" xfId="44" applyFont="1" applyBorder="1" applyAlignment="1">
      <alignment horizontal="left" wrapText="1"/>
    </xf>
    <xf numFmtId="0" fontId="79" fillId="0" borderId="36" xfId="44" applyFont="1" applyBorder="1" applyAlignment="1">
      <alignment horizontal="center"/>
    </xf>
    <xf numFmtId="0" fontId="165" fillId="0" borderId="36" xfId="44" applyFont="1" applyBorder="1" applyAlignment="1">
      <alignment horizontal="center"/>
    </xf>
    <xf numFmtId="0" fontId="3" fillId="0" borderId="36" xfId="44" applyBorder="1" applyAlignment="1">
      <alignment horizontal="center"/>
    </xf>
    <xf numFmtId="1" fontId="16" fillId="0" borderId="0" xfId="63" applyNumberFormat="1" applyFont="1" applyAlignment="1">
      <alignment horizontal="center" wrapText="1"/>
    </xf>
    <xf numFmtId="1" fontId="16" fillId="0" borderId="0" xfId="42" applyNumberFormat="1" applyFont="1" applyAlignment="1">
      <alignment horizontal="center" vertical="top"/>
    </xf>
    <xf numFmtId="1" fontId="16" fillId="0" borderId="0" xfId="42" applyNumberFormat="1" applyFont="1" applyAlignment="1">
      <alignment horizontal="center" wrapText="1"/>
    </xf>
    <xf numFmtId="1" fontId="16" fillId="0" borderId="0" xfId="63" applyNumberFormat="1" applyFont="1" applyAlignment="1">
      <alignment horizontal="center" vertical="top"/>
    </xf>
  </cellXfs>
  <cellStyles count="103">
    <cellStyle name="Denar [0]_V3 plin" xfId="3" xr:uid="{00000000-0005-0000-0000-000000000000}"/>
    <cellStyle name="Denar_V3 plin" xfId="4" xr:uid="{00000000-0005-0000-0000-000001000000}"/>
    <cellStyle name="Hiperpovezava" xfId="37" builtinId="8"/>
    <cellStyle name="Navadno" xfId="0" builtinId="0"/>
    <cellStyle name="Navadno 10 2" xfId="71" xr:uid="{759875EE-D8E9-4114-970C-82E8C5C49805}"/>
    <cellStyle name="Navadno 10 2 2" xfId="94" xr:uid="{F2877094-0A71-4116-8863-9F8D57E319AE}"/>
    <cellStyle name="Navadno 10 3" xfId="67" xr:uid="{C2DD84B4-340F-4335-8500-70C10BBBA56D}"/>
    <cellStyle name="Navadno 11 2" xfId="44" xr:uid="{5EC36C1F-1DEF-42BB-A937-4C7BA5B2373A}"/>
    <cellStyle name="Navadno 12" xfId="64" xr:uid="{7473F1BC-E2BD-44F6-84C6-03D4169F4C8C}"/>
    <cellStyle name="Navadno 2" xfId="5" xr:uid="{00000000-0005-0000-0000-000003000000}"/>
    <cellStyle name="Navadno 2 2" xfId="6" xr:uid="{00000000-0005-0000-0000-000004000000}"/>
    <cellStyle name="Navadno 2 2 2" xfId="43" xr:uid="{80C5C529-F2C6-4906-B295-14651E8F42C9}"/>
    <cellStyle name="Navadno 2 2 2 2" xfId="63" xr:uid="{17E73A0F-5769-4358-B8AE-C275AB36229D}"/>
    <cellStyle name="Navadno 2 2 3" xfId="42" xr:uid="{5D86B55B-6195-4089-82D4-FAFC66D29BBD}"/>
    <cellStyle name="Navadno 2 2 3 2" xfId="84" xr:uid="{87DA8611-C063-45FF-90C3-4F1C1D2A94C3}"/>
    <cellStyle name="Navadno 2 2 4" xfId="95" xr:uid="{53562160-4448-40CB-8335-ECD7D1E4993D}"/>
    <cellStyle name="Navadno 2 3" xfId="33" xr:uid="{4400703A-82C8-49D0-8BFD-19D3BC212A25}"/>
    <cellStyle name="Navadno 2 3 2" xfId="36" xr:uid="{D8A75D63-69EC-4B94-B435-ECF79F107874}"/>
    <cellStyle name="Navadno 2 4" xfId="41" xr:uid="{A2DDB867-5A9D-4EE6-B7B4-970106BDAF39}"/>
    <cellStyle name="Navadno 2 5" xfId="101" xr:uid="{7B6B4A3D-C75A-4EFC-A984-22D858EFD768}"/>
    <cellStyle name="Navadno 27 16" xfId="34" xr:uid="{1F07D819-1AE8-4262-9929-F853792DFB2B}"/>
    <cellStyle name="Navadno 3" xfId="7" xr:uid="{00000000-0005-0000-0000-000005000000}"/>
    <cellStyle name="Navadno 3 2" xfId="35" xr:uid="{68EB60A3-FF91-467D-ADA6-9027448C29DB}"/>
    <cellStyle name="Navadno 3 2 2" xfId="66" xr:uid="{C5CA75BF-8D3B-42C7-8638-704F9DBCD683}"/>
    <cellStyle name="Navadno 3 3" xfId="59" xr:uid="{B43F1A6D-35D0-49C5-B4C6-CF97A27DBE78}"/>
    <cellStyle name="Navadno 3 4" xfId="100" xr:uid="{1A5877AD-CF25-4290-A3FC-E6ECC0485413}"/>
    <cellStyle name="Navadno 4" xfId="31" xr:uid="{449F1448-4F60-4891-9510-AF5CC1C7D1F2}"/>
    <cellStyle name="Navadno 4 10" xfId="93" xr:uid="{1464B961-3072-4D34-B84B-9229496B55B3}"/>
    <cellStyle name="Navadno 4 2" xfId="32" xr:uid="{58C47CB7-C991-4765-9693-E26692FFB531}"/>
    <cellStyle name="Navadno 4 2 2" xfId="65" xr:uid="{05DCCBB7-FC67-435B-AA36-50211373A1B4}"/>
    <cellStyle name="Navadno 4 3" xfId="98" xr:uid="{474980AB-9E19-4400-B00D-C28526B3F02C}"/>
    <cellStyle name="Navadno 4 9" xfId="83" xr:uid="{A631D96E-802F-4278-BDC8-08EB2B8B31A5}"/>
    <cellStyle name="Navadno 5" xfId="97" xr:uid="{722D4B80-7AA3-4F8F-A70C-BB169636E904}"/>
    <cellStyle name="Navadno 5 2" xfId="40" xr:uid="{CF5F6259-D5E9-4751-9EB3-ED89A153F927}"/>
    <cellStyle name="Navadno 5 3" xfId="99" xr:uid="{8289BA7C-041E-4563-9AF8-0ED58A1FE9D0}"/>
    <cellStyle name="Navadno 7 3" xfId="81" xr:uid="{9F272826-2F13-4530-B3EF-DD6CEE49D097}"/>
    <cellStyle name="Navadno 8 2" xfId="82" xr:uid="{ADDD464B-4B5A-47B5-9B84-A7C3F6C26961}"/>
    <cellStyle name="Navadno 9" xfId="8" xr:uid="{00000000-0005-0000-0000-000006000000}"/>
    <cellStyle name="Navadno_070801_P_DELAVNICA FORD_PZI" xfId="80" xr:uid="{81E3F4D7-CC7C-43F6-BE47-9DD560D24567}"/>
    <cellStyle name="Navadno_080905_P_GALEB-S.E.1." xfId="78" xr:uid="{31FA6C91-0D96-4E5B-A429-396C956D3131}"/>
    <cellStyle name="Navadno_ARREA ČANDROVA KOČA" xfId="9" xr:uid="{00000000-0005-0000-0000-000007000000}"/>
    <cellStyle name="Navadno_ARREA- koča Ruše-rušitve" xfId="10" xr:uid="{00000000-0005-0000-0000-000008000000}"/>
    <cellStyle name="Navadno_ARREA- koča Ruše-rušitve 2" xfId="11" xr:uid="{00000000-0005-0000-0000-000009000000}"/>
    <cellStyle name="Navadno_KALAMAR-PSO GREGORČIČEVA MS-16.11.04" xfId="12" xr:uid="{00000000-0005-0000-0000-00000A000000}"/>
    <cellStyle name="Navadno_KALAMAR-PSO GREGORČIČEVA MS-16.11.04 2" xfId="96" xr:uid="{1CC96B16-1A95-4EB9-8386-457E024CAEC5}"/>
    <cellStyle name="Navadno_MIZARSKA DELA" xfId="13" xr:uid="{00000000-0005-0000-0000-00000B000000}"/>
    <cellStyle name="Navadno_Ogrevanje, hlajenje, plin-PZI2" xfId="58" xr:uid="{3A61FF67-2FF1-42B0-80B5-79772C98AF86}"/>
    <cellStyle name="Navadno_Ogrevanje, hlajenje, plin-PZI2 2" xfId="73" xr:uid="{59B0F3F0-4821-4994-8905-ADF2E1E98733}"/>
    <cellStyle name="Navadno_OKNA, VRATA" xfId="14" xr:uid="{00000000-0005-0000-0000-00000C000000}"/>
    <cellStyle name="Navadno_POPIS DEL-DORNBERK-1.faza-razpis" xfId="102" xr:uid="{84A421F2-1631-4DF0-A769-0C027BBB603F}"/>
    <cellStyle name="Navadno_Popisi - PP Gornja radgona-STROJNE NOVO" xfId="89" xr:uid="{A9A2693A-265D-44F6-8327-BDE2D9B8A6D6}"/>
    <cellStyle name="Navadno_popis-splošno-zun.ured" xfId="79" xr:uid="{3C95F1F8-626E-4E04-AAFE-D3E3F6FC1702}"/>
    <cellStyle name="Navadno_PRAZ" xfId="46" xr:uid="{6BE6C639-D779-4D26-8CAC-EBD4A75E4520}"/>
    <cellStyle name="Navadno_PROJEKTA gradbena jama komenda marec 2009 in avgust 10" xfId="15" xr:uid="{00000000-0005-0000-0000-00000D000000}"/>
    <cellStyle name="Navadno_Strojne instalacije -Objekt C" xfId="56" xr:uid="{8B806A9F-94AA-4D05-AD34-82601D15579B}"/>
    <cellStyle name="Navadno_ZIDARSKA _1" xfId="16" xr:uid="{00000000-0005-0000-0000-00000E000000}"/>
    <cellStyle name="Normal 10" xfId="17" xr:uid="{00000000-0005-0000-0000-00000F000000}"/>
    <cellStyle name="Normal 2" xfId="18" xr:uid="{00000000-0005-0000-0000-000010000000}"/>
    <cellStyle name="Normal 2 10" xfId="92" xr:uid="{5E9AB098-16AD-4FD6-837B-CF7C19BDB7AC}"/>
    <cellStyle name="Normal 2 2 2" xfId="19" xr:uid="{00000000-0005-0000-0000-000011000000}"/>
    <cellStyle name="Normal 3" xfId="20" xr:uid="{00000000-0005-0000-0000-000012000000}"/>
    <cellStyle name="Normal 3 2" xfId="21" xr:uid="{00000000-0005-0000-0000-000013000000}"/>
    <cellStyle name="Normal 3 2 2" xfId="22" xr:uid="{00000000-0005-0000-0000-000014000000}"/>
    <cellStyle name="Normal 4" xfId="23" xr:uid="{00000000-0005-0000-0000-000015000000}"/>
    <cellStyle name="Normal 6" xfId="24" xr:uid="{00000000-0005-0000-0000-000016000000}"/>
    <cellStyle name="Normal 7" xfId="25" xr:uid="{00000000-0005-0000-0000-000017000000}"/>
    <cellStyle name="Normal 8" xfId="26" xr:uid="{00000000-0005-0000-0000-000018000000}"/>
    <cellStyle name="Normal 9" xfId="27" xr:uid="{00000000-0005-0000-0000-000019000000}"/>
    <cellStyle name="Normal_020902_P_SH_ČERNIGOJ" xfId="51" xr:uid="{D53BA433-FF1E-4EDA-BF72-F86969711296}"/>
    <cellStyle name="Normal_020902_P_SH_ČERNIGOJ 2" xfId="77" xr:uid="{522303DE-6D7D-46E5-BF4F-B076D0EA3B85}"/>
    <cellStyle name="Normal_020902_P_SH_ČERNIGOJ_120303_P_OGREVANJE, HLAJENJE_OČESNA MURSKA SOBOTA_PZI" xfId="76" xr:uid="{F3CB179A-5F47-42E4-A88A-F421146F6CF3}"/>
    <cellStyle name="Normal_020907_P_ZD_NOVA GORICA 2" xfId="72" xr:uid="{BE88CD7A-C6F1-4D14-AACE-3180DF661C56}"/>
    <cellStyle name="Normal_020907_P_ZD_NOVA GORICA 3" xfId="70" xr:uid="{48C02179-F369-4CB9-AE87-F324D0445DA5}"/>
    <cellStyle name="Normal_M50_PZR 2" xfId="74" xr:uid="{9A21FC72-3E13-473A-8F39-CCCC197939D7}"/>
    <cellStyle name="Normal_Popis_deskle" xfId="50" xr:uid="{A08E6094-9183-4510-B8C4-57828D365433}"/>
    <cellStyle name="Normal_Popis_deskle 2" xfId="49" xr:uid="{9B55C12E-737C-4DD1-BD61-EF0CA1E70D3E}"/>
    <cellStyle name="Normal_Popis_deskle 2 2" xfId="91" xr:uid="{F2765FE2-2186-4237-BDDD-D2199313A3B4}"/>
    <cellStyle name="Normal_Popis_ZD-adaptacija" xfId="45" xr:uid="{4289F134-15CF-4A99-A93C-7F02312A83E5}"/>
    <cellStyle name="Normal_Popis_ZD-adaptacija 2" xfId="75" xr:uid="{92BB279A-6B18-42F1-BBBD-FE49C4C141F2}"/>
    <cellStyle name="Normal_Popis_ZD-adaptacija 3" xfId="52" xr:uid="{2295CB9F-B3CB-490F-810F-C4357F8CEE46}"/>
    <cellStyle name="Normal_Popis_ZD-nadzidava" xfId="68" xr:uid="{4813E6CA-288E-4CA9-A949-ABE9C6DA8356}"/>
    <cellStyle name="Normal_pr tesg 7,9 koslj 10.12.98 (2)" xfId="28" xr:uid="{00000000-0005-0000-0000-00001A000000}"/>
    <cellStyle name="Normal_pr zid 7,9 koslj 10.12.98 (3)" xfId="29" xr:uid="{00000000-0005-0000-0000-00001B000000}"/>
    <cellStyle name="Normal_Sheet1" xfId="38" xr:uid="{07642882-5D10-4F3F-AE3E-1A5C7DE125DF}"/>
    <cellStyle name="Normal_Sheet1 2" xfId="86" xr:uid="{5161AACE-AE4C-457F-9850-B4C165C1535A}"/>
    <cellStyle name="Normal_Sheet1_1" xfId="47" xr:uid="{9DB58DDE-092E-4FD6-8679-4696F6989CCF}"/>
    <cellStyle name="Normal_Sheet1_1 2" xfId="57" xr:uid="{5936B0EF-97B5-4B5A-B2EA-807636649BD7}"/>
    <cellStyle name="Normal_Sheet1_1 2 2" xfId="61" xr:uid="{12545323-D3CC-41BF-B232-EAA3FCF69AA9}"/>
    <cellStyle name="Normal_Sheet1_1 3" xfId="69" xr:uid="{0C6BAD7A-0CA9-4615-B09A-AD4223BF2309}"/>
    <cellStyle name="Normal_ZD_Šempeter-prizidek-popis" xfId="88" xr:uid="{12703ADA-CA15-424D-BF3F-182F2B341846}"/>
    <cellStyle name="Slog 1" xfId="55" xr:uid="{EAC1DC80-4546-48D7-BBE4-D8DAA449426B}"/>
    <cellStyle name="Slog 1 2" xfId="85" xr:uid="{0F049C6B-0D0B-4CA1-AD21-5E92EBB9A970}"/>
    <cellStyle name="Valuta" xfId="2" builtinId="4"/>
    <cellStyle name="Vejica" xfId="1" builtinId="3"/>
    <cellStyle name="Vejica 11" xfId="54" xr:uid="{0CFFE9C2-D2B0-4DA4-9C04-A4266EDDDAAD}"/>
    <cellStyle name="Vejica 2" xfId="48" xr:uid="{F8A45BD5-F8ED-4057-ADBC-69740459867C}"/>
    <cellStyle name="Vejica 2 2 2" xfId="60" xr:uid="{A8C88E6C-0F22-4A6C-BF59-EE2E12089E09}"/>
    <cellStyle name="Vejica 2 2 3" xfId="62" xr:uid="{1A4B5204-42EE-4E09-92EF-8F3350273021}"/>
    <cellStyle name="Vejica 3" xfId="90" xr:uid="{4AB797B7-44C0-4B8C-9B2D-49C4DAB524D3}"/>
    <cellStyle name="Vejica_070801-G3_VODA_SKUPNA RABA 2" xfId="53" xr:uid="{87E6D464-336D-4256-805E-3A2172677650}"/>
    <cellStyle name="Vejica_KALAMAR-PSO GREGORČIČEVA MS-16.11.04" xfId="30" xr:uid="{00000000-0005-0000-0000-00001E000000}"/>
    <cellStyle name="Vejica_popis-splošno-zun.ured" xfId="39" xr:uid="{C858A38C-7276-4252-A2E0-C02FBC2EAD10}"/>
    <cellStyle name="Vejica_popis-splošno-zun.ured 2" xfId="87" xr:uid="{56016000-C589-47BE-A03E-8DDD4E478A25}"/>
  </cellStyles>
  <dxfs count="12">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FF3333"/>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5.xml"/><Relationship Id="rId89"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3.xml"/><Relationship Id="rId90" Type="http://schemas.openxmlformats.org/officeDocument/2006/relationships/externalLink" Target="externalLinks/externalLink11.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externalLink" Target="externalLinks/externalLink6.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88" Type="http://schemas.openxmlformats.org/officeDocument/2006/relationships/externalLink" Target="externalLinks/externalLink9.xml"/><Relationship Id="rId91" Type="http://schemas.openxmlformats.org/officeDocument/2006/relationships/externalLink" Target="externalLinks/externalLink12.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externalLink" Target="externalLinks/externalLink7.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_2016\160602_BAZENI\PZI\STROJNE\Excel\160602_VODA_BAZEN.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file:///D:\1_1%20Nacrt%20arhitekture\Tehnicno%20porocilo%20in%20popis\Users\Breda\AppData\Local\Temp\Users\pangr\AppData\Local\Temp\Users\Dell\Documents\Popisi\BIPA-&#268;RNU&#352;KI%20BAJER%20kon&#269;ni%20popisi%2030.4.2012\2-crnuski%20bajer_arh_klet_pzi_260412.xls?9E387E8B" TargetMode="External"/><Relationship Id="rId1" Type="http://schemas.openxmlformats.org/officeDocument/2006/relationships/externalLinkPath" Target="file:///\\9E387E8B\2-crnuski%20bajer_arh_klet_pzi_2604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elovni\_2014\111207_NZS-ve&#269;namenski%20objekt-PZI\PZI-2014\STROJNE\Excell\priloga%20x_IZR-klima_VO-PZ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mpnet\kalkulac\Marko%2099\AB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FENIKS\PONSTAF\2018\OSNOVA\1.SITUACIJ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nis\denis_c\MM-Biro\Dejan_K\Dejan\050201_Icit\PZI\Modeli%20za%20popis\Objekt-C\Strojne%20instalacije%20-Objekt%20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ENIKS\PONSTAF\2018\PONUDBE\PON_311A_MM-BIRO%20D._CNS%20POSLOVNI%20C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DELOVNI\_2012\110305_EUROSPIN\PZI\ELEKTRO%20INSTALACIJE\POPIS\El_110305_EUROSPIN_PZI_brez%20c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ELOVNI\_2012\110305_EUROSPIN\PZI\ELEKTRO%20INSTALACIJE\POPIS\El_110305_EUROSPIN_PZI_brez%20ce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elovni\_2014\111207_NZS-ve&#269;namenski%20objekt-PZI\PZI-2014\STROJNE\Excell\06%2001%2001%20-%20Igralnica%20VENKO-toplotne%20izgube\060101_toplotne_izgube_I%20nadstropje_IGRALNICA_VENK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ENIKS\PONSTAF\2018\OSNOVA\FENIKS\PONSTAF\2005\PONUDBE\PON_023A_PMT%20KLIMA%20_POSLOVNI%20CENT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DELOVNI\_2012\111201_Zunanja%20IGRALNICA%20AURORA%20Kobarid\pzi\Elektro\Popis\111201_EI_Popis_Aurora_s%20cenami-PZ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ELOVNI\_2012\111201_Zunanja%20IGRALNICA%20AURORA%20Kobarid\pzi\Elektro\Popis\111201_EI_Popis_Aurora_s%20cenami-PZ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DA hidranti"/>
      <sheetName val="BAZEN VODA"/>
      <sheetName val="VODA"/>
      <sheetName val="KANALIZACIJA DIN"/>
      <sheetName val="VODA - POVEC"/>
      <sheetName val="K"/>
      <sheetName val="Q.T."/>
      <sheetName val="RAD-čl"/>
      <sheetName val="RAD-pl"/>
      <sheetName val="VSEB-VODE"/>
      <sheetName val="PREZRAČEVANJE KOTLARNE"/>
      <sheetName val="CEV-RAD"/>
      <sheetName val="Q.T.-B"/>
      <sheetName val="Rad-B"/>
      <sheetName val="Makro"/>
      <sheetName val="Module1"/>
    </sheetNames>
    <sheetDataSet>
      <sheetData sheetId="0" refreshError="1"/>
      <sheetData sheetId="1" refreshError="1"/>
      <sheetData sheetId="2" refreshError="1"/>
      <sheetData sheetId="3" refreshError="1"/>
      <sheetData sheetId="4" refreshError="1"/>
      <sheetData sheetId="5" refreshError="1"/>
      <sheetData sheetId="6" refreshError="1">
        <row r="16">
          <cell r="G16">
            <v>-9</v>
          </cell>
        </row>
        <row r="17">
          <cell r="G17">
            <v>0.68</v>
          </cell>
        </row>
        <row r="23">
          <cell r="X23">
            <v>0.6</v>
          </cell>
        </row>
        <row r="24">
          <cell r="X24">
            <v>0.45</v>
          </cell>
        </row>
        <row r="25">
          <cell r="X25">
            <v>0.35</v>
          </cell>
        </row>
        <row r="26">
          <cell r="X26">
            <v>1.8</v>
          </cell>
        </row>
        <row r="27">
          <cell r="X27">
            <v>3.5</v>
          </cell>
        </row>
      </sheetData>
      <sheetData sheetId="7" refreshError="1">
        <row r="13">
          <cell r="C13">
            <v>90</v>
          </cell>
        </row>
        <row r="14">
          <cell r="C14">
            <v>70</v>
          </cell>
        </row>
      </sheetData>
      <sheetData sheetId="8" refreshError="1"/>
      <sheetData sheetId="9" refreshError="1"/>
      <sheetData sheetId="10" refreshError="1"/>
      <sheetData sheetId="11" refreshError="1"/>
      <sheetData sheetId="12" refreshError="1"/>
      <sheetData sheetId="13" refreshError="1">
        <row r="2">
          <cell r="C2" t="str">
            <v>FIRE 350/80</v>
          </cell>
          <cell r="D2">
            <v>108</v>
          </cell>
          <cell r="E2">
            <v>1.3149999999999999</v>
          </cell>
          <cell r="H2">
            <v>80</v>
          </cell>
          <cell r="K2">
            <v>0.3</v>
          </cell>
        </row>
        <row r="3">
          <cell r="C3" t="str">
            <v>FIRE 500/80</v>
          </cell>
          <cell r="D3">
            <v>147</v>
          </cell>
          <cell r="E3">
            <v>1.3240000000000001</v>
          </cell>
          <cell r="H3">
            <v>80</v>
          </cell>
          <cell r="K3">
            <v>0.34</v>
          </cell>
        </row>
        <row r="4">
          <cell r="C4" t="str">
            <v>FIRE 600/80</v>
          </cell>
          <cell r="D4">
            <v>172</v>
          </cell>
          <cell r="E4">
            <v>1.3580000000000001</v>
          </cell>
          <cell r="H4">
            <v>80</v>
          </cell>
          <cell r="K4">
            <v>0.39</v>
          </cell>
        </row>
        <row r="5">
          <cell r="C5" t="str">
            <v>FIRE 700/80</v>
          </cell>
          <cell r="D5">
            <v>190</v>
          </cell>
          <cell r="E5">
            <v>1.36</v>
          </cell>
          <cell r="H5">
            <v>80</v>
          </cell>
          <cell r="K5">
            <v>0.48</v>
          </cell>
        </row>
        <row r="6">
          <cell r="C6" t="str">
            <v>FIRE 800/80</v>
          </cell>
          <cell r="D6">
            <v>209</v>
          </cell>
          <cell r="E6">
            <v>1.367</v>
          </cell>
          <cell r="H6">
            <v>80</v>
          </cell>
          <cell r="K6">
            <v>0.52</v>
          </cell>
        </row>
        <row r="7">
          <cell r="C7" t="str">
            <v>KAL 450/80</v>
          </cell>
          <cell r="D7">
            <v>127</v>
          </cell>
          <cell r="E7">
            <v>1.3260000000000001</v>
          </cell>
          <cell r="H7">
            <v>80</v>
          </cell>
          <cell r="K7">
            <v>0.41</v>
          </cell>
        </row>
        <row r="8">
          <cell r="C8" t="str">
            <v>KAL 600/80</v>
          </cell>
          <cell r="D8">
            <v>167</v>
          </cell>
          <cell r="E8">
            <v>1.3280000000000001</v>
          </cell>
          <cell r="H8">
            <v>80</v>
          </cell>
          <cell r="K8">
            <v>0.53</v>
          </cell>
        </row>
        <row r="9">
          <cell r="C9" t="str">
            <v>KAL 700/80</v>
          </cell>
          <cell r="D9">
            <v>193</v>
          </cell>
          <cell r="E9">
            <v>1.3280000000000001</v>
          </cell>
          <cell r="H9">
            <v>80</v>
          </cell>
          <cell r="K9">
            <v>0.57999999999999996</v>
          </cell>
        </row>
        <row r="10">
          <cell r="C10" t="str">
            <v>KAL 800/80</v>
          </cell>
          <cell r="D10">
            <v>215</v>
          </cell>
          <cell r="E10">
            <v>1.4119999999999999</v>
          </cell>
          <cell r="H10">
            <v>80</v>
          </cell>
          <cell r="K10">
            <v>0.65</v>
          </cell>
        </row>
        <row r="11">
          <cell r="C11" t="str">
            <v>KAL 900/80</v>
          </cell>
          <cell r="D11">
            <v>238</v>
          </cell>
          <cell r="E11">
            <v>1.369</v>
          </cell>
          <cell r="H11">
            <v>80</v>
          </cell>
          <cell r="K11">
            <v>0.74</v>
          </cell>
        </row>
        <row r="12">
          <cell r="C12" t="str">
            <v>JET 450</v>
          </cell>
          <cell r="D12">
            <v>122</v>
          </cell>
          <cell r="E12">
            <v>1.258</v>
          </cell>
          <cell r="H12">
            <v>80</v>
          </cell>
          <cell r="K12">
            <v>0.36</v>
          </cell>
        </row>
        <row r="13">
          <cell r="C13" t="str">
            <v>JET 600</v>
          </cell>
          <cell r="D13">
            <v>163</v>
          </cell>
          <cell r="E13">
            <v>1.3260000000000001</v>
          </cell>
          <cell r="F13">
            <v>570</v>
          </cell>
          <cell r="G13">
            <v>500</v>
          </cell>
          <cell r="H13">
            <v>80</v>
          </cell>
          <cell r="I13">
            <v>97</v>
          </cell>
          <cell r="J13">
            <v>25</v>
          </cell>
          <cell r="K13">
            <v>0.46</v>
          </cell>
        </row>
        <row r="14">
          <cell r="C14" t="str">
            <v>JET 700</v>
          </cell>
          <cell r="D14">
            <v>193</v>
          </cell>
          <cell r="E14">
            <v>1.3460000000000001</v>
          </cell>
          <cell r="H14">
            <v>80</v>
          </cell>
          <cell r="K14">
            <v>0.54</v>
          </cell>
        </row>
        <row r="15">
          <cell r="C15" t="str">
            <v>JET 800</v>
          </cell>
          <cell r="D15">
            <v>215</v>
          </cell>
          <cell r="E15">
            <v>1.3560000000000001</v>
          </cell>
          <cell r="H15">
            <v>80</v>
          </cell>
          <cell r="K15">
            <v>0.57999999999999996</v>
          </cell>
        </row>
        <row r="16">
          <cell r="C16" t="str">
            <v>JET 900</v>
          </cell>
          <cell r="D16">
            <v>235</v>
          </cell>
          <cell r="E16">
            <v>1.3720000000000001</v>
          </cell>
          <cell r="H16">
            <v>80</v>
          </cell>
          <cell r="K16">
            <v>0.65</v>
          </cell>
        </row>
        <row r="17">
          <cell r="C17" t="str">
            <v>SM1/300</v>
          </cell>
          <cell r="D17">
            <v>95</v>
          </cell>
          <cell r="E17">
            <v>1.224</v>
          </cell>
          <cell r="H17">
            <v>80</v>
          </cell>
          <cell r="K17">
            <v>0.22</v>
          </cell>
        </row>
        <row r="18">
          <cell r="C18" t="str">
            <v>SM1/450</v>
          </cell>
          <cell r="D18">
            <v>105</v>
          </cell>
          <cell r="E18">
            <v>1.29</v>
          </cell>
          <cell r="H18">
            <v>80</v>
          </cell>
          <cell r="K18">
            <v>0.28999999999999998</v>
          </cell>
        </row>
        <row r="19">
          <cell r="C19" t="str">
            <v>SM1/600</v>
          </cell>
          <cell r="D19">
            <v>144</v>
          </cell>
          <cell r="E19">
            <v>1.2809999999999999</v>
          </cell>
          <cell r="H19">
            <v>80</v>
          </cell>
          <cell r="K19">
            <v>0.36</v>
          </cell>
        </row>
        <row r="20">
          <cell r="C20" t="str">
            <v>SM1/700</v>
          </cell>
          <cell r="D20">
            <v>173</v>
          </cell>
          <cell r="E20">
            <v>1.32</v>
          </cell>
          <cell r="H20">
            <v>80</v>
          </cell>
          <cell r="K20">
            <v>0.43</v>
          </cell>
        </row>
        <row r="21">
          <cell r="C21" t="str">
            <v>SM1/800</v>
          </cell>
          <cell r="D21">
            <v>194</v>
          </cell>
          <cell r="E21">
            <v>1.302</v>
          </cell>
          <cell r="H21">
            <v>80</v>
          </cell>
          <cell r="K21">
            <v>0.48</v>
          </cell>
        </row>
        <row r="22">
          <cell r="C22" t="str">
            <v>STAR 600</v>
          </cell>
          <cell r="D22">
            <v>125</v>
          </cell>
          <cell r="E22">
            <v>1.335</v>
          </cell>
          <cell r="H22">
            <v>80</v>
          </cell>
          <cell r="K22">
            <v>0.28000000000000003</v>
          </cell>
        </row>
        <row r="23">
          <cell r="C23" t="str">
            <v>STAR 700</v>
          </cell>
          <cell r="D23">
            <v>145</v>
          </cell>
          <cell r="E23">
            <v>1.319</v>
          </cell>
          <cell r="H23">
            <v>80</v>
          </cell>
          <cell r="K23">
            <v>0.33</v>
          </cell>
        </row>
        <row r="24">
          <cell r="C24" t="str">
            <v>STAR 1800</v>
          </cell>
          <cell r="D24">
            <v>353</v>
          </cell>
          <cell r="E24">
            <v>1.3</v>
          </cell>
          <cell r="H24">
            <v>80</v>
          </cell>
          <cell r="K24">
            <v>0.86</v>
          </cell>
        </row>
        <row r="25">
          <cell r="C25" t="str">
            <v>T 200/140</v>
          </cell>
          <cell r="D25">
            <v>91</v>
          </cell>
          <cell r="E25">
            <v>1.258</v>
          </cell>
          <cell r="H25">
            <v>80</v>
          </cell>
          <cell r="K25">
            <v>0.3</v>
          </cell>
        </row>
        <row r="26">
          <cell r="C26" t="str">
            <v>T 350</v>
          </cell>
          <cell r="D26">
            <v>118</v>
          </cell>
          <cell r="E26">
            <v>1.258</v>
          </cell>
          <cell r="H26">
            <v>80</v>
          </cell>
          <cell r="K26">
            <v>0.42</v>
          </cell>
        </row>
        <row r="27">
          <cell r="C27" t="str">
            <v>T 350/140</v>
          </cell>
          <cell r="D27">
            <v>139</v>
          </cell>
          <cell r="E27">
            <v>1.258</v>
          </cell>
          <cell r="H27">
            <v>80</v>
          </cell>
          <cell r="K27">
            <v>0.44</v>
          </cell>
        </row>
        <row r="28">
          <cell r="C28" t="str">
            <v>T 500</v>
          </cell>
          <cell r="D28">
            <v>166</v>
          </cell>
          <cell r="E28">
            <v>1.3260000000000001</v>
          </cell>
          <cell r="H28">
            <v>80</v>
          </cell>
          <cell r="K28">
            <v>0.6</v>
          </cell>
        </row>
        <row r="29">
          <cell r="C29" t="str">
            <v>T 500/140</v>
          </cell>
          <cell r="D29">
            <v>205</v>
          </cell>
          <cell r="E29">
            <v>1.3260000000000001</v>
          </cell>
          <cell r="H29">
            <v>80</v>
          </cell>
          <cell r="K29">
            <v>0.37</v>
          </cell>
        </row>
        <row r="30">
          <cell r="C30" t="str">
            <v>T 600</v>
          </cell>
          <cell r="D30">
            <v>193</v>
          </cell>
          <cell r="E30">
            <v>1.3460000000000001</v>
          </cell>
          <cell r="H30">
            <v>80</v>
          </cell>
          <cell r="K30">
            <v>0.68</v>
          </cell>
        </row>
        <row r="31">
          <cell r="C31" t="str">
            <v>T 700</v>
          </cell>
          <cell r="D31">
            <v>218</v>
          </cell>
          <cell r="E31">
            <v>1.3560000000000001</v>
          </cell>
          <cell r="H31">
            <v>80</v>
          </cell>
          <cell r="K31">
            <v>0.78</v>
          </cell>
        </row>
        <row r="32">
          <cell r="C32" t="str">
            <v>T 800</v>
          </cell>
          <cell r="D32">
            <v>235</v>
          </cell>
          <cell r="E32">
            <v>1.3720000000000001</v>
          </cell>
          <cell r="H32">
            <v>80</v>
          </cell>
          <cell r="K32">
            <v>0.88</v>
          </cell>
        </row>
        <row r="33">
          <cell r="C33" t="str">
            <v>345/10</v>
          </cell>
          <cell r="D33">
            <v>56</v>
          </cell>
          <cell r="E33">
            <v>1.3</v>
          </cell>
          <cell r="H33">
            <v>75</v>
          </cell>
          <cell r="K33">
            <v>0.36</v>
          </cell>
        </row>
        <row r="34">
          <cell r="C34" t="str">
            <v>345/20</v>
          </cell>
          <cell r="D34">
            <v>103</v>
          </cell>
          <cell r="E34">
            <v>1.3</v>
          </cell>
          <cell r="H34">
            <v>75</v>
          </cell>
          <cell r="K34">
            <v>0.72</v>
          </cell>
        </row>
        <row r="35">
          <cell r="C35" t="str">
            <v>345/30</v>
          </cell>
          <cell r="D35">
            <v>155</v>
          </cell>
          <cell r="E35">
            <v>1.3</v>
          </cell>
          <cell r="H35">
            <v>75</v>
          </cell>
          <cell r="K35">
            <v>1.08</v>
          </cell>
        </row>
        <row r="36">
          <cell r="C36" t="str">
            <v>615/10</v>
          </cell>
          <cell r="D36">
            <v>94</v>
          </cell>
          <cell r="E36">
            <v>1.3</v>
          </cell>
          <cell r="H36">
            <v>75</v>
          </cell>
          <cell r="K36">
            <v>0.42</v>
          </cell>
        </row>
        <row r="37">
          <cell r="C37" t="str">
            <v>615/20</v>
          </cell>
          <cell r="D37">
            <v>161</v>
          </cell>
          <cell r="E37">
            <v>1.3</v>
          </cell>
          <cell r="H37">
            <v>75</v>
          </cell>
          <cell r="K37">
            <v>0.84</v>
          </cell>
        </row>
        <row r="38">
          <cell r="C38" t="str">
            <v>615/30</v>
          </cell>
          <cell r="D38">
            <v>240</v>
          </cell>
          <cell r="E38">
            <v>1.3</v>
          </cell>
          <cell r="H38">
            <v>75</v>
          </cell>
          <cell r="K38">
            <v>1.26</v>
          </cell>
        </row>
        <row r="39">
          <cell r="C39" t="str">
            <v>975/10</v>
          </cell>
          <cell r="D39">
            <v>135</v>
          </cell>
          <cell r="E39">
            <v>1.3</v>
          </cell>
          <cell r="H39">
            <v>75</v>
          </cell>
          <cell r="K39">
            <v>0.48</v>
          </cell>
        </row>
        <row r="40">
          <cell r="C40" t="str">
            <v>975/20</v>
          </cell>
          <cell r="D40">
            <v>252</v>
          </cell>
          <cell r="E40">
            <v>1.3</v>
          </cell>
          <cell r="H40">
            <v>75</v>
          </cell>
          <cell r="K40">
            <v>0.96</v>
          </cell>
        </row>
      </sheetData>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AVNA REKAPITULACIJA"/>
      <sheetName val="REKAPITULACIJA GR.+OB. DELA"/>
      <sheetName val="ZEM.D.+pripr.dela-temeljenje"/>
      <sheetName val="GLOBOKO TEMELJENJE"/>
      <sheetName val="BETONSKA DELA (2)"/>
      <sheetName val="ZIDARSKA DELA (2)"/>
      <sheetName val="TESARSKA DELA (2)"/>
      <sheetName val="ZEM.D.+pripr.dela"/>
      <sheetName val="BETONSKA DELA"/>
      <sheetName val="ZIDARSKA DELA"/>
      <sheetName val="TESARSKA DELA"/>
      <sheetName val="NEPREDVIDENA GR.DELA"/>
      <sheetName val="KLJUČAVNIČARSKA DELA"/>
      <sheetName val="KERAMIČARSKA DELA"/>
      <sheetName val="PODOPOLAGALSKA DELA"/>
      <sheetName val="OKNA,VRATA"/>
      <sheetName val="SLIKOPLESKARSKA DELA"/>
      <sheetName val="NEPREDVIDENA OB. DELA"/>
      <sheetName val="STENE IN STROPOVI"/>
      <sheetName val="FASADA V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1,AR-2"/>
      <sheetName val="AR-4"/>
      <sheetName val="OD-1"/>
      <sheetName val="OD-4"/>
      <sheetName val="OD-6"/>
      <sheetName val="OD-7"/>
      <sheetName val="OD-8 "/>
      <sheetName val="OD-9"/>
      <sheetName val="LD"/>
      <sheetName val="KD-1"/>
      <sheetName val="AZR 4"/>
      <sheetName val="KOL.ZRAKA"/>
      <sheetName val="SISTEMI"/>
      <sheetName val="TABELA-VO"/>
      <sheetName val="GRELNIK"/>
      <sheetName val="HLADILNIK"/>
      <sheetName val="VLAŽENJE"/>
      <sheetName val="Entalpija"/>
      <sheetName val="Zračno hlajenje"/>
      <sheetName val="DUŠILEC ZVOKA"/>
      <sheetName val="VENTI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1"/>
      <sheetName val="2"/>
      <sheetName val="%"/>
      <sheetName val="_"/>
    </sheetNames>
    <sheetDataSet>
      <sheetData sheetId="0"/>
      <sheetData sheetId="1"/>
      <sheetData sheetId="2"/>
      <sheetData sheetId="3" refreshError="1">
        <row r="1">
          <cell r="B1">
            <v>0</v>
          </cell>
        </row>
      </sheetData>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nova"/>
      <sheetName val="GlavaRosenberg"/>
      <sheetName val="PONUDBA"/>
      <sheetName val="DOBAVNICA_VSE"/>
      <sheetName val="DOB-VENTILI - celotna"/>
      <sheetName val="DOB-VENTILI - DELNA"/>
      <sheetName val="DOBAVNICA-Ostalo-2"/>
    </sheetNames>
    <sheetDataSet>
      <sheetData sheetId="0" refreshError="1">
        <row r="13">
          <cell r="I13">
            <v>25.92</v>
          </cell>
        </row>
        <row r="19">
          <cell r="I19">
            <v>18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8"/>
      <sheetName val="%"/>
      <sheetName val="_"/>
    </sheetNames>
    <sheetDataSet>
      <sheetData sheetId="0" refreshError="1"/>
      <sheetData sheetId="1" refreshError="1"/>
      <sheetData sheetId="2" refreshError="1">
        <row r="1">
          <cell r="B1">
            <v>7.0000000000000007E-2</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nova"/>
      <sheetName val="GLAVA"/>
      <sheetName val="GLAVA-EN"/>
      <sheetName val="Ponudba"/>
      <sheetName val="Ponudba-EN"/>
      <sheetName val="PK"/>
      <sheetName val="SO"/>
      <sheetName val="MENICA"/>
      <sheetName val="DO"/>
    </sheetNames>
    <sheetDataSet>
      <sheetData sheetId="0" refreshError="1">
        <row r="1">
          <cell r="A1">
            <v>22</v>
          </cell>
          <cell r="D1" t="str">
            <v>MM-BIRO D.O.O.</v>
          </cell>
        </row>
        <row r="2">
          <cell r="B2">
            <v>2018</v>
          </cell>
        </row>
        <row r="3">
          <cell r="L3" t="str">
            <v>po dogovoru</v>
          </cell>
          <cell r="M3" t="str">
            <v>do 7 dni po prejemu naročila</v>
          </cell>
          <cell r="N3" t="str">
            <v>po dogovoru</v>
          </cell>
          <cell r="O3" t="str">
            <v>po dogovoru</v>
          </cell>
          <cell r="P3" t="str">
            <v>po dogovoru</v>
          </cell>
        </row>
        <row r="4">
          <cell r="B4" t="str">
            <v>Odprto</v>
          </cell>
          <cell r="D4" t="str">
            <v>g. Dean Mavri</v>
          </cell>
          <cell r="L4" t="str">
            <v>skladno s terminskim planom</v>
          </cell>
          <cell r="M4" t="str">
            <v>1-2 tedna po prejemu naročila</v>
          </cell>
          <cell r="N4" t="str">
            <v>bianco menica z menično izjavo</v>
          </cell>
          <cell r="O4" t="str">
            <v>valuta 8 dni po dobavi</v>
          </cell>
          <cell r="P4" t="str">
            <v>valuta 8 dni po opravljeni storitvi</v>
          </cell>
        </row>
        <row r="5">
          <cell r="B5">
            <v>0</v>
          </cell>
          <cell r="M5" t="str">
            <v>3-4 tedne po prejemu naročila</v>
          </cell>
          <cell r="N5" t="str">
            <v>2 x bianco menica z meničnima izjavama</v>
          </cell>
          <cell r="O5" t="str">
            <v>valuta 15 dni po dobavi</v>
          </cell>
          <cell r="P5" t="str">
            <v>valuta 15 dni po opravljeni storitvi</v>
          </cell>
        </row>
        <row r="6">
          <cell r="B6">
            <v>30</v>
          </cell>
          <cell r="F6" t="str">
            <v>direktor XX YY</v>
          </cell>
          <cell r="M6" t="str">
            <v>1-2 dni iz zaloge</v>
          </cell>
          <cell r="N6" t="str">
            <v>bančna garancija</v>
          </cell>
          <cell r="O6" t="str">
            <v>valuta 30 dni po dobavi</v>
          </cell>
          <cell r="P6" t="str">
            <v>valuta 30 dni po opravljeni storitvi</v>
          </cell>
        </row>
        <row r="7">
          <cell r="M7" t="str">
            <v>do 7 dni po prejemu naročila in zavarovanja plačila</v>
          </cell>
          <cell r="N7" t="str">
            <v>plačilo po ponudbi</v>
          </cell>
          <cell r="O7" t="str">
            <v>valuta 45 dni po dobavi</v>
          </cell>
          <cell r="P7" t="str">
            <v>valuta 30 dni po mesečnih situacijah</v>
          </cell>
        </row>
        <row r="8">
          <cell r="B8">
            <v>43270</v>
          </cell>
          <cell r="F8" t="str">
            <v>naročilnici oz. pogodbi</v>
          </cell>
          <cell r="M8" t="str">
            <v>1-2 tedna po prejemu naročila in zavarovanja plačila</v>
          </cell>
          <cell r="N8" t="str">
            <v>ni potrebno</v>
          </cell>
          <cell r="O8" t="str">
            <v>valuta 60 dni po dobavi</v>
          </cell>
          <cell r="P8" t="str">
            <v>valuta 45 dni po mesečnih situacijah</v>
          </cell>
        </row>
        <row r="9">
          <cell r="B9">
            <v>0</v>
          </cell>
          <cell r="F9" t="str">
            <v>NR</v>
          </cell>
          <cell r="M9" t="str">
            <v>3-4 tedne po prejemu naročila in zavarovanja plačila</v>
          </cell>
          <cell r="O9" t="str">
            <v>valuta 75 dni po dobavi</v>
          </cell>
          <cell r="P9" t="str">
            <v>valuta 60 dni po mesečnih situacijah</v>
          </cell>
        </row>
        <row r="10">
          <cell r="O10" t="str">
            <v>valuta 90 dni po dobavi</v>
          </cell>
          <cell r="P10" t="str">
            <v>avans</v>
          </cell>
        </row>
        <row r="11">
          <cell r="F11" t="str">
            <v>D.M:LLLL</v>
          </cell>
          <cell r="O11" t="str">
            <v>avans</v>
          </cell>
        </row>
        <row r="13">
          <cell r="B13" t="str">
            <v>A</v>
          </cell>
        </row>
        <row r="16">
          <cell r="B16">
            <v>311</v>
          </cell>
        </row>
        <row r="17">
          <cell r="B17" t="str">
            <v>CNS POSLOVNI CENTER SPINTEC</v>
          </cell>
          <cell r="F17">
            <v>10518</v>
          </cell>
        </row>
        <row r="20">
          <cell r="B20">
            <v>23</v>
          </cell>
        </row>
        <row r="21">
          <cell r="B21">
            <v>18</v>
          </cell>
        </row>
        <row r="22">
          <cell r="B22">
            <v>25</v>
          </cell>
          <cell r="F22">
            <v>37281.345599999993</v>
          </cell>
        </row>
        <row r="44">
          <cell r="A44" t="str">
            <v>SPECIFIKACIJA PONUDBE št. 00311A-2018</v>
          </cell>
          <cell r="B44" t="str">
            <v>OFFER Nr. 00311A-2018 SPECIFICATION</v>
          </cell>
        </row>
      </sheetData>
      <sheetData sheetId="1" refreshError="1"/>
      <sheetData sheetId="2" refreshError="1"/>
      <sheetData sheetId="3" refreshError="1">
        <row r="1">
          <cell r="D1" t="str">
            <v>sl</v>
          </cell>
        </row>
        <row r="2">
          <cell r="D2" t="str">
            <v>sl</v>
          </cell>
        </row>
        <row r="62">
          <cell r="H62">
            <v>32681.989999999998</v>
          </cell>
          <cell r="M62">
            <v>20040</v>
          </cell>
          <cell r="N62">
            <v>10518</v>
          </cell>
        </row>
        <row r="63">
          <cell r="P63">
            <v>112.25099999999999</v>
          </cell>
        </row>
        <row r="66">
          <cell r="H66">
            <v>30558.479999999996</v>
          </cell>
        </row>
        <row r="68">
          <cell r="H68">
            <v>0</v>
          </cell>
        </row>
        <row r="69">
          <cell r="H69">
            <v>30558.479999999996</v>
          </cell>
        </row>
      </sheetData>
      <sheetData sheetId="4" refreshError="1">
        <row r="22">
          <cell r="H22">
            <v>439.2</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
      <sheetName val="1_INSTALACIJSKI MATERIAL"/>
      <sheetName val="2_STIKALNI BLOKI"/>
      <sheetName val="3_SVETILA "/>
      <sheetName val="4_STRELOVOD"/>
      <sheetName val="5_ STRUKTURIRANO OŽIČENJE"/>
      <sheetName val="6_AOJP"/>
      <sheetName val="7_OZVOČENJE"/>
      <sheetName val="8_VIDEONADZOR"/>
      <sheetName val="9_UPS"/>
      <sheetName val="10_VLOMNO VAROVANJE"/>
      <sheetName val="11_DOKUMENTACIJA"/>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
      <sheetName val="1_INSTALACIJSKI MATERIAL"/>
      <sheetName val="2_STIKALNI BLOKI"/>
      <sheetName val="3_SVETILA "/>
      <sheetName val="4_STRELOVOD"/>
      <sheetName val="5_ STRUKTURIRANO OŽIČENJE"/>
      <sheetName val="6_AOJP"/>
      <sheetName val="7_OZVOČENJE"/>
      <sheetName val="8_VIDEONADZOR"/>
      <sheetName val="9_UPS"/>
      <sheetName val="10_VLOMNO VAROVANJE"/>
      <sheetName val="11_DOKUMENTACIJA"/>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
      <sheetName val="Q.T."/>
      <sheetName val="Q-TABELA"/>
      <sheetName val="RAD-pl"/>
      <sheetName val="VSEB-VODE"/>
      <sheetName val="PREZRAČEVANJE KOTLARNE"/>
      <sheetName val="VENTILI"/>
      <sheetName val="ČRPALKE"/>
      <sheetName val="PADEC TLAKA V CEVEH"/>
      <sheetName val="Q.T.-B"/>
      <sheetName val="Rad-B"/>
      <sheetName val="Makro"/>
      <sheetName val="Module1"/>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nova"/>
      <sheetName val="Glava"/>
      <sheetName val="Ponudba"/>
    </sheetNames>
    <sheetDataSet>
      <sheetData sheetId="0" refreshError="1">
        <row r="26">
          <cell r="E26">
            <v>17146151</v>
          </cell>
        </row>
        <row r="27">
          <cell r="E27">
            <v>8599500</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
      <sheetName val="1_INSTALACIJSKI MATERIAL"/>
      <sheetName val="2_STIKALNI BLOKI"/>
      <sheetName val="3_SVETILA"/>
      <sheetName val="4_ ONLINE in TV OŽIČENJE"/>
      <sheetName val="5_AOJP"/>
      <sheetName val="6_OZVOČENJE"/>
      <sheetName val="7_STRELOVOD"/>
      <sheetName val="8_OGREVANJE ODTOKOV"/>
      <sheetName val="9_DOKUMENTACIJ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
      <sheetName val="1_INSTALACIJSKI MATERIAL"/>
      <sheetName val="2_STIKALNI BLOKI"/>
      <sheetName val="3_SVETILA"/>
      <sheetName val="4_ ONLINE in TV OŽIČENJE"/>
      <sheetName val="5_AOJP"/>
      <sheetName val="6_OZVOČENJE"/>
      <sheetName val="7_STRELOVOD"/>
      <sheetName val="8_OGREVANJE ODTOKOV"/>
      <sheetName val="9_DOKUMENTACIJ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1"/>
  <sheetViews>
    <sheetView tabSelected="1" view="pageBreakPreview" zoomScaleSheetLayoutView="100" workbookViewId="0">
      <selection activeCell="H14" sqref="H14"/>
    </sheetView>
  </sheetViews>
  <sheetFormatPr defaultRowHeight="12.75"/>
  <cols>
    <col min="1" max="4" width="9.140625" style="1"/>
    <col min="5" max="5" width="6.42578125" style="1" customWidth="1"/>
    <col min="6" max="6" width="3.28515625" style="1" customWidth="1"/>
    <col min="7" max="7" width="5.5703125" style="1" customWidth="1"/>
    <col min="8" max="8" width="17.5703125" style="2" customWidth="1"/>
    <col min="9" max="9" width="13" style="2" customWidth="1"/>
    <col min="10" max="16384" width="9.140625" style="1"/>
  </cols>
  <sheetData>
    <row r="1" spans="1:12">
      <c r="A1" s="9" t="s">
        <v>0</v>
      </c>
      <c r="B1" s="10"/>
      <c r="C1" s="4" t="s">
        <v>3978</v>
      </c>
      <c r="D1" s="10"/>
      <c r="E1" s="9"/>
      <c r="F1" s="8"/>
      <c r="G1" s="8"/>
      <c r="H1" s="6"/>
      <c r="I1" s="6"/>
      <c r="J1" s="7"/>
      <c r="K1" s="7"/>
      <c r="L1" s="8"/>
    </row>
    <row r="2" spans="1:12">
      <c r="A2" s="9"/>
      <c r="B2" s="10"/>
      <c r="C2" s="4"/>
      <c r="D2" s="10"/>
      <c r="E2" s="9"/>
      <c r="F2" s="8"/>
      <c r="G2" s="8"/>
      <c r="H2" s="6"/>
      <c r="I2" s="6"/>
      <c r="J2" s="7"/>
      <c r="K2" s="7"/>
      <c r="L2" s="8"/>
    </row>
    <row r="3" spans="1:12">
      <c r="A3" s="3"/>
      <c r="B3" s="4"/>
      <c r="C3" s="4"/>
      <c r="D3" s="4"/>
      <c r="E3" s="3"/>
      <c r="F3" s="5"/>
      <c r="G3" s="5"/>
      <c r="H3" s="11"/>
      <c r="I3" s="11"/>
      <c r="J3" s="7"/>
      <c r="K3" s="7"/>
      <c r="L3" s="8"/>
    </row>
    <row r="4" spans="1:12" ht="23.25">
      <c r="A4" s="3"/>
      <c r="B4" s="4"/>
      <c r="C4" s="4"/>
      <c r="D4" s="4"/>
      <c r="E4" s="15" t="s">
        <v>1</v>
      </c>
      <c r="F4" s="5"/>
      <c r="G4" s="5"/>
      <c r="H4" s="11"/>
      <c r="I4" s="11"/>
      <c r="J4" s="7"/>
      <c r="K4" s="7"/>
      <c r="L4" s="8"/>
    </row>
    <row r="5" spans="1:12">
      <c r="A5" s="12"/>
      <c r="B5" s="12"/>
      <c r="C5" s="12"/>
      <c r="D5" s="12"/>
      <c r="E5" s="16"/>
      <c r="F5" s="17"/>
      <c r="G5" s="17"/>
      <c r="H5" s="18"/>
      <c r="I5" s="18"/>
      <c r="J5" s="19"/>
      <c r="K5" s="19"/>
      <c r="L5" s="20"/>
    </row>
    <row r="6" spans="1:12">
      <c r="A6" s="12"/>
      <c r="B6" s="12"/>
      <c r="C6" s="12"/>
      <c r="D6" s="12"/>
      <c r="E6" s="16"/>
      <c r="F6" s="17"/>
      <c r="G6" s="17"/>
      <c r="H6" s="21"/>
      <c r="I6" s="18"/>
      <c r="J6" s="19"/>
      <c r="K6" s="19"/>
      <c r="L6" s="20"/>
    </row>
    <row r="7" spans="1:12" s="10" customFormat="1">
      <c r="A7" s="4"/>
      <c r="B7" s="4"/>
      <c r="C7" s="4"/>
      <c r="D7" s="4"/>
      <c r="E7" s="3"/>
      <c r="F7" s="5"/>
      <c r="G7" s="5"/>
      <c r="H7" s="22"/>
      <c r="I7" s="11"/>
      <c r="J7" s="7"/>
      <c r="K7" s="7"/>
      <c r="L7" s="8"/>
    </row>
    <row r="8" spans="1:12" s="10" customFormat="1">
      <c r="A8" s="4"/>
      <c r="B8" s="4"/>
      <c r="C8" s="4"/>
      <c r="D8" s="4"/>
      <c r="E8" s="3"/>
      <c r="F8" s="5"/>
      <c r="G8" s="5"/>
      <c r="H8" s="23"/>
      <c r="I8" s="24"/>
      <c r="J8" s="7"/>
      <c r="K8" s="7"/>
      <c r="L8" s="8"/>
    </row>
    <row r="9" spans="1:12" s="10" customFormat="1">
      <c r="B9" s="9"/>
      <c r="C9" s="25"/>
      <c r="D9" s="4"/>
      <c r="E9" s="3"/>
      <c r="G9" s="5"/>
      <c r="H9" s="26"/>
      <c r="I9" s="27"/>
      <c r="J9" s="7"/>
      <c r="K9" s="7"/>
      <c r="L9" s="8"/>
    </row>
    <row r="10" spans="1:12" s="10" customFormat="1">
      <c r="B10" s="28" t="s">
        <v>1713</v>
      </c>
      <c r="C10" s="25"/>
      <c r="D10" s="4"/>
      <c r="E10" s="3"/>
      <c r="F10" s="5"/>
      <c r="G10" s="5"/>
      <c r="H10" s="26">
        <f>+'Rek GO'!F19+'Rek GO'!F47</f>
        <v>0</v>
      </c>
      <c r="I10" s="27"/>
      <c r="J10" s="7"/>
      <c r="K10" s="7"/>
      <c r="L10" s="8"/>
    </row>
    <row r="11" spans="1:12" s="10" customFormat="1">
      <c r="B11" s="28"/>
      <c r="C11" s="25"/>
      <c r="D11" s="4"/>
      <c r="E11" s="3"/>
      <c r="F11" s="5"/>
      <c r="G11" s="5"/>
      <c r="H11" s="26"/>
      <c r="I11" s="27"/>
      <c r="J11" s="7"/>
      <c r="K11" s="7"/>
      <c r="L11" s="8"/>
    </row>
    <row r="12" spans="1:12" s="10" customFormat="1">
      <c r="B12" s="28" t="s">
        <v>1934</v>
      </c>
      <c r="C12" s="25"/>
      <c r="D12" s="4"/>
      <c r="E12" s="3"/>
      <c r="F12" s="5"/>
      <c r="G12" s="5"/>
      <c r="H12" s="26">
        <f>'Rek ZU'!F18</f>
        <v>0</v>
      </c>
      <c r="I12" s="27"/>
      <c r="J12" s="7"/>
      <c r="K12" s="7"/>
      <c r="L12" s="8"/>
    </row>
    <row r="13" spans="1:12" s="10" customFormat="1">
      <c r="B13" s="28"/>
      <c r="C13" s="25"/>
      <c r="D13" s="4"/>
      <c r="E13" s="3"/>
      <c r="F13" s="5"/>
      <c r="G13" s="5"/>
      <c r="H13" s="26"/>
      <c r="I13" s="27"/>
      <c r="J13" s="7"/>
      <c r="K13" s="7"/>
      <c r="L13" s="8"/>
    </row>
    <row r="14" spans="1:12" s="10" customFormat="1">
      <c r="B14" s="28" t="s">
        <v>1823</v>
      </c>
      <c r="C14" s="25"/>
      <c r="D14" s="4"/>
      <c r="E14" s="3"/>
      <c r="F14" s="5"/>
      <c r="G14" s="5"/>
      <c r="H14" s="26">
        <f>'Rek EI'!E40</f>
        <v>0</v>
      </c>
      <c r="I14" s="27"/>
      <c r="J14" s="7"/>
      <c r="K14" s="7"/>
      <c r="L14" s="8"/>
    </row>
    <row r="15" spans="1:12" s="10" customFormat="1">
      <c r="B15" s="28"/>
      <c r="C15" s="25"/>
      <c r="D15" s="4"/>
      <c r="E15" s="3"/>
      <c r="F15" s="5"/>
      <c r="G15" s="5"/>
      <c r="H15" s="26"/>
      <c r="I15" s="27"/>
      <c r="J15" s="7"/>
      <c r="K15" s="7"/>
      <c r="L15" s="8"/>
    </row>
    <row r="16" spans="1:12" s="10" customFormat="1">
      <c r="B16" s="28" t="s">
        <v>1824</v>
      </c>
      <c r="C16" s="25"/>
      <c r="D16" s="4"/>
      <c r="E16" s="3"/>
      <c r="F16" s="5"/>
      <c r="G16" s="5"/>
      <c r="H16" s="26">
        <f>'Rek SI'!C36</f>
        <v>0</v>
      </c>
      <c r="I16" s="27"/>
      <c r="J16" s="7"/>
      <c r="K16" s="7"/>
      <c r="L16" s="8"/>
    </row>
    <row r="17" spans="1:12" s="10" customFormat="1">
      <c r="B17" s="28"/>
      <c r="C17" s="25"/>
      <c r="D17" s="4"/>
      <c r="E17" s="3"/>
      <c r="F17" s="5"/>
      <c r="G17" s="5"/>
      <c r="H17" s="26"/>
      <c r="I17" s="27"/>
      <c r="J17" s="7"/>
      <c r="K17" s="7"/>
      <c r="L17" s="8"/>
    </row>
    <row r="18" spans="1:12" s="10" customFormat="1">
      <c r="B18" s="28" t="s">
        <v>2026</v>
      </c>
      <c r="C18" s="25"/>
      <c r="D18" s="4"/>
      <c r="E18" s="3"/>
      <c r="F18" s="5"/>
      <c r="G18" s="5"/>
      <c r="H18" s="26">
        <f>ROUND(+SUM(H10:H16)*0.05,2)</f>
        <v>0</v>
      </c>
      <c r="I18" s="27"/>
      <c r="J18" s="7"/>
      <c r="K18" s="7"/>
      <c r="L18" s="8"/>
    </row>
    <row r="19" spans="1:12" s="10" customFormat="1">
      <c r="B19" s="28"/>
      <c r="C19" s="25"/>
      <c r="D19" s="4"/>
      <c r="E19" s="3"/>
      <c r="F19" s="5"/>
      <c r="G19" s="5"/>
      <c r="H19" s="26"/>
      <c r="I19" s="27"/>
      <c r="J19" s="7"/>
      <c r="K19" s="7"/>
      <c r="L19" s="8"/>
    </row>
    <row r="20" spans="1:12" s="10" customFormat="1">
      <c r="B20" s="925" t="s">
        <v>1735</v>
      </c>
      <c r="C20" s="926"/>
      <c r="D20" s="927"/>
      <c r="E20" s="928"/>
      <c r="F20" s="924"/>
      <c r="G20" s="924"/>
      <c r="H20" s="929">
        <f>+H18+H16+H14+H12+H10</f>
        <v>0</v>
      </c>
      <c r="I20" s="27"/>
      <c r="J20" s="7"/>
      <c r="K20" s="7"/>
      <c r="L20" s="8"/>
    </row>
    <row r="21" spans="1:12" s="10" customFormat="1">
      <c r="B21" s="925"/>
      <c r="C21" s="926"/>
      <c r="D21" s="927"/>
      <c r="E21" s="928"/>
      <c r="F21" s="924"/>
      <c r="G21" s="924"/>
      <c r="H21" s="929"/>
      <c r="I21" s="27"/>
      <c r="J21" s="7"/>
      <c r="K21" s="7"/>
      <c r="L21" s="8"/>
    </row>
    <row r="22" spans="1:12" s="10" customFormat="1">
      <c r="B22" s="925" t="s">
        <v>1736</v>
      </c>
      <c r="C22" s="926"/>
      <c r="D22" s="927"/>
      <c r="E22" s="928"/>
      <c r="F22" s="924"/>
      <c r="G22" s="924"/>
      <c r="H22" s="929">
        <f>ROUND(+H20*0.22,2)</f>
        <v>0</v>
      </c>
      <c r="I22" s="27"/>
      <c r="J22" s="7"/>
      <c r="K22" s="7"/>
      <c r="L22" s="8"/>
    </row>
    <row r="23" spans="1:12" s="10" customFormat="1">
      <c r="B23" s="925"/>
      <c r="C23" s="926"/>
      <c r="D23" s="927"/>
      <c r="E23" s="928"/>
      <c r="F23" s="924"/>
      <c r="G23" s="924"/>
      <c r="H23" s="929"/>
      <c r="I23" s="27"/>
      <c r="J23" s="7"/>
      <c r="K23" s="7"/>
      <c r="L23" s="8"/>
    </row>
    <row r="24" spans="1:12" s="10" customFormat="1">
      <c r="B24" s="925" t="s">
        <v>2017</v>
      </c>
      <c r="C24" s="926"/>
      <c r="D24" s="927"/>
      <c r="E24" s="928"/>
      <c r="F24" s="924"/>
      <c r="G24" s="924"/>
      <c r="H24" s="929">
        <f>+H22+H20</f>
        <v>0</v>
      </c>
      <c r="I24" s="27"/>
      <c r="J24" s="7"/>
      <c r="K24" s="7"/>
      <c r="L24" s="8"/>
    </row>
    <row r="25" spans="1:12" s="10" customFormat="1">
      <c r="B25" s="9"/>
      <c r="C25" s="25"/>
      <c r="D25" s="4"/>
      <c r="E25" s="3"/>
      <c r="G25" s="5"/>
      <c r="H25" s="26"/>
      <c r="I25" s="27"/>
      <c r="J25" s="7"/>
      <c r="K25" s="7"/>
      <c r="L25" s="8"/>
    </row>
    <row r="26" spans="1:12" s="10" customFormat="1">
      <c r="B26" s="9"/>
      <c r="C26" s="25"/>
      <c r="D26" s="4"/>
      <c r="E26" s="3"/>
      <c r="G26" s="5"/>
      <c r="H26" s="26"/>
      <c r="I26" s="27"/>
      <c r="J26" s="7"/>
      <c r="K26" s="7"/>
      <c r="L26" s="8"/>
    </row>
    <row r="27" spans="1:12" s="10" customFormat="1">
      <c r="A27" s="3"/>
      <c r="B27" s="30"/>
      <c r="C27" s="31"/>
      <c r="D27" s="30"/>
      <c r="E27" s="32"/>
      <c r="F27" s="33"/>
      <c r="G27" s="34"/>
      <c r="H27" s="35"/>
      <c r="I27" s="29"/>
      <c r="J27" s="7"/>
      <c r="K27" s="7"/>
      <c r="L27" s="8"/>
    </row>
    <row r="28" spans="1:12" s="10" customFormat="1" ht="15">
      <c r="A28" s="36"/>
      <c r="B28" s="37"/>
      <c r="C28" s="38"/>
      <c r="D28" s="37"/>
      <c r="E28" s="39"/>
      <c r="F28" s="40"/>
      <c r="G28" s="41"/>
      <c r="H28" s="42"/>
      <c r="I28" s="29"/>
      <c r="J28" s="7"/>
      <c r="K28" s="7"/>
      <c r="L28" s="8"/>
    </row>
    <row r="29" spans="1:12" s="10" customFormat="1">
      <c r="A29" s="3"/>
      <c r="B29" s="30"/>
      <c r="C29" s="31"/>
      <c r="D29" s="30"/>
      <c r="E29" s="32"/>
      <c r="F29" s="33"/>
      <c r="G29" s="34"/>
      <c r="H29" s="35"/>
      <c r="I29" s="29"/>
      <c r="J29" s="7"/>
      <c r="K29" s="7"/>
      <c r="L29" s="8"/>
    </row>
    <row r="30" spans="1:12" s="10" customFormat="1">
      <c r="G30" s="45"/>
      <c r="H30" s="29"/>
      <c r="I30" s="29"/>
    </row>
    <row r="31" spans="1:12" s="10" customFormat="1">
      <c r="G31" s="45"/>
      <c r="H31" s="29"/>
      <c r="I31" s="29"/>
    </row>
  </sheetData>
  <sheetProtection algorithmName="SHA-512" hashValue="cOMJIXmlNV/+QcN9JwutFXsKTmgu0t6kAwlOd5Q+SCKwvIEqhEHgDKKoLkqGZAB0HHyA19bWC8Zo8bfmyXxPbQ==" saltValue="Dt/xK4jZMekTujIU1fdqpA==" spinCount="100000" sheet="1" objects="1" scenarios="1" selectLockedCells="1"/>
  <printOptions horizontalCentered="1"/>
  <pageMargins left="0.98402777777777772" right="0.39374999999999999" top="0.98402777777777772" bottom="0.78749999999999998" header="0.51180555555555551" footer="0.51180555555555551"/>
  <pageSetup paperSize="9" firstPageNumber="0" orientation="portrait" horizontalDpi="300" verticalDpi="300" r:id="rId1"/>
  <headerFooter alignWithMargins="0">
    <oddHeader>&amp;C&amp;6ZDRAVSTVENI DOM - NOVA GORICA</oddHeader>
    <oddFooter>&amp;C&amp;A&amp;R&amp;P od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59999389629810485"/>
  </sheetPr>
  <dimension ref="A1:CW340"/>
  <sheetViews>
    <sheetView view="pageBreakPreview" zoomScaleSheetLayoutView="100" workbookViewId="0">
      <selection activeCell="E24" sqref="E24"/>
    </sheetView>
  </sheetViews>
  <sheetFormatPr defaultRowHeight="12.75"/>
  <cols>
    <col min="1" max="1" width="3.85546875" style="211" customWidth="1"/>
    <col min="2" max="2" width="38.28515625" style="217" customWidth="1"/>
    <col min="3" max="3" width="5.42578125" style="233" customWidth="1"/>
    <col min="4" max="4" width="10.5703125" style="175" customWidth="1"/>
    <col min="5" max="5" width="14.28515625" style="175" customWidth="1"/>
    <col min="6" max="6" width="15.7109375" style="175" customWidth="1"/>
    <col min="7" max="7" width="32" style="972" customWidth="1"/>
    <col min="8" max="26" width="9.140625" style="972"/>
    <col min="27" max="16384" width="9.140625" style="1"/>
  </cols>
  <sheetData>
    <row r="1" spans="1:26" s="12" customFormat="1">
      <c r="A1" s="213" t="s">
        <v>3</v>
      </c>
      <c r="B1" s="408" t="s">
        <v>528</v>
      </c>
      <c r="C1" s="409"/>
      <c r="D1" s="216"/>
      <c r="E1" s="216"/>
      <c r="F1" s="216"/>
      <c r="G1" s="1068"/>
      <c r="H1" s="1068"/>
      <c r="I1" s="1068"/>
      <c r="J1" s="1068"/>
      <c r="K1" s="1068"/>
      <c r="L1" s="1068"/>
      <c r="M1" s="1068"/>
      <c r="N1" s="1068"/>
      <c r="O1" s="1068"/>
      <c r="P1" s="1068"/>
      <c r="Q1" s="1068"/>
      <c r="R1" s="1068"/>
      <c r="S1" s="1068"/>
      <c r="T1" s="1068"/>
      <c r="U1" s="1068"/>
      <c r="V1" s="1068"/>
      <c r="W1" s="1068"/>
      <c r="X1" s="1068"/>
      <c r="Y1" s="1068"/>
      <c r="Z1" s="1068"/>
    </row>
    <row r="2" spans="1:26" s="12" customFormat="1">
      <c r="A2" s="213"/>
      <c r="B2" s="408"/>
      <c r="C2" s="409"/>
      <c r="D2" s="216"/>
      <c r="E2" s="216"/>
      <c r="F2" s="216"/>
      <c r="G2" s="1068"/>
      <c r="H2" s="1068"/>
      <c r="I2" s="1068"/>
      <c r="J2" s="1068"/>
      <c r="K2" s="1068"/>
      <c r="L2" s="1068"/>
      <c r="M2" s="1068"/>
      <c r="N2" s="1068"/>
      <c r="O2" s="1068"/>
      <c r="P2" s="1068"/>
      <c r="Q2" s="1068"/>
      <c r="R2" s="1068"/>
      <c r="S2" s="1068"/>
      <c r="T2" s="1068"/>
      <c r="U2" s="1068"/>
      <c r="V2" s="1068"/>
      <c r="W2" s="1068"/>
      <c r="X2" s="1068"/>
      <c r="Y2" s="1068"/>
      <c r="Z2" s="1068"/>
    </row>
    <row r="3" spans="1:26">
      <c r="A3" s="85"/>
      <c r="B3" s="254"/>
      <c r="C3" s="255"/>
      <c r="D3" s="88"/>
      <c r="E3" s="88"/>
      <c r="F3" s="88"/>
    </row>
    <row r="4" spans="1:26" s="257" customFormat="1">
      <c r="A4" s="964"/>
      <c r="B4" s="1041" t="s">
        <v>37</v>
      </c>
      <c r="C4" s="966" t="s">
        <v>38</v>
      </c>
      <c r="D4" s="966" t="s">
        <v>39</v>
      </c>
      <c r="E4" s="966" t="s">
        <v>40</v>
      </c>
      <c r="F4" s="966" t="s">
        <v>41</v>
      </c>
      <c r="G4" s="1037"/>
      <c r="H4" s="1037"/>
      <c r="I4" s="1037"/>
      <c r="J4" s="1037"/>
      <c r="K4" s="1037"/>
      <c r="L4" s="1037"/>
      <c r="M4" s="1037"/>
      <c r="N4" s="1037"/>
      <c r="O4" s="1037"/>
      <c r="P4" s="1037"/>
      <c r="Q4" s="1037"/>
      <c r="R4" s="1037"/>
      <c r="S4" s="1037"/>
      <c r="T4" s="1037"/>
      <c r="U4" s="1037"/>
      <c r="V4" s="1037"/>
      <c r="W4" s="1037"/>
      <c r="X4" s="1037"/>
      <c r="Y4" s="1037"/>
      <c r="Z4" s="1037"/>
    </row>
    <row r="7" spans="1:26" ht="89.25">
      <c r="B7" s="410" t="s">
        <v>529</v>
      </c>
      <c r="E7" s="971"/>
    </row>
    <row r="8" spans="1:26">
      <c r="E8" s="971"/>
    </row>
    <row r="9" spans="1:26" ht="38.25">
      <c r="B9" s="411" t="s">
        <v>530</v>
      </c>
      <c r="E9" s="971"/>
    </row>
    <row r="10" spans="1:26">
      <c r="E10" s="971"/>
    </row>
    <row r="11" spans="1:26" ht="18">
      <c r="B11" s="412" t="s">
        <v>531</v>
      </c>
      <c r="E11" s="971"/>
      <c r="F11" s="413"/>
    </row>
    <row r="12" spans="1:26">
      <c r="E12" s="971"/>
      <c r="F12" s="414"/>
    </row>
    <row r="13" spans="1:26" ht="76.5">
      <c r="A13" s="211" t="s">
        <v>58</v>
      </c>
      <c r="B13" s="217" t="s">
        <v>532</v>
      </c>
      <c r="E13" s="971"/>
    </row>
    <row r="14" spans="1:26">
      <c r="E14" s="971"/>
    </row>
    <row r="15" spans="1:26" ht="25.5">
      <c r="A15" s="211" t="s">
        <v>113</v>
      </c>
      <c r="B15" s="166" t="s">
        <v>533</v>
      </c>
      <c r="E15" s="971"/>
    </row>
    <row r="16" spans="1:26" ht="25.5">
      <c r="B16" s="276" t="s">
        <v>534</v>
      </c>
      <c r="E16" s="971"/>
    </row>
    <row r="17" spans="1:6" ht="25.5">
      <c r="B17" s="276" t="s">
        <v>535</v>
      </c>
      <c r="E17" s="971"/>
    </row>
    <row r="18" spans="1:6" ht="25.5">
      <c r="B18" s="276" t="s">
        <v>536</v>
      </c>
      <c r="E18" s="971"/>
    </row>
    <row r="19" spans="1:6" ht="25.5">
      <c r="B19" s="276" t="s">
        <v>537</v>
      </c>
      <c r="E19" s="971"/>
    </row>
    <row r="20" spans="1:6" ht="38.25">
      <c r="B20" s="276" t="s">
        <v>538</v>
      </c>
      <c r="E20" s="971"/>
    </row>
    <row r="21" spans="1:6" ht="63.75">
      <c r="B21" s="276" t="s">
        <v>539</v>
      </c>
      <c r="E21" s="971"/>
    </row>
    <row r="22" spans="1:6" ht="63.75">
      <c r="B22" s="276" t="s">
        <v>540</v>
      </c>
      <c r="E22" s="971"/>
    </row>
    <row r="23" spans="1:6" ht="25.5">
      <c r="B23" s="298" t="s">
        <v>541</v>
      </c>
      <c r="E23" s="971"/>
    </row>
    <row r="24" spans="1:6">
      <c r="B24" s="276" t="s">
        <v>246</v>
      </c>
      <c r="C24" s="233" t="s">
        <v>96</v>
      </c>
      <c r="D24" s="175">
        <v>930.5</v>
      </c>
      <c r="E24" s="971"/>
      <c r="F24" s="175">
        <f>+E24*D24</f>
        <v>0</v>
      </c>
    </row>
    <row r="25" spans="1:6">
      <c r="B25" s="276"/>
      <c r="E25" s="971"/>
    </row>
    <row r="26" spans="1:6">
      <c r="B26" s="276"/>
      <c r="E26" s="971"/>
    </row>
    <row r="27" spans="1:6" ht="25.5">
      <c r="A27" s="211" t="s">
        <v>114</v>
      </c>
      <c r="B27" s="166" t="s">
        <v>542</v>
      </c>
      <c r="E27" s="971"/>
    </row>
    <row r="28" spans="1:6" ht="25.5">
      <c r="B28" s="273" t="s">
        <v>543</v>
      </c>
      <c r="D28" s="191"/>
      <c r="E28" s="972"/>
    </row>
    <row r="29" spans="1:6" ht="25.5">
      <c r="B29" s="276" t="s">
        <v>535</v>
      </c>
      <c r="D29" s="415"/>
      <c r="E29" s="971"/>
    </row>
    <row r="30" spans="1:6" ht="38.25">
      <c r="B30" s="276" t="s">
        <v>544</v>
      </c>
      <c r="E30" s="971"/>
    </row>
    <row r="31" spans="1:6" ht="25.5">
      <c r="B31" s="276" t="s">
        <v>537</v>
      </c>
      <c r="E31" s="971"/>
    </row>
    <row r="32" spans="1:6" ht="38.25">
      <c r="B32" s="276" t="s">
        <v>538</v>
      </c>
      <c r="E32" s="971"/>
    </row>
    <row r="33" spans="1:26" ht="63.75">
      <c r="B33" s="276" t="s">
        <v>539</v>
      </c>
      <c r="E33" s="971"/>
    </row>
    <row r="34" spans="1:26" ht="63.75">
      <c r="B34" s="276" t="s">
        <v>540</v>
      </c>
      <c r="E34" s="971"/>
    </row>
    <row r="35" spans="1:26" ht="25.5">
      <c r="B35" s="298" t="s">
        <v>541</v>
      </c>
      <c r="E35" s="971"/>
    </row>
    <row r="36" spans="1:26">
      <c r="B36" s="276" t="s">
        <v>246</v>
      </c>
      <c r="C36" s="233" t="s">
        <v>96</v>
      </c>
      <c r="D36" s="175">
        <v>24</v>
      </c>
      <c r="E36" s="971"/>
      <c r="F36" s="175">
        <f>+E36*D36</f>
        <v>0</v>
      </c>
    </row>
    <row r="37" spans="1:26">
      <c r="E37" s="971"/>
    </row>
    <row r="38" spans="1:26">
      <c r="E38" s="971"/>
    </row>
    <row r="39" spans="1:26" s="148" customFormat="1" ht="25.5">
      <c r="A39" s="148" t="s">
        <v>115</v>
      </c>
      <c r="B39" s="166" t="s">
        <v>545</v>
      </c>
      <c r="C39" s="286"/>
      <c r="D39" s="287"/>
      <c r="E39" s="1058"/>
      <c r="F39" s="287"/>
      <c r="G39" s="1038"/>
      <c r="H39" s="1038"/>
      <c r="I39" s="1038"/>
      <c r="J39" s="1038"/>
      <c r="K39" s="1038"/>
      <c r="L39" s="1038"/>
      <c r="M39" s="1038"/>
      <c r="N39" s="1038"/>
      <c r="O39" s="1038"/>
      <c r="P39" s="1038"/>
      <c r="Q39" s="1038"/>
      <c r="R39" s="1038"/>
      <c r="S39" s="1038"/>
      <c r="T39" s="1038"/>
      <c r="U39" s="1038"/>
      <c r="V39" s="1038"/>
      <c r="W39" s="1038"/>
      <c r="X39" s="1038"/>
      <c r="Y39" s="1038"/>
      <c r="Z39" s="1038"/>
    </row>
    <row r="40" spans="1:26" s="148" customFormat="1" ht="89.25">
      <c r="B40" s="276" t="s">
        <v>546</v>
      </c>
      <c r="C40" s="286"/>
      <c r="D40" s="287"/>
      <c r="E40" s="1058"/>
      <c r="F40" s="287"/>
      <c r="G40" s="1038"/>
      <c r="H40" s="1038"/>
      <c r="I40" s="1038"/>
      <c r="J40" s="1038"/>
      <c r="K40" s="1038"/>
      <c r="L40" s="1038"/>
      <c r="M40" s="1038"/>
      <c r="N40" s="1038"/>
      <c r="O40" s="1038"/>
      <c r="P40" s="1038"/>
      <c r="Q40" s="1038"/>
      <c r="R40" s="1038"/>
      <c r="S40" s="1038"/>
      <c r="T40" s="1038"/>
      <c r="U40" s="1038"/>
      <c r="V40" s="1038"/>
      <c r="W40" s="1038"/>
      <c r="X40" s="1038"/>
      <c r="Y40" s="1038"/>
      <c r="Z40" s="1038"/>
    </row>
    <row r="41" spans="1:26" s="148" customFormat="1" ht="63.75">
      <c r="B41" s="276" t="s">
        <v>547</v>
      </c>
      <c r="C41" s="286"/>
      <c r="D41" s="287"/>
      <c r="E41" s="1058"/>
      <c r="F41" s="287"/>
      <c r="G41" s="1038"/>
      <c r="H41" s="1038"/>
      <c r="I41" s="1038"/>
      <c r="J41" s="1038"/>
      <c r="K41" s="1038"/>
      <c r="L41" s="1038"/>
      <c r="M41" s="1038"/>
      <c r="N41" s="1038"/>
      <c r="O41" s="1038"/>
      <c r="P41" s="1038"/>
      <c r="Q41" s="1038"/>
      <c r="R41" s="1038"/>
      <c r="S41" s="1038"/>
      <c r="T41" s="1038"/>
      <c r="U41" s="1038"/>
      <c r="V41" s="1038"/>
      <c r="W41" s="1038"/>
      <c r="X41" s="1038"/>
      <c r="Y41" s="1038"/>
      <c r="Z41" s="1038"/>
    </row>
    <row r="42" spans="1:26" s="148" customFormat="1" ht="89.25">
      <c r="B42" s="276" t="s">
        <v>548</v>
      </c>
      <c r="C42" s="286"/>
      <c r="D42" s="287"/>
      <c r="E42" s="1058"/>
      <c r="F42" s="287"/>
      <c r="G42" s="1038"/>
      <c r="H42" s="1038"/>
      <c r="I42" s="1038"/>
      <c r="J42" s="1038"/>
      <c r="K42" s="1038"/>
      <c r="L42" s="1038"/>
      <c r="M42" s="1038"/>
      <c r="N42" s="1038"/>
      <c r="O42" s="1038"/>
      <c r="P42" s="1038"/>
      <c r="Q42" s="1038"/>
      <c r="R42" s="1038"/>
      <c r="S42" s="1038"/>
      <c r="T42" s="1038"/>
      <c r="U42" s="1038"/>
      <c r="V42" s="1038"/>
      <c r="W42" s="1038"/>
      <c r="X42" s="1038"/>
      <c r="Y42" s="1038"/>
      <c r="Z42" s="1038"/>
    </row>
    <row r="43" spans="1:26" s="148" customFormat="1" ht="63.75">
      <c r="B43" s="276" t="s">
        <v>549</v>
      </c>
      <c r="C43" s="286"/>
      <c r="D43" s="287"/>
      <c r="E43" s="1058"/>
      <c r="F43" s="287"/>
      <c r="G43" s="1038"/>
      <c r="H43" s="1038"/>
      <c r="I43" s="1038"/>
      <c r="J43" s="1038"/>
      <c r="K43" s="1038"/>
      <c r="L43" s="1038"/>
      <c r="M43" s="1038"/>
      <c r="N43" s="1038"/>
      <c r="O43" s="1038"/>
      <c r="P43" s="1038"/>
      <c r="Q43" s="1038"/>
      <c r="R43" s="1038"/>
      <c r="S43" s="1038"/>
      <c r="T43" s="1038"/>
      <c r="U43" s="1038"/>
      <c r="V43" s="1038"/>
      <c r="W43" s="1038"/>
      <c r="X43" s="1038"/>
      <c r="Y43" s="1038"/>
      <c r="Z43" s="1038"/>
    </row>
    <row r="44" spans="1:26" s="148" customFormat="1" ht="38.25">
      <c r="B44" s="276" t="s">
        <v>251</v>
      </c>
      <c r="C44" s="286"/>
      <c r="D44" s="287"/>
      <c r="E44" s="1058"/>
      <c r="F44" s="287"/>
      <c r="G44" s="1038"/>
      <c r="H44" s="1038"/>
      <c r="I44" s="1038"/>
      <c r="J44" s="1038"/>
      <c r="K44" s="1038"/>
      <c r="L44" s="1038"/>
      <c r="M44" s="1038"/>
      <c r="N44" s="1038"/>
      <c r="O44" s="1038"/>
      <c r="P44" s="1038"/>
      <c r="Q44" s="1038"/>
      <c r="R44" s="1038"/>
      <c r="S44" s="1038"/>
      <c r="T44" s="1038"/>
      <c r="U44" s="1038"/>
      <c r="V44" s="1038"/>
      <c r="W44" s="1038"/>
      <c r="X44" s="1038"/>
      <c r="Y44" s="1038"/>
      <c r="Z44" s="1038"/>
    </row>
    <row r="45" spans="1:26" s="148" customFormat="1" ht="25.5">
      <c r="B45" s="298" t="s">
        <v>296</v>
      </c>
      <c r="C45" s="286"/>
      <c r="D45" s="287"/>
      <c r="E45" s="1030"/>
      <c r="F45" s="287"/>
      <c r="G45" s="1038"/>
      <c r="H45" s="1038"/>
      <c r="I45" s="1038"/>
      <c r="J45" s="1038"/>
      <c r="K45" s="1038"/>
      <c r="L45" s="1038"/>
      <c r="M45" s="1038"/>
      <c r="N45" s="1038"/>
      <c r="O45" s="1038"/>
      <c r="P45" s="1038"/>
      <c r="Q45" s="1038"/>
      <c r="R45" s="1038"/>
      <c r="S45" s="1038"/>
      <c r="T45" s="1038"/>
      <c r="U45" s="1038"/>
      <c r="V45" s="1038"/>
      <c r="W45" s="1038"/>
      <c r="X45" s="1038"/>
      <c r="Y45" s="1038"/>
      <c r="Z45" s="1038"/>
    </row>
    <row r="46" spans="1:26" s="148" customFormat="1" ht="51">
      <c r="B46" s="298" t="s">
        <v>550</v>
      </c>
      <c r="C46" s="286"/>
      <c r="D46" s="287"/>
      <c r="E46" s="1030"/>
      <c r="F46" s="287"/>
      <c r="G46" s="1038"/>
      <c r="H46" s="1038"/>
      <c r="I46" s="1038"/>
      <c r="J46" s="1038"/>
      <c r="K46" s="1038"/>
      <c r="L46" s="1038"/>
      <c r="M46" s="1038"/>
      <c r="N46" s="1038"/>
      <c r="O46" s="1038"/>
      <c r="P46" s="1038"/>
      <c r="Q46" s="1038"/>
      <c r="R46" s="1038"/>
      <c r="S46" s="1038"/>
      <c r="T46" s="1038"/>
      <c r="U46" s="1038"/>
      <c r="V46" s="1038"/>
      <c r="W46" s="1038"/>
      <c r="X46" s="1038"/>
      <c r="Y46" s="1038"/>
      <c r="Z46" s="1038"/>
    </row>
    <row r="47" spans="1:26" s="148" customFormat="1">
      <c r="B47" s="164" t="s">
        <v>297</v>
      </c>
      <c r="C47" s="286" t="s">
        <v>96</v>
      </c>
      <c r="D47" s="293">
        <v>117.51</v>
      </c>
      <c r="E47" s="1030"/>
      <c r="F47" s="175">
        <f>+E47*D47</f>
        <v>0</v>
      </c>
      <c r="G47" s="1038"/>
      <c r="H47" s="1038"/>
      <c r="I47" s="1038"/>
      <c r="J47" s="1038"/>
      <c r="K47" s="1038"/>
      <c r="L47" s="1038"/>
      <c r="M47" s="1038"/>
      <c r="N47" s="1038"/>
      <c r="O47" s="1038"/>
      <c r="P47" s="1038"/>
      <c r="Q47" s="1038"/>
      <c r="R47" s="1038"/>
      <c r="S47" s="1038"/>
      <c r="T47" s="1038"/>
      <c r="U47" s="1038"/>
      <c r="V47" s="1038"/>
      <c r="W47" s="1038"/>
      <c r="X47" s="1038"/>
      <c r="Y47" s="1038"/>
      <c r="Z47" s="1038"/>
    </row>
    <row r="48" spans="1:26" s="148" customFormat="1">
      <c r="B48" s="276"/>
      <c r="C48" s="286"/>
      <c r="D48" s="287"/>
      <c r="E48" s="1030"/>
      <c r="F48" s="287"/>
      <c r="G48" s="1038"/>
      <c r="H48" s="1038"/>
      <c r="I48" s="1038"/>
      <c r="J48" s="1038"/>
      <c r="K48" s="1038"/>
      <c r="L48" s="1038"/>
      <c r="M48" s="1038"/>
      <c r="N48" s="1038"/>
      <c r="O48" s="1038"/>
      <c r="P48" s="1038"/>
      <c r="Q48" s="1038"/>
      <c r="R48" s="1038"/>
      <c r="S48" s="1038"/>
      <c r="T48" s="1038"/>
      <c r="U48" s="1038"/>
      <c r="V48" s="1038"/>
      <c r="W48" s="1038"/>
      <c r="X48" s="1038"/>
      <c r="Y48" s="1038"/>
      <c r="Z48" s="1038"/>
    </row>
    <row r="49" spans="1:26" s="251" customFormat="1">
      <c r="A49" s="229"/>
      <c r="B49" s="249"/>
      <c r="C49" s="250"/>
      <c r="D49" s="250"/>
      <c r="E49" s="1027"/>
      <c r="F49" s="250"/>
      <c r="G49" s="1035"/>
      <c r="H49" s="1035"/>
      <c r="I49" s="1035"/>
      <c r="J49" s="1035"/>
      <c r="K49" s="1035"/>
      <c r="L49" s="1035"/>
      <c r="M49" s="1035"/>
      <c r="N49" s="1035"/>
      <c r="O49" s="1035"/>
      <c r="P49" s="1035"/>
      <c r="Q49" s="1035"/>
      <c r="R49" s="1035"/>
      <c r="S49" s="1035"/>
      <c r="T49" s="1035"/>
      <c r="U49" s="1035"/>
      <c r="V49" s="1035"/>
      <c r="W49" s="1035"/>
      <c r="X49" s="1035"/>
      <c r="Y49" s="1035"/>
      <c r="Z49" s="1035"/>
    </row>
    <row r="50" spans="1:26" s="148" customFormat="1">
      <c r="A50" s="148" t="s">
        <v>146</v>
      </c>
      <c r="B50" s="166" t="s">
        <v>551</v>
      </c>
      <c r="C50" s="416"/>
      <c r="D50" s="417"/>
      <c r="E50" s="1059"/>
      <c r="F50" s="417"/>
      <c r="G50" s="1038"/>
      <c r="H50" s="1038"/>
      <c r="I50" s="1038"/>
      <c r="J50" s="1038"/>
      <c r="K50" s="1038"/>
      <c r="L50" s="1038"/>
      <c r="M50" s="1038"/>
      <c r="N50" s="1038"/>
      <c r="O50" s="1038"/>
      <c r="P50" s="1038"/>
      <c r="Q50" s="1038"/>
      <c r="R50" s="1038"/>
      <c r="S50" s="1038"/>
      <c r="T50" s="1038"/>
      <c r="U50" s="1038"/>
      <c r="V50" s="1038"/>
      <c r="W50" s="1038"/>
      <c r="X50" s="1038"/>
      <c r="Y50" s="1038"/>
      <c r="Z50" s="1038"/>
    </row>
    <row r="51" spans="1:26" s="148" customFormat="1" ht="38.25">
      <c r="B51" s="298" t="s">
        <v>552</v>
      </c>
      <c r="C51" s="417"/>
      <c r="D51" s="417"/>
      <c r="E51" s="1059"/>
      <c r="F51" s="417"/>
      <c r="G51" s="1038"/>
      <c r="H51" s="1038"/>
      <c r="I51" s="1038"/>
      <c r="J51" s="1038"/>
      <c r="K51" s="1038"/>
      <c r="L51" s="1038"/>
      <c r="M51" s="1038"/>
      <c r="N51" s="1038"/>
      <c r="O51" s="1038"/>
      <c r="P51" s="1038"/>
      <c r="Q51" s="1038"/>
      <c r="R51" s="1038"/>
      <c r="S51" s="1038"/>
      <c r="T51" s="1038"/>
      <c r="U51" s="1038"/>
      <c r="V51" s="1038"/>
      <c r="W51" s="1038"/>
      <c r="X51" s="1038"/>
      <c r="Y51" s="1038"/>
      <c r="Z51" s="1038"/>
    </row>
    <row r="52" spans="1:26" s="148" customFormat="1" ht="25.5">
      <c r="B52" s="276" t="s">
        <v>553</v>
      </c>
      <c r="C52" s="417"/>
      <c r="D52" s="417"/>
      <c r="E52" s="1059"/>
      <c r="F52" s="417"/>
      <c r="G52" s="1038"/>
      <c r="H52" s="1038"/>
      <c r="I52" s="1038"/>
      <c r="J52" s="1038"/>
      <c r="K52" s="1038"/>
      <c r="L52" s="1038"/>
      <c r="M52" s="1038"/>
      <c r="N52" s="1038"/>
      <c r="O52" s="1038"/>
      <c r="P52" s="1038"/>
      <c r="Q52" s="1038"/>
      <c r="R52" s="1038"/>
      <c r="S52" s="1038"/>
      <c r="T52" s="1038"/>
      <c r="U52" s="1038"/>
      <c r="V52" s="1038"/>
      <c r="W52" s="1038"/>
      <c r="X52" s="1038"/>
      <c r="Y52" s="1038"/>
      <c r="Z52" s="1038"/>
    </row>
    <row r="53" spans="1:26" s="148" customFormat="1" ht="76.5">
      <c r="B53" s="276" t="s">
        <v>554</v>
      </c>
      <c r="C53" s="417"/>
      <c r="D53" s="417"/>
      <c r="E53" s="1059"/>
      <c r="F53" s="417"/>
      <c r="G53" s="1038"/>
      <c r="H53" s="1038"/>
      <c r="I53" s="1038"/>
      <c r="J53" s="1038"/>
      <c r="K53" s="1038"/>
      <c r="L53" s="1038"/>
      <c r="M53" s="1038"/>
      <c r="N53" s="1038"/>
      <c r="O53" s="1038"/>
      <c r="P53" s="1038"/>
      <c r="Q53" s="1038"/>
      <c r="R53" s="1038"/>
      <c r="S53" s="1038"/>
      <c r="T53" s="1038"/>
      <c r="U53" s="1038"/>
      <c r="V53" s="1038"/>
      <c r="W53" s="1038"/>
      <c r="X53" s="1038"/>
      <c r="Y53" s="1038"/>
      <c r="Z53" s="1038"/>
    </row>
    <row r="54" spans="1:26" s="148" customFormat="1" ht="63.75">
      <c r="B54" s="276" t="s">
        <v>547</v>
      </c>
      <c r="C54" s="417"/>
      <c r="D54" s="417"/>
      <c r="E54" s="1059"/>
      <c r="F54" s="417"/>
      <c r="G54" s="1038"/>
      <c r="H54" s="1038"/>
      <c r="I54" s="1038"/>
      <c r="J54" s="1038"/>
      <c r="K54" s="1038"/>
      <c r="L54" s="1038"/>
      <c r="M54" s="1038"/>
      <c r="N54" s="1038"/>
      <c r="O54" s="1038"/>
      <c r="P54" s="1038"/>
      <c r="Q54" s="1038"/>
      <c r="R54" s="1038"/>
      <c r="S54" s="1038"/>
      <c r="T54" s="1038"/>
      <c r="U54" s="1038"/>
      <c r="V54" s="1038"/>
      <c r="W54" s="1038"/>
      <c r="X54" s="1038"/>
      <c r="Y54" s="1038"/>
      <c r="Z54" s="1038"/>
    </row>
    <row r="55" spans="1:26" s="148" customFormat="1" ht="76.5">
      <c r="B55" s="276" t="s">
        <v>555</v>
      </c>
      <c r="C55" s="417"/>
      <c r="D55" s="417"/>
      <c r="E55" s="1059"/>
      <c r="F55" s="417"/>
      <c r="G55" s="1038"/>
      <c r="H55" s="1038"/>
      <c r="I55" s="1038"/>
      <c r="J55" s="1038"/>
      <c r="K55" s="1038"/>
      <c r="L55" s="1038"/>
      <c r="M55" s="1038"/>
      <c r="N55" s="1038"/>
      <c r="O55" s="1038"/>
      <c r="P55" s="1038"/>
      <c r="Q55" s="1038"/>
      <c r="R55" s="1038"/>
      <c r="S55" s="1038"/>
      <c r="T55" s="1038"/>
      <c r="U55" s="1038"/>
      <c r="V55" s="1038"/>
      <c r="W55" s="1038"/>
      <c r="X55" s="1038"/>
      <c r="Y55" s="1038"/>
      <c r="Z55" s="1038"/>
    </row>
    <row r="56" spans="1:26" s="148" customFormat="1" ht="63.75">
      <c r="B56" s="276" t="s">
        <v>549</v>
      </c>
      <c r="C56" s="417"/>
      <c r="D56" s="417"/>
      <c r="E56" s="1059"/>
      <c r="F56" s="417"/>
      <c r="G56" s="1038"/>
      <c r="H56" s="1038"/>
      <c r="I56" s="1038"/>
      <c r="J56" s="1038"/>
      <c r="K56" s="1038"/>
      <c r="L56" s="1038"/>
      <c r="M56" s="1038"/>
      <c r="N56" s="1038"/>
      <c r="O56" s="1038"/>
      <c r="P56" s="1038"/>
      <c r="Q56" s="1038"/>
      <c r="R56" s="1038"/>
      <c r="S56" s="1038"/>
      <c r="T56" s="1038"/>
      <c r="U56" s="1038"/>
      <c r="V56" s="1038"/>
      <c r="W56" s="1038"/>
      <c r="X56" s="1038"/>
      <c r="Y56" s="1038"/>
      <c r="Z56" s="1038"/>
    </row>
    <row r="57" spans="1:26" s="148" customFormat="1" ht="38.25">
      <c r="B57" s="276" t="s">
        <v>251</v>
      </c>
      <c r="C57" s="417"/>
      <c r="D57" s="417"/>
      <c r="E57" s="1059"/>
      <c r="F57" s="417"/>
      <c r="G57" s="1038"/>
      <c r="H57" s="1038"/>
      <c r="I57" s="1038"/>
      <c r="J57" s="1038"/>
      <c r="K57" s="1038"/>
      <c r="L57" s="1038"/>
      <c r="M57" s="1038"/>
      <c r="N57" s="1038"/>
      <c r="O57" s="1038"/>
      <c r="P57" s="1038"/>
      <c r="Q57" s="1038"/>
      <c r="R57" s="1038"/>
      <c r="S57" s="1038"/>
      <c r="T57" s="1038"/>
      <c r="U57" s="1038"/>
      <c r="V57" s="1038"/>
      <c r="W57" s="1038"/>
      <c r="X57" s="1038"/>
      <c r="Y57" s="1038"/>
      <c r="Z57" s="1038"/>
    </row>
    <row r="58" spans="1:26" s="148" customFormat="1" ht="25.5">
      <c r="B58" s="298" t="s">
        <v>556</v>
      </c>
      <c r="C58" s="417"/>
      <c r="D58" s="417"/>
      <c r="E58" s="1059"/>
      <c r="F58" s="417"/>
      <c r="G58" s="1038"/>
      <c r="H58" s="1038"/>
      <c r="I58" s="1038"/>
      <c r="J58" s="1038"/>
      <c r="K58" s="1038"/>
      <c r="L58" s="1038"/>
      <c r="M58" s="1038"/>
      <c r="N58" s="1038"/>
      <c r="O58" s="1038"/>
      <c r="P58" s="1038"/>
      <c r="Q58" s="1038"/>
      <c r="R58" s="1038"/>
      <c r="S58" s="1038"/>
      <c r="T58" s="1038"/>
      <c r="U58" s="1038"/>
      <c r="V58" s="1038"/>
      <c r="W58" s="1038"/>
      <c r="X58" s="1038"/>
      <c r="Y58" s="1038"/>
      <c r="Z58" s="1038"/>
    </row>
    <row r="59" spans="1:26" s="148" customFormat="1" ht="38.25">
      <c r="B59" s="151" t="s">
        <v>557</v>
      </c>
      <c r="C59" s="417"/>
      <c r="D59" s="417"/>
      <c r="E59" s="1059"/>
      <c r="F59" s="417"/>
      <c r="G59" s="1038"/>
      <c r="H59" s="1038"/>
      <c r="I59" s="1038"/>
      <c r="J59" s="1038"/>
      <c r="K59" s="1038"/>
      <c r="L59" s="1038"/>
      <c r="M59" s="1038"/>
      <c r="N59" s="1038"/>
      <c r="O59" s="1038"/>
      <c r="P59" s="1038"/>
      <c r="Q59" s="1038"/>
      <c r="R59" s="1038"/>
      <c r="S59" s="1038"/>
      <c r="T59" s="1038"/>
      <c r="U59" s="1038"/>
      <c r="V59" s="1038"/>
      <c r="W59" s="1038"/>
      <c r="X59" s="1038"/>
      <c r="Y59" s="1038"/>
      <c r="Z59" s="1038"/>
    </row>
    <row r="60" spans="1:26" s="148" customFormat="1">
      <c r="B60" s="164" t="s">
        <v>246</v>
      </c>
      <c r="C60" s="417" t="s">
        <v>96</v>
      </c>
      <c r="D60" s="418">
        <v>7</v>
      </c>
      <c r="E60" s="1030"/>
      <c r="F60" s="175">
        <f>+E60*D60</f>
        <v>0</v>
      </c>
      <c r="G60" s="1038"/>
      <c r="H60" s="1038"/>
      <c r="I60" s="1038"/>
      <c r="J60" s="1038"/>
      <c r="K60" s="1038"/>
      <c r="L60" s="1038"/>
      <c r="M60" s="1038"/>
      <c r="N60" s="1038"/>
      <c r="O60" s="1038"/>
      <c r="P60" s="1038"/>
      <c r="Q60" s="1038"/>
      <c r="R60" s="1038"/>
      <c r="S60" s="1038"/>
      <c r="T60" s="1038"/>
      <c r="U60" s="1038"/>
      <c r="V60" s="1038"/>
      <c r="W60" s="1038"/>
      <c r="X60" s="1038"/>
      <c r="Y60" s="1038"/>
      <c r="Z60" s="1038"/>
    </row>
    <row r="61" spans="1:26" s="148" customFormat="1">
      <c r="B61" s="151"/>
      <c r="C61" s="417"/>
      <c r="D61" s="417"/>
      <c r="E61" s="1059"/>
      <c r="F61" s="417"/>
      <c r="G61" s="1038"/>
      <c r="H61" s="1038"/>
      <c r="I61" s="1038"/>
      <c r="J61" s="1038"/>
      <c r="K61" s="1038"/>
      <c r="L61" s="1038"/>
      <c r="M61" s="1038"/>
      <c r="N61" s="1038"/>
      <c r="O61" s="1038"/>
      <c r="P61" s="1038"/>
      <c r="Q61" s="1038"/>
      <c r="R61" s="1038"/>
      <c r="S61" s="1038"/>
      <c r="T61" s="1038"/>
      <c r="U61" s="1038"/>
      <c r="V61" s="1038"/>
      <c r="W61" s="1038"/>
      <c r="X61" s="1038"/>
      <c r="Y61" s="1038"/>
      <c r="Z61" s="1038"/>
    </row>
    <row r="62" spans="1:26" s="148" customFormat="1">
      <c r="B62" s="276"/>
      <c r="C62" s="417"/>
      <c r="D62" s="417"/>
      <c r="E62" s="1059"/>
      <c r="F62" s="417"/>
      <c r="G62" s="1038"/>
      <c r="H62" s="1038"/>
      <c r="I62" s="1038"/>
      <c r="J62" s="1038"/>
      <c r="K62" s="1038"/>
      <c r="L62" s="1038"/>
      <c r="M62" s="1038"/>
      <c r="N62" s="1038"/>
      <c r="O62" s="1038"/>
      <c r="P62" s="1038"/>
      <c r="Q62" s="1038"/>
      <c r="R62" s="1038"/>
      <c r="S62" s="1038"/>
      <c r="T62" s="1038"/>
      <c r="U62" s="1038"/>
      <c r="V62" s="1038"/>
      <c r="W62" s="1038"/>
      <c r="X62" s="1038"/>
      <c r="Y62" s="1038"/>
      <c r="Z62" s="1038"/>
    </row>
    <row r="63" spans="1:26" s="148" customFormat="1">
      <c r="A63" s="148" t="s">
        <v>153</v>
      </c>
      <c r="B63" s="166" t="s">
        <v>558</v>
      </c>
      <c r="C63" s="417"/>
      <c r="D63" s="417"/>
      <c r="E63" s="1059"/>
      <c r="F63" s="417"/>
      <c r="G63" s="1038"/>
      <c r="H63" s="1038"/>
      <c r="I63" s="1038"/>
      <c r="J63" s="1038"/>
      <c r="K63" s="1038"/>
      <c r="L63" s="1038"/>
      <c r="M63" s="1038"/>
      <c r="N63" s="1038"/>
      <c r="O63" s="1038"/>
      <c r="P63" s="1038"/>
      <c r="Q63" s="1038"/>
      <c r="R63" s="1038"/>
      <c r="S63" s="1038"/>
      <c r="T63" s="1038"/>
      <c r="U63" s="1038"/>
      <c r="V63" s="1038"/>
      <c r="W63" s="1038"/>
      <c r="X63" s="1038"/>
      <c r="Y63" s="1038"/>
      <c r="Z63" s="1038"/>
    </row>
    <row r="64" spans="1:26" s="148" customFormat="1" ht="51">
      <c r="B64" s="419" t="s">
        <v>559</v>
      </c>
      <c r="C64" s="417"/>
      <c r="D64" s="417"/>
      <c r="E64" s="1059"/>
      <c r="F64" s="417"/>
      <c r="G64" s="1038"/>
      <c r="H64" s="1038"/>
      <c r="I64" s="1038"/>
      <c r="J64" s="1038"/>
      <c r="K64" s="1038"/>
      <c r="L64" s="1038"/>
      <c r="M64" s="1038"/>
      <c r="N64" s="1038"/>
      <c r="O64" s="1038"/>
      <c r="P64" s="1038"/>
      <c r="Q64" s="1038"/>
      <c r="R64" s="1038"/>
      <c r="S64" s="1038"/>
      <c r="T64" s="1038"/>
      <c r="U64" s="1038"/>
      <c r="V64" s="1038"/>
      <c r="W64" s="1038"/>
      <c r="X64" s="1038"/>
      <c r="Y64" s="1038"/>
      <c r="Z64" s="1038"/>
    </row>
    <row r="65" spans="1:26" s="420" customFormat="1" ht="25.5">
      <c r="B65" s="421" t="s">
        <v>560</v>
      </c>
      <c r="C65" s="422"/>
      <c r="D65" s="423"/>
      <c r="E65" s="1060"/>
      <c r="F65" s="423"/>
      <c r="G65" s="1069"/>
      <c r="H65" s="1069"/>
      <c r="I65" s="1069"/>
      <c r="J65" s="1069"/>
      <c r="K65" s="1069"/>
      <c r="L65" s="1069"/>
      <c r="M65" s="1069"/>
      <c r="N65" s="1069"/>
      <c r="O65" s="1069"/>
      <c r="P65" s="1069"/>
      <c r="Q65" s="1069"/>
      <c r="R65" s="1069"/>
      <c r="S65" s="1069"/>
      <c r="T65" s="1069"/>
      <c r="U65" s="1069"/>
      <c r="V65" s="1069"/>
      <c r="W65" s="1069"/>
      <c r="X65" s="1069"/>
      <c r="Y65" s="1069"/>
      <c r="Z65" s="1069"/>
    </row>
    <row r="66" spans="1:26" s="420" customFormat="1" ht="76.5">
      <c r="B66" s="421" t="s">
        <v>561</v>
      </c>
      <c r="C66" s="422"/>
      <c r="D66" s="423"/>
      <c r="E66" s="1060"/>
      <c r="F66" s="423"/>
      <c r="G66" s="1069"/>
      <c r="H66" s="1069"/>
      <c r="I66" s="1069"/>
      <c r="J66" s="1069"/>
      <c r="K66" s="1069"/>
      <c r="L66" s="1069"/>
      <c r="M66" s="1069"/>
      <c r="N66" s="1069"/>
      <c r="O66" s="1069"/>
      <c r="P66" s="1069"/>
      <c r="Q66" s="1069"/>
      <c r="R66" s="1069"/>
      <c r="S66" s="1069"/>
      <c r="T66" s="1069"/>
      <c r="U66" s="1069"/>
      <c r="V66" s="1069"/>
      <c r="W66" s="1069"/>
      <c r="X66" s="1069"/>
      <c r="Y66" s="1069"/>
      <c r="Z66" s="1069"/>
    </row>
    <row r="67" spans="1:26" s="148" customFormat="1" ht="25.5">
      <c r="B67" s="273" t="s">
        <v>562</v>
      </c>
      <c r="C67" s="417"/>
      <c r="D67" s="417"/>
      <c r="E67" s="1059"/>
      <c r="F67" s="417"/>
      <c r="G67" s="1038"/>
      <c r="H67" s="1038"/>
      <c r="I67" s="1038"/>
      <c r="J67" s="1038"/>
      <c r="K67" s="1038"/>
      <c r="L67" s="1038"/>
      <c r="M67" s="1038"/>
      <c r="N67" s="1038"/>
      <c r="O67" s="1038"/>
      <c r="P67" s="1038"/>
      <c r="Q67" s="1038"/>
      <c r="R67" s="1038"/>
      <c r="S67" s="1038"/>
      <c r="T67" s="1038"/>
      <c r="U67" s="1038"/>
      <c r="V67" s="1038"/>
      <c r="W67" s="1038"/>
      <c r="X67" s="1038"/>
      <c r="Y67" s="1038"/>
      <c r="Z67" s="1038"/>
    </row>
    <row r="68" spans="1:26" s="148" customFormat="1" ht="25.5">
      <c r="B68" s="273" t="s">
        <v>563</v>
      </c>
      <c r="C68" s="417"/>
      <c r="D68" s="417"/>
      <c r="E68" s="1059"/>
      <c r="F68" s="417"/>
      <c r="G68" s="1038"/>
      <c r="H68" s="1038"/>
      <c r="I68" s="1038"/>
      <c r="J68" s="1038"/>
      <c r="K68" s="1038"/>
      <c r="L68" s="1038"/>
      <c r="M68" s="1038"/>
      <c r="N68" s="1038"/>
      <c r="O68" s="1038"/>
      <c r="P68" s="1038"/>
      <c r="Q68" s="1038"/>
      <c r="R68" s="1038"/>
      <c r="S68" s="1038"/>
      <c r="T68" s="1038"/>
      <c r="U68" s="1038"/>
      <c r="V68" s="1038"/>
      <c r="W68" s="1038"/>
      <c r="X68" s="1038"/>
      <c r="Y68" s="1038"/>
      <c r="Z68" s="1038"/>
    </row>
    <row r="69" spans="1:26" s="148" customFormat="1" ht="89.25">
      <c r="B69" s="273" t="s">
        <v>564</v>
      </c>
      <c r="C69" s="417"/>
      <c r="D69" s="417"/>
      <c r="E69" s="1059"/>
      <c r="F69" s="417"/>
      <c r="G69" s="1038"/>
      <c r="H69" s="1038"/>
      <c r="I69" s="1038"/>
      <c r="J69" s="1038"/>
      <c r="K69" s="1038"/>
      <c r="L69" s="1038"/>
      <c r="M69" s="1038"/>
      <c r="N69" s="1038"/>
      <c r="O69" s="1038"/>
      <c r="P69" s="1038"/>
      <c r="Q69" s="1038"/>
      <c r="R69" s="1038"/>
      <c r="S69" s="1038"/>
      <c r="T69" s="1038"/>
      <c r="U69" s="1038"/>
      <c r="V69" s="1038"/>
      <c r="W69" s="1038"/>
      <c r="X69" s="1038"/>
      <c r="Y69" s="1038"/>
      <c r="Z69" s="1038"/>
    </row>
    <row r="70" spans="1:26" s="148" customFormat="1" ht="76.5">
      <c r="B70" s="273" t="s">
        <v>565</v>
      </c>
      <c r="C70" s="417"/>
      <c r="D70" s="417"/>
      <c r="E70" s="1059"/>
      <c r="F70" s="417"/>
      <c r="G70" s="1038"/>
      <c r="H70" s="1038"/>
      <c r="I70" s="1038"/>
      <c r="J70" s="1038"/>
      <c r="K70" s="1038"/>
      <c r="L70" s="1038"/>
      <c r="M70" s="1038"/>
      <c r="N70" s="1038"/>
      <c r="O70" s="1038"/>
      <c r="P70" s="1038"/>
      <c r="Q70" s="1038"/>
      <c r="R70" s="1038"/>
      <c r="S70" s="1038"/>
      <c r="T70" s="1038"/>
      <c r="U70" s="1038"/>
      <c r="V70" s="1038"/>
      <c r="W70" s="1038"/>
      <c r="X70" s="1038"/>
      <c r="Y70" s="1038"/>
      <c r="Z70" s="1038"/>
    </row>
    <row r="71" spans="1:26" s="148" customFormat="1" ht="38.25">
      <c r="B71" s="273" t="s">
        <v>251</v>
      </c>
      <c r="C71" s="417"/>
      <c r="D71" s="417"/>
      <c r="E71" s="1059"/>
      <c r="F71" s="417"/>
      <c r="G71" s="1038"/>
      <c r="H71" s="1038"/>
      <c r="I71" s="1038"/>
      <c r="J71" s="1038"/>
      <c r="K71" s="1038"/>
      <c r="L71" s="1038"/>
      <c r="M71" s="1038"/>
      <c r="N71" s="1038"/>
      <c r="O71" s="1038"/>
      <c r="P71" s="1038"/>
      <c r="Q71" s="1038"/>
      <c r="R71" s="1038"/>
      <c r="S71" s="1038"/>
      <c r="T71" s="1038"/>
      <c r="U71" s="1038"/>
      <c r="V71" s="1038"/>
      <c r="W71" s="1038"/>
      <c r="X71" s="1038"/>
      <c r="Y71" s="1038"/>
      <c r="Z71" s="1038"/>
    </row>
    <row r="72" spans="1:26" s="148" customFormat="1" ht="24">
      <c r="B72" s="288" t="s">
        <v>566</v>
      </c>
      <c r="C72" s="417"/>
      <c r="D72" s="417"/>
      <c r="E72" s="1059"/>
      <c r="F72" s="417"/>
      <c r="G72" s="1038"/>
      <c r="H72" s="1038"/>
      <c r="I72" s="1038"/>
      <c r="J72" s="1038"/>
      <c r="K72" s="1038"/>
      <c r="L72" s="1038"/>
      <c r="M72" s="1038"/>
      <c r="N72" s="1038"/>
      <c r="O72" s="1038"/>
      <c r="P72" s="1038"/>
      <c r="Q72" s="1038"/>
      <c r="R72" s="1038"/>
      <c r="S72" s="1038"/>
      <c r="T72" s="1038"/>
      <c r="U72" s="1038"/>
      <c r="V72" s="1038"/>
      <c r="W72" s="1038"/>
      <c r="X72" s="1038"/>
      <c r="Y72" s="1038"/>
      <c r="Z72" s="1038"/>
    </row>
    <row r="73" spans="1:26" s="148" customFormat="1" ht="48">
      <c r="B73" s="288" t="s">
        <v>567</v>
      </c>
      <c r="C73" s="417"/>
      <c r="D73" s="417"/>
      <c r="E73" s="1059"/>
      <c r="F73" s="417"/>
      <c r="G73" s="1038"/>
      <c r="H73" s="1038"/>
      <c r="I73" s="1038"/>
      <c r="J73" s="1038"/>
      <c r="K73" s="1038"/>
      <c r="L73" s="1038"/>
      <c r="M73" s="1038"/>
      <c r="N73" s="1038"/>
      <c r="O73" s="1038"/>
      <c r="P73" s="1038"/>
      <c r="Q73" s="1038"/>
      <c r="R73" s="1038"/>
      <c r="S73" s="1038"/>
      <c r="T73" s="1038"/>
      <c r="U73" s="1038"/>
      <c r="V73" s="1038"/>
      <c r="W73" s="1038"/>
      <c r="X73" s="1038"/>
      <c r="Y73" s="1038"/>
      <c r="Z73" s="1038"/>
    </row>
    <row r="74" spans="1:26" s="148" customFormat="1">
      <c r="B74" s="276" t="s">
        <v>246</v>
      </c>
      <c r="C74" s="286" t="s">
        <v>96</v>
      </c>
      <c r="D74" s="290">
        <v>2911</v>
      </c>
      <c r="E74" s="1030"/>
      <c r="F74" s="175">
        <f>+E74*D74</f>
        <v>0</v>
      </c>
      <c r="G74" s="1038"/>
      <c r="H74" s="1038"/>
      <c r="I74" s="1038"/>
      <c r="J74" s="1038"/>
      <c r="K74" s="1038"/>
      <c r="L74" s="1038"/>
      <c r="M74" s="1038"/>
      <c r="N74" s="1038"/>
      <c r="O74" s="1038"/>
      <c r="P74" s="1038"/>
      <c r="Q74" s="1038"/>
      <c r="R74" s="1038"/>
      <c r="S74" s="1038"/>
      <c r="T74" s="1038"/>
      <c r="U74" s="1038"/>
      <c r="V74" s="1038"/>
      <c r="W74" s="1038"/>
      <c r="X74" s="1038"/>
      <c r="Y74" s="1038"/>
      <c r="Z74" s="1038"/>
    </row>
    <row r="75" spans="1:26" s="148" customFormat="1">
      <c r="B75" s="276"/>
      <c r="C75" s="417"/>
      <c r="D75" s="417"/>
      <c r="E75" s="1059"/>
      <c r="F75" s="417"/>
      <c r="G75" s="1038"/>
      <c r="H75" s="1038"/>
      <c r="I75" s="1038"/>
      <c r="J75" s="1038"/>
      <c r="K75" s="1038"/>
      <c r="L75" s="1038"/>
      <c r="M75" s="1038"/>
      <c r="N75" s="1038"/>
      <c r="O75" s="1038"/>
      <c r="P75" s="1038"/>
      <c r="Q75" s="1038"/>
      <c r="R75" s="1038"/>
      <c r="S75" s="1038"/>
      <c r="T75" s="1038"/>
      <c r="U75" s="1038"/>
      <c r="V75" s="1038"/>
      <c r="W75" s="1038"/>
      <c r="X75" s="1038"/>
      <c r="Y75" s="1038"/>
      <c r="Z75" s="1038"/>
    </row>
    <row r="76" spans="1:26" s="148" customFormat="1">
      <c r="B76" s="276"/>
      <c r="C76" s="417"/>
      <c r="D76" s="417"/>
      <c r="E76" s="1059"/>
      <c r="F76" s="417"/>
      <c r="G76" s="1038"/>
      <c r="H76" s="1038"/>
      <c r="I76" s="1038"/>
      <c r="J76" s="1038"/>
      <c r="K76" s="1038"/>
      <c r="L76" s="1038"/>
      <c r="M76" s="1038"/>
      <c r="N76" s="1038"/>
      <c r="O76" s="1038"/>
      <c r="P76" s="1038"/>
      <c r="Q76" s="1038"/>
      <c r="R76" s="1038"/>
      <c r="S76" s="1038"/>
      <c r="T76" s="1038"/>
      <c r="U76" s="1038"/>
      <c r="V76" s="1038"/>
      <c r="W76" s="1038"/>
      <c r="X76" s="1038"/>
      <c r="Y76" s="1038"/>
      <c r="Z76" s="1038"/>
    </row>
    <row r="77" spans="1:26" s="148" customFormat="1">
      <c r="A77" s="148" t="s">
        <v>155</v>
      </c>
      <c r="B77" s="166" t="s">
        <v>568</v>
      </c>
      <c r="C77" s="287"/>
      <c r="D77" s="290"/>
      <c r="E77" s="1061"/>
      <c r="F77" s="290"/>
      <c r="G77" s="1038"/>
      <c r="H77" s="1038"/>
      <c r="I77" s="1038"/>
      <c r="J77" s="1038"/>
      <c r="K77" s="1038"/>
      <c r="L77" s="1038"/>
      <c r="M77" s="1038"/>
      <c r="N77" s="1038"/>
      <c r="O77" s="1038"/>
      <c r="P77" s="1038"/>
      <c r="Q77" s="1038"/>
      <c r="R77" s="1038"/>
      <c r="S77" s="1038"/>
      <c r="T77" s="1038"/>
      <c r="U77" s="1038"/>
      <c r="V77" s="1038"/>
      <c r="W77" s="1038"/>
      <c r="X77" s="1038"/>
      <c r="Y77" s="1038"/>
      <c r="Z77" s="1038"/>
    </row>
    <row r="78" spans="1:26" s="148" customFormat="1" ht="25.5">
      <c r="B78" s="276" t="s">
        <v>569</v>
      </c>
      <c r="C78" s="287" t="s">
        <v>96</v>
      </c>
      <c r="D78" s="290">
        <v>182.1</v>
      </c>
      <c r="E78" s="1062"/>
      <c r="F78" s="175">
        <f>+E78*D78</f>
        <v>0</v>
      </c>
      <c r="G78" s="1038"/>
      <c r="H78" s="1038"/>
      <c r="I78" s="1038"/>
      <c r="J78" s="1038"/>
      <c r="K78" s="1038"/>
      <c r="L78" s="1038"/>
      <c r="M78" s="1038"/>
      <c r="N78" s="1038"/>
      <c r="O78" s="1038"/>
      <c r="P78" s="1038"/>
      <c r="Q78" s="1038"/>
      <c r="R78" s="1038"/>
      <c r="S78" s="1038"/>
      <c r="T78" s="1038"/>
      <c r="U78" s="1038"/>
      <c r="V78" s="1038"/>
      <c r="W78" s="1038"/>
      <c r="X78" s="1038"/>
      <c r="Y78" s="1038"/>
      <c r="Z78" s="1038"/>
    </row>
    <row r="79" spans="1:26" s="148" customFormat="1" ht="25.5">
      <c r="B79" s="276" t="s">
        <v>553</v>
      </c>
      <c r="C79" s="287" t="s">
        <v>96</v>
      </c>
      <c r="D79" s="290">
        <v>197.2</v>
      </c>
      <c r="E79" s="1062"/>
      <c r="F79" s="175">
        <f>+E79*D79</f>
        <v>0</v>
      </c>
      <c r="G79" s="1038"/>
      <c r="H79" s="1038"/>
      <c r="I79" s="1038"/>
      <c r="J79" s="1038"/>
      <c r="K79" s="1038"/>
      <c r="L79" s="1038"/>
      <c r="M79" s="1038"/>
      <c r="N79" s="1038"/>
      <c r="O79" s="1038"/>
      <c r="P79" s="1038"/>
      <c r="Q79" s="1038"/>
      <c r="R79" s="1038"/>
      <c r="S79" s="1038"/>
      <c r="T79" s="1038"/>
      <c r="U79" s="1038"/>
      <c r="V79" s="1038"/>
      <c r="W79" s="1038"/>
      <c r="X79" s="1038"/>
      <c r="Y79" s="1038"/>
      <c r="Z79" s="1038"/>
    </row>
    <row r="80" spans="1:26" s="148" customFormat="1" ht="51">
      <c r="B80" s="273" t="s">
        <v>570</v>
      </c>
      <c r="C80" s="287" t="s">
        <v>96</v>
      </c>
      <c r="D80" s="290">
        <v>197.2</v>
      </c>
      <c r="E80" s="1062"/>
      <c r="F80" s="175">
        <f>+E80*D80</f>
        <v>0</v>
      </c>
      <c r="G80" s="1038"/>
      <c r="H80" s="1038"/>
      <c r="I80" s="1038"/>
      <c r="J80" s="1038"/>
      <c r="K80" s="1038"/>
      <c r="L80" s="1038"/>
      <c r="M80" s="1038"/>
      <c r="N80" s="1038"/>
      <c r="O80" s="1038"/>
      <c r="P80" s="1038"/>
      <c r="Q80" s="1038"/>
      <c r="R80" s="1038"/>
      <c r="S80" s="1038"/>
      <c r="T80" s="1038"/>
      <c r="U80" s="1038"/>
      <c r="V80" s="1038"/>
      <c r="W80" s="1038"/>
      <c r="X80" s="1038"/>
      <c r="Y80" s="1038"/>
      <c r="Z80" s="1038"/>
    </row>
    <row r="81" spans="1:26" s="148" customFormat="1" ht="25.5">
      <c r="B81" s="276" t="s">
        <v>571</v>
      </c>
      <c r="C81" s="287" t="s">
        <v>96</v>
      </c>
      <c r="D81" s="290">
        <v>197.2</v>
      </c>
      <c r="E81" s="1062"/>
      <c r="F81" s="175">
        <f>+E81*D81</f>
        <v>0</v>
      </c>
      <c r="G81" s="1038"/>
      <c r="H81" s="1038"/>
      <c r="I81" s="1038"/>
      <c r="J81" s="1038"/>
      <c r="K81" s="1038"/>
      <c r="L81" s="1038"/>
      <c r="M81" s="1038"/>
      <c r="N81" s="1038"/>
      <c r="O81" s="1038"/>
      <c r="P81" s="1038"/>
      <c r="Q81" s="1038"/>
      <c r="R81" s="1038"/>
      <c r="S81" s="1038"/>
      <c r="T81" s="1038"/>
      <c r="U81" s="1038"/>
      <c r="V81" s="1038"/>
      <c r="W81" s="1038"/>
      <c r="X81" s="1038"/>
      <c r="Y81" s="1038"/>
      <c r="Z81" s="1038"/>
    </row>
    <row r="82" spans="1:26" s="148" customFormat="1" ht="38.25">
      <c r="B82" s="298" t="s">
        <v>572</v>
      </c>
      <c r="C82" s="287"/>
      <c r="D82" s="290"/>
      <c r="E82" s="1061"/>
      <c r="F82" s="290"/>
      <c r="G82" s="1038"/>
      <c r="H82" s="1038"/>
      <c r="I82" s="1038"/>
      <c r="J82" s="1038"/>
      <c r="K82" s="1038"/>
      <c r="L82" s="1038"/>
      <c r="M82" s="1038"/>
      <c r="N82" s="1038"/>
      <c r="O82" s="1038"/>
      <c r="P82" s="1038"/>
      <c r="Q82" s="1038"/>
      <c r="R82" s="1038"/>
      <c r="S82" s="1038"/>
      <c r="T82" s="1038"/>
      <c r="U82" s="1038"/>
      <c r="V82" s="1038"/>
      <c r="W82" s="1038"/>
      <c r="X82" s="1038"/>
      <c r="Y82" s="1038"/>
      <c r="Z82" s="1038"/>
    </row>
    <row r="83" spans="1:26" s="148" customFormat="1" ht="25.5">
      <c r="B83" s="276" t="s">
        <v>573</v>
      </c>
      <c r="C83" s="287"/>
      <c r="D83" s="290"/>
      <c r="E83" s="1061"/>
      <c r="F83" s="290"/>
      <c r="G83" s="1038"/>
      <c r="H83" s="1038"/>
      <c r="I83" s="1038"/>
      <c r="J83" s="1038"/>
      <c r="K83" s="1038"/>
      <c r="L83" s="1038"/>
      <c r="M83" s="1038"/>
      <c r="N83" s="1038"/>
      <c r="O83" s="1038"/>
      <c r="P83" s="1038"/>
      <c r="Q83" s="1038"/>
      <c r="R83" s="1038"/>
      <c r="S83" s="1038"/>
      <c r="T83" s="1038"/>
      <c r="U83" s="1038"/>
      <c r="V83" s="1038"/>
      <c r="W83" s="1038"/>
      <c r="X83" s="1038"/>
      <c r="Y83" s="1038"/>
      <c r="Z83" s="1038"/>
    </row>
    <row r="84" spans="1:26" s="148" customFormat="1">
      <c r="B84" s="276"/>
      <c r="C84" s="287"/>
      <c r="D84" s="290"/>
      <c r="E84" s="1061"/>
      <c r="F84" s="290"/>
      <c r="G84" s="1038"/>
      <c r="H84" s="1038"/>
      <c r="I84" s="1038"/>
      <c r="J84" s="1038"/>
      <c r="K84" s="1038"/>
      <c r="L84" s="1038"/>
      <c r="M84" s="1038"/>
      <c r="N84" s="1038"/>
      <c r="O84" s="1038"/>
      <c r="P84" s="1038"/>
      <c r="Q84" s="1038"/>
      <c r="R84" s="1038"/>
      <c r="S84" s="1038"/>
      <c r="T84" s="1038"/>
      <c r="U84" s="1038"/>
      <c r="V84" s="1038"/>
      <c r="W84" s="1038"/>
      <c r="X84" s="1038"/>
      <c r="Y84" s="1038"/>
      <c r="Z84" s="1038"/>
    </row>
    <row r="85" spans="1:26" s="148" customFormat="1">
      <c r="B85" s="276"/>
      <c r="C85" s="287"/>
      <c r="D85" s="290"/>
      <c r="E85" s="1061"/>
      <c r="F85" s="290"/>
      <c r="G85" s="1038"/>
      <c r="H85" s="1038"/>
      <c r="I85" s="1038"/>
      <c r="J85" s="1038"/>
      <c r="K85" s="1038"/>
      <c r="L85" s="1038"/>
      <c r="M85" s="1038"/>
      <c r="N85" s="1038"/>
      <c r="O85" s="1038"/>
      <c r="P85" s="1038"/>
      <c r="Q85" s="1038"/>
      <c r="R85" s="1038"/>
      <c r="S85" s="1038"/>
      <c r="T85" s="1038"/>
      <c r="U85" s="1038"/>
      <c r="V85" s="1038"/>
      <c r="W85" s="1038"/>
      <c r="X85" s="1038"/>
      <c r="Y85" s="1038"/>
      <c r="Z85" s="1038"/>
    </row>
    <row r="86" spans="1:26" s="148" customFormat="1">
      <c r="A86" s="148" t="s">
        <v>157</v>
      </c>
      <c r="B86" s="166" t="s">
        <v>574</v>
      </c>
      <c r="C86" s="417"/>
      <c r="D86" s="417"/>
      <c r="E86" s="1059"/>
      <c r="F86" s="417"/>
      <c r="G86" s="1038"/>
      <c r="H86" s="1038"/>
      <c r="I86" s="1038"/>
      <c r="J86" s="1038"/>
      <c r="K86" s="1038"/>
      <c r="L86" s="1038"/>
      <c r="M86" s="1038"/>
      <c r="N86" s="1038"/>
      <c r="O86" s="1038"/>
      <c r="P86" s="1038"/>
      <c r="Q86" s="1038"/>
      <c r="R86" s="1038"/>
      <c r="S86" s="1038"/>
      <c r="T86" s="1038"/>
      <c r="U86" s="1038"/>
      <c r="V86" s="1038"/>
      <c r="W86" s="1038"/>
      <c r="X86" s="1038"/>
      <c r="Y86" s="1038"/>
      <c r="Z86" s="1038"/>
    </row>
    <row r="87" spans="1:26" s="148" customFormat="1" ht="51">
      <c r="B87" s="298" t="s">
        <v>575</v>
      </c>
      <c r="C87" s="417"/>
      <c r="D87" s="417"/>
      <c r="E87" s="1059"/>
      <c r="F87" s="417"/>
      <c r="G87" s="1038"/>
      <c r="H87" s="1038"/>
      <c r="I87" s="1038"/>
      <c r="J87" s="1038"/>
      <c r="K87" s="1038"/>
      <c r="L87" s="1038"/>
      <c r="M87" s="1038"/>
      <c r="N87" s="1038"/>
      <c r="O87" s="1038"/>
      <c r="P87" s="1038"/>
      <c r="Q87" s="1038"/>
      <c r="R87" s="1038"/>
      <c r="S87" s="1038"/>
      <c r="T87" s="1038"/>
      <c r="U87" s="1038"/>
      <c r="V87" s="1038"/>
      <c r="W87" s="1038"/>
      <c r="X87" s="1038"/>
      <c r="Y87" s="1038"/>
      <c r="Z87" s="1038"/>
    </row>
    <row r="88" spans="1:26" s="148" customFormat="1" ht="25.5">
      <c r="B88" s="276" t="s">
        <v>553</v>
      </c>
      <c r="C88" s="417"/>
      <c r="D88" s="417"/>
      <c r="E88" s="1059"/>
      <c r="F88" s="417"/>
      <c r="G88" s="1038"/>
      <c r="H88" s="1038"/>
      <c r="I88" s="1038"/>
      <c r="J88" s="1038"/>
      <c r="K88" s="1038"/>
      <c r="L88" s="1038"/>
      <c r="M88" s="1038"/>
      <c r="N88" s="1038"/>
      <c r="O88" s="1038"/>
      <c r="P88" s="1038"/>
      <c r="Q88" s="1038"/>
      <c r="R88" s="1038"/>
      <c r="S88" s="1038"/>
      <c r="T88" s="1038"/>
      <c r="U88" s="1038"/>
      <c r="V88" s="1038"/>
      <c r="W88" s="1038"/>
      <c r="X88" s="1038"/>
      <c r="Y88" s="1038"/>
      <c r="Z88" s="1038"/>
    </row>
    <row r="89" spans="1:26" s="148" customFormat="1" ht="25.5">
      <c r="B89" s="276" t="s">
        <v>249</v>
      </c>
      <c r="C89" s="417"/>
      <c r="D89" s="417"/>
      <c r="E89" s="1059"/>
      <c r="F89" s="417"/>
      <c r="G89" s="1038"/>
      <c r="H89" s="1038"/>
      <c r="I89" s="1038"/>
      <c r="J89" s="1038"/>
      <c r="K89" s="1038"/>
      <c r="L89" s="1038"/>
      <c r="M89" s="1038"/>
      <c r="N89" s="1038"/>
      <c r="O89" s="1038"/>
      <c r="P89" s="1038"/>
      <c r="Q89" s="1038"/>
      <c r="R89" s="1038"/>
      <c r="S89" s="1038"/>
      <c r="T89" s="1038"/>
      <c r="U89" s="1038"/>
      <c r="V89" s="1038"/>
      <c r="W89" s="1038"/>
      <c r="X89" s="1038"/>
      <c r="Y89" s="1038"/>
      <c r="Z89" s="1038"/>
    </row>
    <row r="90" spans="1:26" s="148" customFormat="1" ht="89.25">
      <c r="B90" s="276" t="s">
        <v>576</v>
      </c>
      <c r="C90" s="417"/>
      <c r="D90" s="417"/>
      <c r="E90" s="1059"/>
      <c r="F90" s="417"/>
      <c r="G90" s="1038"/>
      <c r="H90" s="1038"/>
      <c r="I90" s="1038"/>
      <c r="J90" s="1038"/>
      <c r="K90" s="1038"/>
      <c r="L90" s="1038"/>
      <c r="M90" s="1038"/>
      <c r="N90" s="1038"/>
      <c r="O90" s="1038"/>
      <c r="P90" s="1038"/>
      <c r="Q90" s="1038"/>
      <c r="R90" s="1038"/>
      <c r="S90" s="1038"/>
      <c r="T90" s="1038"/>
      <c r="U90" s="1038"/>
      <c r="V90" s="1038"/>
      <c r="W90" s="1038"/>
      <c r="X90" s="1038"/>
      <c r="Y90" s="1038"/>
      <c r="Z90" s="1038"/>
    </row>
    <row r="91" spans="1:26" s="148" customFormat="1" ht="76.5">
      <c r="B91" s="276" t="s">
        <v>565</v>
      </c>
      <c r="C91" s="417"/>
      <c r="D91" s="417"/>
      <c r="E91" s="1059"/>
      <c r="F91" s="417"/>
      <c r="G91" s="1038"/>
      <c r="H91" s="1038"/>
      <c r="I91" s="1038"/>
      <c r="J91" s="1038"/>
      <c r="K91" s="1038"/>
      <c r="L91" s="1038"/>
      <c r="M91" s="1038"/>
      <c r="N91" s="1038"/>
      <c r="O91" s="1038"/>
      <c r="P91" s="1038"/>
      <c r="Q91" s="1038"/>
      <c r="R91" s="1038"/>
      <c r="S91" s="1038"/>
      <c r="T91" s="1038"/>
      <c r="U91" s="1038"/>
      <c r="V91" s="1038"/>
      <c r="W91" s="1038"/>
      <c r="X91" s="1038"/>
      <c r="Y91" s="1038"/>
      <c r="Z91" s="1038"/>
    </row>
    <row r="92" spans="1:26" s="148" customFormat="1" ht="38.25">
      <c r="B92" s="276" t="s">
        <v>251</v>
      </c>
      <c r="C92" s="417"/>
      <c r="D92" s="417"/>
      <c r="E92" s="1059"/>
      <c r="F92" s="417"/>
      <c r="G92" s="1038"/>
      <c r="H92" s="1038"/>
      <c r="I92" s="1038"/>
      <c r="J92" s="1038"/>
      <c r="K92" s="1038"/>
      <c r="L92" s="1038"/>
      <c r="M92" s="1038"/>
      <c r="N92" s="1038"/>
      <c r="O92" s="1038"/>
      <c r="P92" s="1038"/>
      <c r="Q92" s="1038"/>
      <c r="R92" s="1038"/>
      <c r="S92" s="1038"/>
      <c r="T92" s="1038"/>
      <c r="U92" s="1038"/>
      <c r="V92" s="1038"/>
      <c r="W92" s="1038"/>
      <c r="X92" s="1038"/>
      <c r="Y92" s="1038"/>
      <c r="Z92" s="1038"/>
    </row>
    <row r="93" spans="1:26" s="148" customFormat="1">
      <c r="B93" s="276" t="s">
        <v>577</v>
      </c>
      <c r="C93" s="417"/>
      <c r="D93" s="417"/>
      <c r="E93" s="1059"/>
      <c r="F93" s="417"/>
      <c r="G93" s="1038"/>
      <c r="H93" s="1038"/>
      <c r="I93" s="1038"/>
      <c r="J93" s="1038"/>
      <c r="K93" s="1038"/>
      <c r="L93" s="1038"/>
      <c r="M93" s="1038"/>
      <c r="N93" s="1038"/>
      <c r="O93" s="1038"/>
      <c r="P93" s="1038"/>
      <c r="Q93" s="1038"/>
      <c r="R93" s="1038"/>
      <c r="S93" s="1038"/>
      <c r="T93" s="1038"/>
      <c r="U93" s="1038"/>
      <c r="V93" s="1038"/>
      <c r="W93" s="1038"/>
      <c r="X93" s="1038"/>
      <c r="Y93" s="1038"/>
      <c r="Z93" s="1038"/>
    </row>
    <row r="94" spans="1:26" s="148" customFormat="1" ht="25.5">
      <c r="B94" s="298" t="s">
        <v>296</v>
      </c>
      <c r="C94" s="417"/>
      <c r="D94" s="417"/>
      <c r="E94" s="1059"/>
      <c r="F94" s="417"/>
      <c r="G94" s="1038"/>
      <c r="H94" s="1038"/>
      <c r="I94" s="1038"/>
      <c r="J94" s="1038"/>
      <c r="K94" s="1038"/>
      <c r="L94" s="1038"/>
      <c r="M94" s="1038"/>
      <c r="N94" s="1038"/>
      <c r="O94" s="1038"/>
      <c r="P94" s="1038"/>
      <c r="Q94" s="1038"/>
      <c r="R94" s="1038"/>
      <c r="S94" s="1038"/>
      <c r="T94" s="1038"/>
      <c r="U94" s="1038"/>
      <c r="V94" s="1038"/>
      <c r="W94" s="1038"/>
      <c r="X94" s="1038"/>
      <c r="Y94" s="1038"/>
      <c r="Z94" s="1038"/>
    </row>
    <row r="95" spans="1:26" s="148" customFormat="1">
      <c r="B95" s="276" t="s">
        <v>578</v>
      </c>
      <c r="C95" s="233" t="s">
        <v>96</v>
      </c>
      <c r="D95" s="418">
        <v>11.3</v>
      </c>
      <c r="E95" s="1063"/>
      <c r="F95" s="175">
        <f>+E95*D95</f>
        <v>0</v>
      </c>
      <c r="G95" s="1038"/>
      <c r="H95" s="1038"/>
      <c r="I95" s="1038"/>
      <c r="J95" s="1038"/>
      <c r="K95" s="1038"/>
      <c r="L95" s="1038"/>
      <c r="M95" s="1038"/>
      <c r="N95" s="1038"/>
      <c r="O95" s="1038"/>
      <c r="P95" s="1038"/>
      <c r="Q95" s="1038"/>
      <c r="R95" s="1038"/>
      <c r="S95" s="1038"/>
      <c r="T95" s="1038"/>
      <c r="U95" s="1038"/>
      <c r="V95" s="1038"/>
      <c r="W95" s="1038"/>
      <c r="X95" s="1038"/>
      <c r="Y95" s="1038"/>
      <c r="Z95" s="1038"/>
    </row>
    <row r="96" spans="1:26" s="148" customFormat="1">
      <c r="B96" s="298"/>
      <c r="C96" s="417"/>
      <c r="D96" s="417"/>
      <c r="E96" s="1059"/>
      <c r="F96" s="417"/>
      <c r="G96" s="1038"/>
      <c r="H96" s="1038"/>
      <c r="I96" s="1038"/>
      <c r="J96" s="1038"/>
      <c r="K96" s="1038"/>
      <c r="L96" s="1038"/>
      <c r="M96" s="1038"/>
      <c r="N96" s="1038"/>
      <c r="O96" s="1038"/>
      <c r="P96" s="1038"/>
      <c r="Q96" s="1038"/>
      <c r="R96" s="1038"/>
      <c r="S96" s="1038"/>
      <c r="T96" s="1038"/>
      <c r="U96" s="1038"/>
      <c r="V96" s="1038"/>
      <c r="W96" s="1038"/>
      <c r="X96" s="1038"/>
      <c r="Y96" s="1038"/>
      <c r="Z96" s="1038"/>
    </row>
    <row r="97" spans="1:26" s="148" customFormat="1">
      <c r="B97" s="298"/>
      <c r="C97" s="417"/>
      <c r="D97" s="417"/>
      <c r="E97" s="1059"/>
      <c r="F97" s="417"/>
      <c r="G97" s="1038"/>
      <c r="H97" s="1038"/>
      <c r="I97" s="1038"/>
      <c r="J97" s="1038"/>
      <c r="K97" s="1038"/>
      <c r="L97" s="1038"/>
      <c r="M97" s="1038"/>
      <c r="N97" s="1038"/>
      <c r="O97" s="1038"/>
      <c r="P97" s="1038"/>
      <c r="Q97" s="1038"/>
      <c r="R97" s="1038"/>
      <c r="S97" s="1038"/>
      <c r="T97" s="1038"/>
      <c r="U97" s="1038"/>
      <c r="V97" s="1038"/>
      <c r="W97" s="1038"/>
      <c r="X97" s="1038"/>
      <c r="Y97" s="1038"/>
      <c r="Z97" s="1038"/>
    </row>
    <row r="98" spans="1:26">
      <c r="A98" s="211" t="s">
        <v>158</v>
      </c>
      <c r="B98" s="166" t="s">
        <v>579</v>
      </c>
      <c r="E98" s="971"/>
    </row>
    <row r="99" spans="1:26" ht="25.5">
      <c r="B99" s="276" t="s">
        <v>553</v>
      </c>
      <c r="E99" s="971"/>
    </row>
    <row r="100" spans="1:26" ht="25.5">
      <c r="B100" s="276" t="s">
        <v>249</v>
      </c>
      <c r="E100" s="971"/>
    </row>
    <row r="101" spans="1:26" ht="89.25">
      <c r="B101" s="276" t="s">
        <v>564</v>
      </c>
      <c r="E101" s="971"/>
    </row>
    <row r="102" spans="1:26" ht="76.5">
      <c r="B102" s="276" t="s">
        <v>565</v>
      </c>
      <c r="D102" s="424"/>
      <c r="E102" s="971"/>
    </row>
    <row r="103" spans="1:26" ht="38.25">
      <c r="B103" s="276" t="s">
        <v>251</v>
      </c>
      <c r="E103" s="971"/>
    </row>
    <row r="104" spans="1:26" ht="38.25">
      <c r="B104" s="298" t="s">
        <v>580</v>
      </c>
      <c r="E104" s="971"/>
    </row>
    <row r="105" spans="1:26">
      <c r="B105" s="276" t="s">
        <v>246</v>
      </c>
      <c r="C105" s="233" t="s">
        <v>96</v>
      </c>
      <c r="D105" s="183">
        <v>8.24</v>
      </c>
      <c r="E105" s="971"/>
      <c r="F105" s="175">
        <f>+E105*D105</f>
        <v>0</v>
      </c>
    </row>
    <row r="106" spans="1:26">
      <c r="E106" s="971"/>
    </row>
    <row r="107" spans="1:26">
      <c r="B107" s="276"/>
      <c r="E107" s="971"/>
    </row>
    <row r="108" spans="1:26" ht="38.25">
      <c r="A108" s="211" t="s">
        <v>160</v>
      </c>
      <c r="B108" s="166" t="s">
        <v>581</v>
      </c>
      <c r="E108" s="971"/>
    </row>
    <row r="109" spans="1:26" ht="51">
      <c r="B109" s="164" t="s">
        <v>582</v>
      </c>
      <c r="E109" s="971"/>
    </row>
    <row r="110" spans="1:26" ht="38.25">
      <c r="B110" s="164" t="s">
        <v>583</v>
      </c>
      <c r="E110" s="971"/>
    </row>
    <row r="111" spans="1:26" ht="25.5">
      <c r="B111" s="164" t="s">
        <v>584</v>
      </c>
      <c r="E111" s="971"/>
    </row>
    <row r="112" spans="1:26" ht="51">
      <c r="B112" s="164" t="s">
        <v>585</v>
      </c>
      <c r="E112" s="971"/>
    </row>
    <row r="113" spans="1:6" ht="25.5">
      <c r="B113" s="151" t="s">
        <v>586</v>
      </c>
      <c r="E113" s="971"/>
    </row>
    <row r="114" spans="1:6">
      <c r="B114" s="276" t="s">
        <v>523</v>
      </c>
      <c r="C114" s="233" t="s">
        <v>96</v>
      </c>
      <c r="D114" s="175">
        <v>15</v>
      </c>
      <c r="E114" s="971"/>
      <c r="F114" s="175">
        <f>+E114*D114</f>
        <v>0</v>
      </c>
    </row>
    <row r="115" spans="1:6">
      <c r="E115" s="971"/>
    </row>
    <row r="116" spans="1:6">
      <c r="E116" s="971"/>
    </row>
    <row r="117" spans="1:6" ht="25.5">
      <c r="B117" s="412" t="s">
        <v>587</v>
      </c>
      <c r="E117" s="971"/>
    </row>
    <row r="118" spans="1:6">
      <c r="E118" s="971"/>
    </row>
    <row r="119" spans="1:6" ht="76.5">
      <c r="A119" s="211" t="s">
        <v>76</v>
      </c>
      <c r="B119" s="217" t="s">
        <v>588</v>
      </c>
      <c r="E119" s="971"/>
    </row>
    <row r="120" spans="1:6" ht="25.5">
      <c r="B120" s="217" t="s">
        <v>589</v>
      </c>
      <c r="E120" s="971"/>
    </row>
    <row r="121" spans="1:6" ht="38.25">
      <c r="B121" s="217" t="s">
        <v>590</v>
      </c>
      <c r="E121" s="971"/>
    </row>
    <row r="122" spans="1:6" ht="38.25">
      <c r="B122" s="217" t="s">
        <v>591</v>
      </c>
      <c r="E122" s="971"/>
    </row>
    <row r="123" spans="1:6" ht="38.25">
      <c r="B123" s="217" t="s">
        <v>592</v>
      </c>
      <c r="E123" s="971"/>
    </row>
    <row r="124" spans="1:6">
      <c r="B124" s="217" t="s">
        <v>593</v>
      </c>
      <c r="C124" s="233" t="s">
        <v>225</v>
      </c>
      <c r="D124" s="175">
        <v>85.7</v>
      </c>
      <c r="E124" s="971"/>
      <c r="F124" s="175">
        <f>+E124*D124</f>
        <v>0</v>
      </c>
    </row>
    <row r="125" spans="1:6">
      <c r="E125" s="971"/>
    </row>
    <row r="126" spans="1:6">
      <c r="E126" s="971"/>
    </row>
    <row r="127" spans="1:6" ht="76.5">
      <c r="A127" s="211" t="s">
        <v>82</v>
      </c>
      <c r="B127" s="217" t="s">
        <v>594</v>
      </c>
      <c r="E127" s="971"/>
    </row>
    <row r="128" spans="1:6" ht="25.5">
      <c r="B128" s="217" t="s">
        <v>595</v>
      </c>
      <c r="E128" s="971"/>
    </row>
    <row r="129" spans="1:6" ht="38.25">
      <c r="B129" s="217" t="s">
        <v>596</v>
      </c>
      <c r="E129" s="971"/>
    </row>
    <row r="130" spans="1:6" ht="38.25">
      <c r="B130" s="217" t="s">
        <v>597</v>
      </c>
      <c r="E130" s="971"/>
    </row>
    <row r="131" spans="1:6" ht="38.25">
      <c r="B131" s="217" t="s">
        <v>598</v>
      </c>
      <c r="E131" s="971"/>
    </row>
    <row r="132" spans="1:6">
      <c r="B132" s="217" t="s">
        <v>593</v>
      </c>
      <c r="C132" s="233" t="s">
        <v>225</v>
      </c>
      <c r="D132" s="175">
        <v>111</v>
      </c>
      <c r="E132" s="971"/>
      <c r="F132" s="175">
        <f>+E132*D132</f>
        <v>0</v>
      </c>
    </row>
    <row r="133" spans="1:6">
      <c r="E133" s="971"/>
    </row>
    <row r="134" spans="1:6">
      <c r="E134" s="971"/>
    </row>
    <row r="135" spans="1:6" ht="76.5">
      <c r="A135" s="211" t="s">
        <v>85</v>
      </c>
      <c r="B135" s="217" t="s">
        <v>599</v>
      </c>
      <c r="E135" s="971"/>
    </row>
    <row r="136" spans="1:6" ht="25.5">
      <c r="B136" s="217" t="s">
        <v>600</v>
      </c>
      <c r="C136" s="425"/>
      <c r="E136" s="971"/>
    </row>
    <row r="137" spans="1:6" ht="38.25">
      <c r="B137" s="217" t="s">
        <v>590</v>
      </c>
      <c r="C137" s="425"/>
      <c r="E137" s="971"/>
    </row>
    <row r="138" spans="1:6" ht="38.25">
      <c r="B138" s="217" t="s">
        <v>601</v>
      </c>
      <c r="C138" s="425"/>
      <c r="D138" s="183"/>
      <c r="E138" s="971"/>
    </row>
    <row r="139" spans="1:6" ht="38.25">
      <c r="B139" s="217" t="s">
        <v>592</v>
      </c>
      <c r="D139" s="183"/>
      <c r="E139" s="971"/>
    </row>
    <row r="140" spans="1:6" ht="15">
      <c r="A140" s="426"/>
      <c r="B140" s="427" t="s">
        <v>602</v>
      </c>
      <c r="C140" s="425"/>
      <c r="D140" s="183"/>
      <c r="E140" s="971"/>
    </row>
    <row r="141" spans="1:6" ht="25.5">
      <c r="A141" s="426"/>
      <c r="B141" s="427" t="s">
        <v>584</v>
      </c>
      <c r="C141" s="425"/>
      <c r="D141" s="183"/>
      <c r="E141" s="971"/>
    </row>
    <row r="142" spans="1:6" ht="38.25">
      <c r="A142" s="426"/>
      <c r="B142" s="427" t="s">
        <v>603</v>
      </c>
      <c r="E142" s="971"/>
    </row>
    <row r="143" spans="1:6" ht="38.25">
      <c r="A143" s="426"/>
      <c r="B143" s="273" t="s">
        <v>604</v>
      </c>
      <c r="E143" s="971"/>
    </row>
    <row r="144" spans="1:6" ht="51">
      <c r="A144" s="426"/>
      <c r="B144" s="273" t="s">
        <v>605</v>
      </c>
      <c r="E144" s="971"/>
    </row>
    <row r="145" spans="1:6" ht="25.5">
      <c r="A145" s="426"/>
      <c r="B145" s="273" t="s">
        <v>327</v>
      </c>
      <c r="E145" s="971"/>
    </row>
    <row r="146" spans="1:6">
      <c r="B146" s="217" t="s">
        <v>593</v>
      </c>
      <c r="C146" s="233" t="s">
        <v>225</v>
      </c>
      <c r="D146" s="175">
        <v>12.3</v>
      </c>
      <c r="E146" s="971"/>
      <c r="F146" s="175">
        <f>+E146*D146</f>
        <v>0</v>
      </c>
    </row>
    <row r="147" spans="1:6">
      <c r="E147" s="971"/>
    </row>
    <row r="148" spans="1:6">
      <c r="E148" s="971"/>
    </row>
    <row r="149" spans="1:6" ht="76.5">
      <c r="A149" s="211" t="s">
        <v>89</v>
      </c>
      <c r="B149" s="217" t="s">
        <v>606</v>
      </c>
      <c r="E149" s="971"/>
    </row>
    <row r="150" spans="1:6" ht="38.25">
      <c r="B150" s="217" t="s">
        <v>590</v>
      </c>
      <c r="E150" s="971"/>
    </row>
    <row r="151" spans="1:6" ht="38.25">
      <c r="B151" s="217" t="s">
        <v>601</v>
      </c>
      <c r="C151" s="425"/>
      <c r="E151" s="971"/>
    </row>
    <row r="152" spans="1:6" ht="38.25">
      <c r="B152" s="217" t="s">
        <v>607</v>
      </c>
      <c r="D152" s="183"/>
      <c r="E152" s="971"/>
    </row>
    <row r="153" spans="1:6" ht="51">
      <c r="B153" s="217" t="s">
        <v>608</v>
      </c>
      <c r="E153" s="971"/>
    </row>
    <row r="154" spans="1:6" ht="25.5">
      <c r="B154" s="273" t="s">
        <v>609</v>
      </c>
      <c r="E154" s="971"/>
    </row>
    <row r="155" spans="1:6">
      <c r="B155" s="217" t="s">
        <v>593</v>
      </c>
      <c r="C155" s="233" t="s">
        <v>225</v>
      </c>
      <c r="D155" s="175">
        <v>20.25</v>
      </c>
      <c r="E155" s="971"/>
      <c r="F155" s="175">
        <f>+E155*D155</f>
        <v>0</v>
      </c>
    </row>
    <row r="156" spans="1:6">
      <c r="E156" s="971"/>
    </row>
    <row r="157" spans="1:6">
      <c r="E157" s="971"/>
    </row>
    <row r="158" spans="1:6" ht="76.5">
      <c r="A158" s="211" t="s">
        <v>94</v>
      </c>
      <c r="B158" s="217" t="s">
        <v>610</v>
      </c>
      <c r="E158" s="971"/>
    </row>
    <row r="159" spans="1:6">
      <c r="B159" s="217" t="s">
        <v>611</v>
      </c>
      <c r="E159" s="971"/>
    </row>
    <row r="160" spans="1:6" ht="25.5">
      <c r="B160" s="217" t="s">
        <v>612</v>
      </c>
      <c r="C160" s="425"/>
      <c r="E160" s="971"/>
    </row>
    <row r="161" spans="1:7" ht="38.25">
      <c r="B161" s="217" t="s">
        <v>613</v>
      </c>
      <c r="E161" s="971"/>
    </row>
    <row r="162" spans="1:7" ht="38.25">
      <c r="B162" s="217" t="s">
        <v>614</v>
      </c>
      <c r="C162" s="425"/>
      <c r="E162" s="971"/>
    </row>
    <row r="163" spans="1:7" ht="38.25">
      <c r="B163" s="217" t="s">
        <v>615</v>
      </c>
      <c r="C163" s="425"/>
      <c r="E163" s="971"/>
    </row>
    <row r="164" spans="1:7">
      <c r="B164" s="217" t="s">
        <v>593</v>
      </c>
      <c r="C164" s="233" t="s">
        <v>225</v>
      </c>
      <c r="D164" s="175">
        <v>20.3</v>
      </c>
      <c r="E164" s="971"/>
      <c r="F164" s="175">
        <f>+E164*D164</f>
        <v>0</v>
      </c>
    </row>
    <row r="165" spans="1:7">
      <c r="E165" s="971"/>
    </row>
    <row r="166" spans="1:7">
      <c r="E166" s="971"/>
    </row>
    <row r="167" spans="1:7" ht="76.5">
      <c r="A167" s="211" t="s">
        <v>97</v>
      </c>
      <c r="B167" s="217" t="s">
        <v>616</v>
      </c>
      <c r="E167" s="971"/>
    </row>
    <row r="168" spans="1:7" ht="25.5">
      <c r="B168" s="217" t="s">
        <v>617</v>
      </c>
      <c r="C168" s="425"/>
      <c r="E168" s="971"/>
    </row>
    <row r="169" spans="1:7" ht="38.25">
      <c r="B169" s="217" t="s">
        <v>618</v>
      </c>
      <c r="E169" s="971"/>
      <c r="G169" s="1070"/>
    </row>
    <row r="170" spans="1:7" ht="38.25">
      <c r="B170" s="217" t="s">
        <v>619</v>
      </c>
      <c r="C170" s="425"/>
      <c r="E170" s="971"/>
      <c r="G170" s="1070"/>
    </row>
    <row r="171" spans="1:7" ht="38.25">
      <c r="B171" s="217" t="s">
        <v>620</v>
      </c>
      <c r="C171" s="425"/>
      <c r="D171" s="183"/>
      <c r="E171" s="971"/>
      <c r="G171" s="1070"/>
    </row>
    <row r="172" spans="1:7">
      <c r="B172" s="217" t="s">
        <v>593</v>
      </c>
      <c r="C172" s="233" t="s">
        <v>225</v>
      </c>
      <c r="D172" s="175">
        <v>3.8</v>
      </c>
      <c r="E172" s="971"/>
      <c r="F172" s="175">
        <f>+E172*D172</f>
        <v>0</v>
      </c>
    </row>
    <row r="173" spans="1:7">
      <c r="E173" s="971"/>
    </row>
    <row r="174" spans="1:7">
      <c r="E174" s="971"/>
    </row>
    <row r="175" spans="1:7" ht="76.5">
      <c r="A175" s="211" t="s">
        <v>99</v>
      </c>
      <c r="B175" s="217" t="s">
        <v>621</v>
      </c>
      <c r="E175" s="971"/>
    </row>
    <row r="176" spans="1:7" ht="25.5">
      <c r="B176" s="217" t="s">
        <v>617</v>
      </c>
      <c r="C176" s="425"/>
      <c r="E176" s="971"/>
    </row>
    <row r="177" spans="1:6" ht="38.25">
      <c r="B177" s="217" t="s">
        <v>618</v>
      </c>
      <c r="E177" s="971"/>
    </row>
    <row r="178" spans="1:6" ht="38.25">
      <c r="B178" s="217" t="s">
        <v>622</v>
      </c>
      <c r="C178" s="425"/>
      <c r="E178" s="971"/>
    </row>
    <row r="179" spans="1:6" ht="38.25">
      <c r="B179" s="217" t="s">
        <v>623</v>
      </c>
      <c r="C179" s="425"/>
      <c r="D179" s="183"/>
      <c r="E179" s="971"/>
    </row>
    <row r="180" spans="1:6">
      <c r="B180" s="217" t="s">
        <v>593</v>
      </c>
      <c r="C180" s="233" t="s">
        <v>225</v>
      </c>
      <c r="D180" s="175">
        <v>3.8</v>
      </c>
      <c r="E180" s="971"/>
      <c r="F180" s="175">
        <f>+E180*D180</f>
        <v>0</v>
      </c>
    </row>
    <row r="181" spans="1:6">
      <c r="E181" s="971"/>
    </row>
    <row r="182" spans="1:6">
      <c r="E182" s="971"/>
    </row>
    <row r="183" spans="1:6" ht="76.5">
      <c r="A183" s="211" t="s">
        <v>103</v>
      </c>
      <c r="B183" s="217" t="s">
        <v>624</v>
      </c>
      <c r="C183" s="233" t="s">
        <v>96</v>
      </c>
      <c r="D183" s="175">
        <v>4</v>
      </c>
      <c r="E183" s="971"/>
      <c r="F183" s="175">
        <f>+E183*D183</f>
        <v>0</v>
      </c>
    </row>
    <row r="184" spans="1:6" ht="24">
      <c r="B184" s="288" t="s">
        <v>536</v>
      </c>
      <c r="E184" s="971"/>
    </row>
    <row r="185" spans="1:6" ht="24">
      <c r="B185" s="288" t="s">
        <v>537</v>
      </c>
      <c r="E185" s="971"/>
    </row>
    <row r="186" spans="1:6" ht="36">
      <c r="B186" s="288" t="s">
        <v>625</v>
      </c>
      <c r="E186" s="971"/>
    </row>
    <row r="187" spans="1:6" ht="48">
      <c r="B187" s="288" t="s">
        <v>540</v>
      </c>
      <c r="E187" s="971"/>
    </row>
    <row r="188" spans="1:6">
      <c r="E188" s="971"/>
    </row>
    <row r="189" spans="1:6">
      <c r="E189" s="971"/>
    </row>
    <row r="190" spans="1:6" ht="76.5">
      <c r="A190" s="211" t="s">
        <v>105</v>
      </c>
      <c r="B190" s="217" t="s">
        <v>626</v>
      </c>
      <c r="C190" s="233" t="s">
        <v>96</v>
      </c>
      <c r="D190" s="175">
        <v>3</v>
      </c>
      <c r="E190" s="971"/>
      <c r="F190" s="175">
        <f>+E190*D190</f>
        <v>0</v>
      </c>
    </row>
    <row r="191" spans="1:6" ht="24">
      <c r="B191" s="288" t="s">
        <v>536</v>
      </c>
      <c r="E191" s="971"/>
    </row>
    <row r="192" spans="1:6" ht="24">
      <c r="B192" s="288" t="s">
        <v>537</v>
      </c>
      <c r="E192" s="971"/>
    </row>
    <row r="193" spans="1:6" ht="36">
      <c r="B193" s="288" t="s">
        <v>625</v>
      </c>
      <c r="E193" s="971"/>
    </row>
    <row r="194" spans="1:6" ht="48">
      <c r="B194" s="288" t="s">
        <v>540</v>
      </c>
      <c r="E194" s="971"/>
    </row>
    <row r="195" spans="1:6">
      <c r="E195" s="971"/>
    </row>
    <row r="196" spans="1:6">
      <c r="E196" s="971"/>
    </row>
    <row r="197" spans="1:6" ht="63.75">
      <c r="A197" s="211" t="s">
        <v>107</v>
      </c>
      <c r="B197" s="217" t="s">
        <v>627</v>
      </c>
      <c r="E197" s="971"/>
    </row>
    <row r="198" spans="1:6" ht="38.25">
      <c r="B198" s="276" t="s">
        <v>628</v>
      </c>
      <c r="E198" s="971"/>
    </row>
    <row r="199" spans="1:6" ht="38.25">
      <c r="B199" s="276" t="s">
        <v>629</v>
      </c>
      <c r="E199" s="971"/>
    </row>
    <row r="200" spans="1:6">
      <c r="B200" s="217" t="s">
        <v>593</v>
      </c>
      <c r="C200" s="233" t="s">
        <v>225</v>
      </c>
      <c r="D200" s="175">
        <v>10.199999999999999</v>
      </c>
      <c r="E200" s="971"/>
      <c r="F200" s="175">
        <f>+E200*D200</f>
        <v>0</v>
      </c>
    </row>
    <row r="201" spans="1:6">
      <c r="E201" s="971"/>
    </row>
    <row r="202" spans="1:6">
      <c r="E202" s="971"/>
    </row>
    <row r="203" spans="1:6" ht="63.75">
      <c r="A203" s="211" t="s">
        <v>216</v>
      </c>
      <c r="B203" s="217" t="s">
        <v>630</v>
      </c>
      <c r="C203" s="233" t="s">
        <v>84</v>
      </c>
      <c r="D203" s="175">
        <v>12</v>
      </c>
      <c r="E203" s="971"/>
      <c r="F203" s="175">
        <f>+E203*D203</f>
        <v>0</v>
      </c>
    </row>
    <row r="204" spans="1:6">
      <c r="A204" s="1"/>
      <c r="B204" s="428" t="s">
        <v>631</v>
      </c>
      <c r="E204" s="971"/>
    </row>
    <row r="205" spans="1:6" ht="24">
      <c r="B205" s="429" t="s">
        <v>535</v>
      </c>
      <c r="D205" s="430"/>
      <c r="E205" s="971"/>
    </row>
    <row r="206" spans="1:6" ht="24">
      <c r="B206" s="429" t="s">
        <v>536</v>
      </c>
      <c r="E206" s="971"/>
    </row>
    <row r="207" spans="1:6" ht="24">
      <c r="B207" s="429" t="s">
        <v>537</v>
      </c>
      <c r="E207" s="971"/>
    </row>
    <row r="208" spans="1:6">
      <c r="B208" s="276"/>
      <c r="E208" s="971"/>
    </row>
    <row r="209" spans="1:6">
      <c r="E209" s="971"/>
    </row>
    <row r="210" spans="1:6" ht="25.5">
      <c r="B210" s="412" t="s">
        <v>632</v>
      </c>
      <c r="D210" s="413"/>
      <c r="E210" s="971"/>
    </row>
    <row r="211" spans="1:6">
      <c r="E211" s="971"/>
    </row>
    <row r="212" spans="1:6" ht="76.5">
      <c r="A212" s="211" t="s">
        <v>218</v>
      </c>
      <c r="B212" s="217" t="s">
        <v>633</v>
      </c>
      <c r="E212" s="971"/>
    </row>
    <row r="213" spans="1:6" ht="25.5">
      <c r="B213" s="217" t="s">
        <v>634</v>
      </c>
      <c r="C213" s="425"/>
      <c r="E213" s="971"/>
    </row>
    <row r="214" spans="1:6" ht="51">
      <c r="B214" s="217" t="s">
        <v>635</v>
      </c>
      <c r="C214" s="425"/>
      <c r="E214" s="971"/>
    </row>
    <row r="215" spans="1:6" ht="51">
      <c r="B215" s="217" t="s">
        <v>636</v>
      </c>
      <c r="C215" s="425"/>
      <c r="E215" s="971"/>
    </row>
    <row r="216" spans="1:6">
      <c r="B216" s="217" t="s">
        <v>593</v>
      </c>
      <c r="C216" s="233" t="s">
        <v>225</v>
      </c>
      <c r="D216" s="175">
        <v>29.2</v>
      </c>
      <c r="E216" s="971"/>
      <c r="F216" s="175">
        <f>+E216*D216</f>
        <v>0</v>
      </c>
    </row>
    <row r="217" spans="1:6">
      <c r="E217" s="971"/>
    </row>
    <row r="218" spans="1:6">
      <c r="E218" s="971"/>
    </row>
    <row r="219" spans="1:6" ht="76.5">
      <c r="A219" s="211" t="s">
        <v>219</v>
      </c>
      <c r="B219" s="217" t="s">
        <v>637</v>
      </c>
      <c r="E219" s="971"/>
    </row>
    <row r="220" spans="1:6" ht="38.25">
      <c r="B220" s="273" t="s">
        <v>638</v>
      </c>
      <c r="E220" s="971"/>
    </row>
    <row r="221" spans="1:6" ht="38.25">
      <c r="B221" s="273" t="s">
        <v>639</v>
      </c>
      <c r="E221" s="971"/>
    </row>
    <row r="222" spans="1:6" ht="51">
      <c r="B222" s="273" t="s">
        <v>605</v>
      </c>
      <c r="E222" s="971"/>
    </row>
    <row r="223" spans="1:6" ht="25.5">
      <c r="B223" s="273" t="s">
        <v>327</v>
      </c>
      <c r="E223" s="971"/>
    </row>
    <row r="224" spans="1:6" ht="25.5">
      <c r="B224" s="273" t="s">
        <v>640</v>
      </c>
      <c r="E224" s="971"/>
    </row>
    <row r="225" spans="1:26">
      <c r="B225" s="217" t="s">
        <v>593</v>
      </c>
      <c r="C225" s="233" t="s">
        <v>225</v>
      </c>
      <c r="D225" s="175">
        <f>75.81+113.4</f>
        <v>189.21</v>
      </c>
      <c r="E225" s="971"/>
      <c r="F225" s="175">
        <f>+E225*D225</f>
        <v>0</v>
      </c>
    </row>
    <row r="226" spans="1:26" s="435" customFormat="1">
      <c r="A226" s="431"/>
      <c r="B226" s="432"/>
      <c r="C226" s="433"/>
      <c r="D226" s="434"/>
      <c r="E226" s="1064"/>
      <c r="F226" s="434"/>
      <c r="G226" s="1071"/>
      <c r="H226" s="1071"/>
      <c r="I226" s="1071"/>
      <c r="J226" s="1071"/>
      <c r="K226" s="1071"/>
      <c r="L226" s="1071"/>
      <c r="M226" s="1071"/>
      <c r="N226" s="1071"/>
      <c r="O226" s="1071"/>
      <c r="P226" s="1071"/>
      <c r="Q226" s="1071"/>
      <c r="R226" s="1071"/>
      <c r="S226" s="1071"/>
      <c r="T226" s="1071"/>
      <c r="U226" s="1071"/>
      <c r="V226" s="1071"/>
      <c r="W226" s="1071"/>
      <c r="X226" s="1071"/>
      <c r="Y226" s="1071"/>
      <c r="Z226" s="1071"/>
    </row>
    <row r="227" spans="1:26" s="435" customFormat="1">
      <c r="A227" s="431"/>
      <c r="B227" s="432"/>
      <c r="C227" s="433"/>
      <c r="D227" s="434"/>
      <c r="E227" s="1064"/>
      <c r="F227" s="434"/>
      <c r="G227" s="1071"/>
      <c r="H227" s="1071"/>
      <c r="I227" s="1071"/>
      <c r="J227" s="1071"/>
      <c r="K227" s="1071"/>
      <c r="L227" s="1071"/>
      <c r="M227" s="1071"/>
      <c r="N227" s="1071"/>
      <c r="O227" s="1071"/>
      <c r="P227" s="1071"/>
      <c r="Q227" s="1071"/>
      <c r="R227" s="1071"/>
      <c r="S227" s="1071"/>
      <c r="T227" s="1071"/>
      <c r="U227" s="1071"/>
      <c r="V227" s="1071"/>
      <c r="W227" s="1071"/>
      <c r="X227" s="1071"/>
      <c r="Y227" s="1071"/>
      <c r="Z227" s="1071"/>
    </row>
    <row r="228" spans="1:26">
      <c r="B228" s="412" t="s">
        <v>641</v>
      </c>
      <c r="E228" s="971"/>
    </row>
    <row r="229" spans="1:26">
      <c r="E229" s="971"/>
    </row>
    <row r="230" spans="1:26" ht="63.75">
      <c r="A230" s="211" t="s">
        <v>222</v>
      </c>
      <c r="B230" s="217" t="s">
        <v>642</v>
      </c>
      <c r="D230" s="217"/>
      <c r="E230" s="971"/>
    </row>
    <row r="231" spans="1:26" ht="51">
      <c r="B231" s="217" t="s">
        <v>643</v>
      </c>
      <c r="E231" s="971"/>
    </row>
    <row r="232" spans="1:26" ht="25.5">
      <c r="B232" s="217" t="s">
        <v>535</v>
      </c>
      <c r="E232" s="971"/>
    </row>
    <row r="233" spans="1:26" ht="51">
      <c r="B233" s="217" t="s">
        <v>644</v>
      </c>
      <c r="E233" s="971"/>
    </row>
    <row r="234" spans="1:26" ht="25.5">
      <c r="B234" s="217" t="s">
        <v>645</v>
      </c>
      <c r="E234" s="971"/>
    </row>
    <row r="235" spans="1:26" ht="38.25">
      <c r="B235" s="217" t="s">
        <v>646</v>
      </c>
      <c r="E235" s="971"/>
    </row>
    <row r="236" spans="1:26" ht="38.25">
      <c r="B236" s="217" t="s">
        <v>647</v>
      </c>
      <c r="E236" s="971"/>
    </row>
    <row r="237" spans="1:26">
      <c r="B237" s="217" t="s">
        <v>593</v>
      </c>
      <c r="C237" s="233" t="s">
        <v>225</v>
      </c>
      <c r="D237" s="175">
        <f>88.1+112.6</f>
        <v>200.7</v>
      </c>
      <c r="E237" s="971"/>
      <c r="F237" s="175">
        <f>+E237*D237</f>
        <v>0</v>
      </c>
    </row>
    <row r="238" spans="1:26">
      <c r="E238" s="971"/>
    </row>
    <row r="239" spans="1:26">
      <c r="E239" s="971"/>
    </row>
    <row r="240" spans="1:26" ht="63.75">
      <c r="A240" s="211" t="s">
        <v>226</v>
      </c>
      <c r="B240" s="217" t="s">
        <v>648</v>
      </c>
      <c r="D240" s="183"/>
      <c r="E240" s="971"/>
    </row>
    <row r="241" spans="1:6" ht="51">
      <c r="B241" s="217" t="s">
        <v>649</v>
      </c>
      <c r="E241" s="971"/>
    </row>
    <row r="242" spans="1:6" ht="25.5">
      <c r="B242" s="217" t="s">
        <v>535</v>
      </c>
      <c r="E242" s="971"/>
    </row>
    <row r="243" spans="1:6" ht="51">
      <c r="B243" s="217" t="s">
        <v>650</v>
      </c>
      <c r="E243" s="971"/>
    </row>
    <row r="244" spans="1:6" ht="25.5">
      <c r="B244" s="217" t="s">
        <v>645</v>
      </c>
      <c r="E244" s="971"/>
    </row>
    <row r="245" spans="1:6" ht="38.25">
      <c r="B245" s="217" t="s">
        <v>646</v>
      </c>
      <c r="E245" s="971"/>
    </row>
    <row r="246" spans="1:6" ht="38.25">
      <c r="B246" s="217" t="s">
        <v>651</v>
      </c>
      <c r="C246" s="425"/>
      <c r="E246" s="971"/>
    </row>
    <row r="247" spans="1:6">
      <c r="B247" s="217" t="s">
        <v>593</v>
      </c>
      <c r="C247" s="233" t="s">
        <v>225</v>
      </c>
      <c r="D247" s="175">
        <v>3.6</v>
      </c>
      <c r="E247" s="971"/>
      <c r="F247" s="175">
        <f>+E247*D247</f>
        <v>0</v>
      </c>
    </row>
    <row r="248" spans="1:6">
      <c r="E248" s="971"/>
    </row>
    <row r="249" spans="1:6">
      <c r="E249" s="971"/>
    </row>
    <row r="250" spans="1:6" ht="102">
      <c r="A250" s="211" t="s">
        <v>334</v>
      </c>
      <c r="B250" s="217" t="s">
        <v>652</v>
      </c>
      <c r="D250" s="183"/>
      <c r="E250" s="971"/>
    </row>
    <row r="251" spans="1:6" ht="51">
      <c r="B251" s="217" t="s">
        <v>653</v>
      </c>
      <c r="E251" s="971"/>
    </row>
    <row r="252" spans="1:6" ht="25.5">
      <c r="B252" s="217" t="s">
        <v>535</v>
      </c>
      <c r="E252" s="971"/>
    </row>
    <row r="253" spans="1:6" ht="63.75">
      <c r="B253" s="217" t="s">
        <v>654</v>
      </c>
      <c r="C253" s="425"/>
      <c r="E253" s="971"/>
    </row>
    <row r="254" spans="1:6" ht="25.5">
      <c r="B254" s="217" t="s">
        <v>645</v>
      </c>
      <c r="C254" s="425"/>
      <c r="E254" s="971"/>
    </row>
    <row r="255" spans="1:6" ht="38.25">
      <c r="B255" s="217" t="s">
        <v>646</v>
      </c>
      <c r="C255" s="425"/>
      <c r="E255" s="971"/>
    </row>
    <row r="256" spans="1:6" ht="38.25">
      <c r="B256" s="217" t="s">
        <v>655</v>
      </c>
      <c r="C256" s="425"/>
      <c r="E256" s="971"/>
    </row>
    <row r="257" spans="1:6">
      <c r="B257" s="217" t="s">
        <v>593</v>
      </c>
      <c r="C257" s="233" t="s">
        <v>225</v>
      </c>
      <c r="D257" s="175">
        <v>4.4000000000000004</v>
      </c>
      <c r="E257" s="971"/>
      <c r="F257" s="175">
        <f>+E257*D257</f>
        <v>0</v>
      </c>
    </row>
    <row r="258" spans="1:6">
      <c r="E258" s="971"/>
    </row>
    <row r="259" spans="1:6">
      <c r="E259" s="971"/>
    </row>
    <row r="260" spans="1:6" ht="63.75">
      <c r="A260" s="211" t="s">
        <v>336</v>
      </c>
      <c r="B260" s="217" t="s">
        <v>656</v>
      </c>
      <c r="D260" s="183"/>
      <c r="E260" s="971"/>
    </row>
    <row r="261" spans="1:6" ht="51">
      <c r="B261" s="217" t="s">
        <v>657</v>
      </c>
      <c r="E261" s="971"/>
    </row>
    <row r="262" spans="1:6" ht="25.5">
      <c r="B262" s="217" t="s">
        <v>535</v>
      </c>
      <c r="E262" s="971"/>
    </row>
    <row r="263" spans="1:6" ht="51">
      <c r="B263" s="217" t="s">
        <v>658</v>
      </c>
      <c r="E263" s="971"/>
    </row>
    <row r="264" spans="1:6" ht="25.5">
      <c r="B264" s="217" t="s">
        <v>645</v>
      </c>
      <c r="E264" s="971"/>
    </row>
    <row r="265" spans="1:6" ht="38.25">
      <c r="B265" s="217" t="s">
        <v>646</v>
      </c>
      <c r="E265" s="971"/>
    </row>
    <row r="266" spans="1:6" ht="38.25">
      <c r="B266" s="217" t="s">
        <v>659</v>
      </c>
      <c r="E266" s="971"/>
    </row>
    <row r="267" spans="1:6">
      <c r="B267" s="217" t="s">
        <v>593</v>
      </c>
      <c r="C267" s="233" t="s">
        <v>225</v>
      </c>
      <c r="D267" s="175">
        <v>25.6</v>
      </c>
      <c r="E267" s="971"/>
      <c r="F267" s="175">
        <f>+E267*D267</f>
        <v>0</v>
      </c>
    </row>
    <row r="268" spans="1:6">
      <c r="E268" s="971"/>
    </row>
    <row r="269" spans="1:6">
      <c r="E269" s="971"/>
    </row>
    <row r="270" spans="1:6" ht="76.5">
      <c r="A270" s="211" t="s">
        <v>337</v>
      </c>
      <c r="B270" s="217" t="s">
        <v>660</v>
      </c>
      <c r="E270" s="971"/>
    </row>
    <row r="271" spans="1:6" ht="127.5">
      <c r="B271" s="436" t="s">
        <v>661</v>
      </c>
      <c r="E271" s="971"/>
    </row>
    <row r="272" spans="1:6" ht="51">
      <c r="B272" s="436" t="s">
        <v>662</v>
      </c>
      <c r="E272" s="971"/>
    </row>
    <row r="273" spans="1:26" ht="38.25">
      <c r="B273" s="436" t="s">
        <v>663</v>
      </c>
      <c r="E273" s="971"/>
    </row>
    <row r="274" spans="1:26" ht="25.5">
      <c r="B274" s="436" t="s">
        <v>664</v>
      </c>
      <c r="E274" s="971"/>
    </row>
    <row r="275" spans="1:26" ht="25.5">
      <c r="B275" s="436" t="s">
        <v>665</v>
      </c>
      <c r="E275" s="971"/>
    </row>
    <row r="276" spans="1:26" ht="25.5">
      <c r="B276" s="436" t="s">
        <v>666</v>
      </c>
      <c r="C276" s="233" t="s">
        <v>225</v>
      </c>
      <c r="D276" s="175">
        <v>34.200000000000003</v>
      </c>
      <c r="E276" s="975"/>
      <c r="F276" s="175">
        <f>+E276*D276</f>
        <v>0</v>
      </c>
    </row>
    <row r="277" spans="1:26">
      <c r="E277" s="971"/>
    </row>
    <row r="278" spans="1:26">
      <c r="E278" s="971"/>
    </row>
    <row r="279" spans="1:26" ht="76.5">
      <c r="A279" s="211" t="s">
        <v>339</v>
      </c>
      <c r="B279" s="217" t="s">
        <v>667</v>
      </c>
      <c r="C279" s="233" t="s">
        <v>225</v>
      </c>
      <c r="D279" s="175">
        <v>36.880000000000003</v>
      </c>
      <c r="E279" s="971"/>
      <c r="F279" s="175">
        <f>+E279*D279</f>
        <v>0</v>
      </c>
    </row>
    <row r="280" spans="1:26">
      <c r="E280" s="971"/>
    </row>
    <row r="281" spans="1:26">
      <c r="E281" s="971"/>
    </row>
    <row r="282" spans="1:26" ht="25.5">
      <c r="B282" s="412" t="s">
        <v>668</v>
      </c>
      <c r="E282" s="971"/>
    </row>
    <row r="283" spans="1:26">
      <c r="E283" s="971"/>
    </row>
    <row r="284" spans="1:26" ht="76.5">
      <c r="A284" s="211" t="s">
        <v>341</v>
      </c>
      <c r="B284" s="217" t="s">
        <v>669</v>
      </c>
      <c r="C284" s="233" t="s">
        <v>225</v>
      </c>
      <c r="D284" s="175">
        <v>26.2</v>
      </c>
      <c r="E284" s="971"/>
      <c r="F284" s="175">
        <f>+E284*D284</f>
        <v>0</v>
      </c>
    </row>
    <row r="285" spans="1:26">
      <c r="E285" s="971"/>
    </row>
    <row r="286" spans="1:26">
      <c r="E286" s="971"/>
    </row>
    <row r="287" spans="1:26" s="251" customFormat="1" ht="63.75">
      <c r="A287" s="229" t="s">
        <v>343</v>
      </c>
      <c r="B287" s="328" t="s">
        <v>670</v>
      </c>
      <c r="C287" s="437"/>
      <c r="D287" s="250"/>
      <c r="E287" s="1027"/>
      <c r="F287" s="250"/>
      <c r="G287" s="1035"/>
      <c r="H287" s="1035"/>
      <c r="I287" s="1035"/>
      <c r="J287" s="1035"/>
      <c r="K287" s="1035"/>
      <c r="L287" s="1035"/>
      <c r="M287" s="1035"/>
      <c r="N287" s="1035"/>
      <c r="O287" s="1035"/>
      <c r="P287" s="1035"/>
      <c r="Q287" s="1035"/>
      <c r="R287" s="1035"/>
      <c r="S287" s="1035"/>
      <c r="T287" s="1035"/>
      <c r="U287" s="1035"/>
      <c r="V287" s="1035"/>
      <c r="W287" s="1035"/>
      <c r="X287" s="1035"/>
      <c r="Y287" s="1035"/>
      <c r="Z287" s="1035"/>
    </row>
    <row r="288" spans="1:26" s="251" customFormat="1">
      <c r="A288" s="229"/>
      <c r="B288" s="328" t="s">
        <v>593</v>
      </c>
      <c r="C288" s="438" t="s">
        <v>225</v>
      </c>
      <c r="D288" s="250">
        <f>+(43.82+20.56)*1.1</f>
        <v>70.817999999999998</v>
      </c>
      <c r="E288" s="1027"/>
      <c r="F288" s="250">
        <f>+E288*D288</f>
        <v>0</v>
      </c>
      <c r="G288" s="1035"/>
      <c r="H288" s="1035"/>
      <c r="I288" s="1035"/>
      <c r="J288" s="1035"/>
      <c r="K288" s="1035"/>
      <c r="L288" s="1035"/>
      <c r="M288" s="1035"/>
      <c r="N288" s="1035"/>
      <c r="O288" s="1035"/>
      <c r="P288" s="1035"/>
      <c r="Q288" s="1035"/>
      <c r="R288" s="1035"/>
      <c r="S288" s="1035"/>
      <c r="T288" s="1035"/>
      <c r="U288" s="1035"/>
      <c r="V288" s="1035"/>
      <c r="W288" s="1035"/>
      <c r="X288" s="1035"/>
      <c r="Y288" s="1035"/>
      <c r="Z288" s="1035"/>
    </row>
    <row r="289" spans="1:26" s="251" customFormat="1">
      <c r="A289" s="229"/>
      <c r="B289" s="328"/>
      <c r="C289" s="438"/>
      <c r="D289" s="250"/>
      <c r="E289" s="1027"/>
      <c r="F289" s="250"/>
      <c r="G289" s="1035"/>
      <c r="H289" s="1035"/>
      <c r="I289" s="1035"/>
      <c r="J289" s="1035"/>
      <c r="K289" s="1035"/>
      <c r="L289" s="1035"/>
      <c r="M289" s="1035"/>
      <c r="N289" s="1035"/>
      <c r="O289" s="1035"/>
      <c r="P289" s="1035"/>
      <c r="Q289" s="1035"/>
      <c r="R289" s="1035"/>
      <c r="S289" s="1035"/>
      <c r="T289" s="1035"/>
      <c r="U289" s="1035"/>
      <c r="V289" s="1035"/>
      <c r="W289" s="1035"/>
      <c r="X289" s="1035"/>
      <c r="Y289" s="1035"/>
      <c r="Z289" s="1035"/>
    </row>
    <row r="290" spans="1:26" s="251" customFormat="1">
      <c r="A290" s="229"/>
      <c r="B290" s="328"/>
      <c r="C290" s="438"/>
      <c r="D290" s="250"/>
      <c r="E290" s="1027"/>
      <c r="F290" s="250"/>
      <c r="G290" s="1035"/>
      <c r="H290" s="1035"/>
      <c r="I290" s="1035"/>
      <c r="J290" s="1035"/>
      <c r="K290" s="1035"/>
      <c r="L290" s="1035"/>
      <c r="M290" s="1035"/>
      <c r="N290" s="1035"/>
      <c r="O290" s="1035"/>
      <c r="P290" s="1035"/>
      <c r="Q290" s="1035"/>
      <c r="R290" s="1035"/>
      <c r="S290" s="1035"/>
      <c r="T290" s="1035"/>
      <c r="U290" s="1035"/>
      <c r="V290" s="1035"/>
      <c r="W290" s="1035"/>
      <c r="X290" s="1035"/>
      <c r="Y290" s="1035"/>
      <c r="Z290" s="1035"/>
    </row>
    <row r="291" spans="1:26" ht="89.25">
      <c r="A291" s="211" t="s">
        <v>349</v>
      </c>
      <c r="B291" s="217" t="s">
        <v>671</v>
      </c>
      <c r="C291" s="233" t="s">
        <v>225</v>
      </c>
      <c r="D291" s="175">
        <v>65.900000000000006</v>
      </c>
      <c r="E291" s="971"/>
      <c r="F291" s="175">
        <f>+E291*D291</f>
        <v>0</v>
      </c>
    </row>
    <row r="292" spans="1:26">
      <c r="E292" s="971"/>
    </row>
    <row r="293" spans="1:26">
      <c r="E293" s="971"/>
    </row>
    <row r="294" spans="1:26" ht="76.5">
      <c r="A294" s="211" t="s">
        <v>351</v>
      </c>
      <c r="B294" s="217" t="s">
        <v>672</v>
      </c>
      <c r="C294" s="233" t="s">
        <v>225</v>
      </c>
      <c r="D294" s="175">
        <v>75.7</v>
      </c>
      <c r="E294" s="971"/>
      <c r="F294" s="175">
        <f>+E294*D294</f>
        <v>0</v>
      </c>
    </row>
    <row r="295" spans="1:26">
      <c r="E295" s="971"/>
    </row>
    <row r="296" spans="1:26">
      <c r="E296" s="971"/>
    </row>
    <row r="297" spans="1:26" ht="76.5">
      <c r="A297" s="211" t="s">
        <v>354</v>
      </c>
      <c r="B297" s="217" t="s">
        <v>673</v>
      </c>
      <c r="C297" s="233" t="s">
        <v>225</v>
      </c>
      <c r="D297" s="175">
        <v>24.3</v>
      </c>
      <c r="E297" s="971"/>
      <c r="F297" s="175">
        <f>+E297*D297</f>
        <v>0</v>
      </c>
    </row>
    <row r="298" spans="1:26">
      <c r="E298" s="971"/>
    </row>
    <row r="299" spans="1:26">
      <c r="E299" s="971"/>
    </row>
    <row r="300" spans="1:26" ht="51">
      <c r="A300" s="211" t="s">
        <v>355</v>
      </c>
      <c r="B300" s="217" t="s">
        <v>674</v>
      </c>
      <c r="C300" s="233" t="s">
        <v>225</v>
      </c>
      <c r="D300" s="175">
        <v>23</v>
      </c>
      <c r="E300" s="971"/>
      <c r="F300" s="175">
        <f>+E300*D300</f>
        <v>0</v>
      </c>
    </row>
    <row r="301" spans="1:26">
      <c r="E301" s="971"/>
    </row>
    <row r="302" spans="1:26">
      <c r="E302" s="971"/>
    </row>
    <row r="303" spans="1:26" ht="51">
      <c r="A303" s="211" t="s">
        <v>376</v>
      </c>
      <c r="B303" s="217" t="s">
        <v>675</v>
      </c>
      <c r="C303" s="233" t="s">
        <v>225</v>
      </c>
      <c r="D303" s="175">
        <v>6.4</v>
      </c>
      <c r="E303" s="971"/>
      <c r="F303" s="175">
        <f>+E303*D303</f>
        <v>0</v>
      </c>
    </row>
    <row r="304" spans="1:26">
      <c r="E304" s="971"/>
    </row>
    <row r="305" spans="1:6">
      <c r="E305" s="971"/>
    </row>
    <row r="306" spans="1:6" ht="63.75">
      <c r="A306" s="211" t="s">
        <v>377</v>
      </c>
      <c r="B306" s="217" t="s">
        <v>676</v>
      </c>
      <c r="C306" s="233" t="s">
        <v>225</v>
      </c>
      <c r="D306" s="175">
        <v>3.8</v>
      </c>
      <c r="E306" s="971"/>
      <c r="F306" s="175">
        <f>+E306*D306</f>
        <v>0</v>
      </c>
    </row>
    <row r="307" spans="1:6">
      <c r="E307" s="971"/>
    </row>
    <row r="308" spans="1:6">
      <c r="E308" s="971"/>
    </row>
    <row r="309" spans="1:6" ht="114.75">
      <c r="A309" s="211" t="s">
        <v>378</v>
      </c>
      <c r="B309" s="217" t="s">
        <v>677</v>
      </c>
      <c r="C309" s="233" t="s">
        <v>225</v>
      </c>
      <c r="D309" s="175">
        <v>11.5</v>
      </c>
      <c r="E309" s="971"/>
      <c r="F309" s="175">
        <f>+E309*D309</f>
        <v>0</v>
      </c>
    </row>
    <row r="310" spans="1:6">
      <c r="E310" s="971"/>
    </row>
    <row r="311" spans="1:6">
      <c r="E311" s="971"/>
    </row>
    <row r="312" spans="1:6" ht="76.5">
      <c r="A312" s="211" t="s">
        <v>379</v>
      </c>
      <c r="B312" s="217" t="s">
        <v>678</v>
      </c>
      <c r="E312" s="971"/>
    </row>
    <row r="313" spans="1:6" ht="25.5">
      <c r="B313" s="217" t="s">
        <v>679</v>
      </c>
      <c r="C313" s="233" t="s">
        <v>225</v>
      </c>
      <c r="D313" s="175">
        <v>4.2</v>
      </c>
      <c r="E313" s="971"/>
      <c r="F313" s="175">
        <f>+E313*D313</f>
        <v>0</v>
      </c>
    </row>
    <row r="314" spans="1:6">
      <c r="B314" s="217" t="s">
        <v>680</v>
      </c>
      <c r="C314" s="233" t="s">
        <v>225</v>
      </c>
      <c r="D314" s="175">
        <v>4.2</v>
      </c>
      <c r="E314" s="971"/>
      <c r="F314" s="175">
        <f>+E314*D314</f>
        <v>0</v>
      </c>
    </row>
    <row r="315" spans="1:6">
      <c r="E315" s="971"/>
    </row>
    <row r="316" spans="1:6">
      <c r="E316" s="971"/>
    </row>
    <row r="317" spans="1:6" ht="102">
      <c r="A317" s="211" t="s">
        <v>380</v>
      </c>
      <c r="B317" s="217" t="s">
        <v>681</v>
      </c>
      <c r="C317" s="233" t="s">
        <v>225</v>
      </c>
      <c r="D317" s="175">
        <f>21+1.85</f>
        <v>22.85</v>
      </c>
      <c r="E317" s="971"/>
      <c r="F317" s="175">
        <f>+E317*D317</f>
        <v>0</v>
      </c>
    </row>
    <row r="318" spans="1:6">
      <c r="E318" s="971"/>
    </row>
    <row r="319" spans="1:6">
      <c r="E319" s="971"/>
    </row>
    <row r="320" spans="1:6" ht="76.5">
      <c r="A320" s="211" t="s">
        <v>382</v>
      </c>
      <c r="B320" s="217" t="s">
        <v>682</v>
      </c>
      <c r="E320" s="971"/>
    </row>
    <row r="321" spans="1:101">
      <c r="B321" s="217" t="s">
        <v>593</v>
      </c>
      <c r="C321" s="233" t="s">
        <v>225</v>
      </c>
      <c r="D321" s="175">
        <v>20.9</v>
      </c>
      <c r="E321" s="971"/>
      <c r="F321" s="175">
        <f>+E321*D321</f>
        <v>0</v>
      </c>
    </row>
    <row r="322" spans="1:101">
      <c r="E322" s="971"/>
    </row>
    <row r="323" spans="1:101" s="439" customFormat="1">
      <c r="C323" s="440"/>
      <c r="D323" s="163"/>
      <c r="E323" s="967"/>
      <c r="F323" s="163"/>
      <c r="G323" s="1072"/>
      <c r="H323" s="1072"/>
      <c r="I323" s="1072"/>
      <c r="J323" s="1072"/>
      <c r="K323" s="1072"/>
      <c r="L323" s="1072"/>
      <c r="M323" s="1072"/>
      <c r="N323" s="1072"/>
      <c r="O323" s="1072"/>
      <c r="P323" s="1072"/>
      <c r="Q323" s="1072"/>
      <c r="R323" s="1072"/>
      <c r="S323" s="1072"/>
      <c r="T323" s="1072"/>
      <c r="U323" s="1072"/>
      <c r="V323" s="1072"/>
      <c r="W323" s="1072"/>
      <c r="X323" s="1072"/>
      <c r="Y323" s="1072"/>
      <c r="Z323" s="1072"/>
    </row>
    <row r="324" spans="1:101" s="439" customFormat="1" ht="63.75">
      <c r="A324" s="439" t="s">
        <v>385</v>
      </c>
      <c r="B324" s="164" t="s">
        <v>683</v>
      </c>
      <c r="C324" s="441"/>
      <c r="D324" s="163"/>
      <c r="E324" s="1065"/>
      <c r="F324" s="163"/>
      <c r="G324" s="1072"/>
      <c r="H324" s="1072"/>
      <c r="I324" s="1072"/>
      <c r="J324" s="1072"/>
      <c r="K324" s="1072"/>
      <c r="L324" s="1072"/>
      <c r="M324" s="1072"/>
      <c r="N324" s="1072"/>
      <c r="O324" s="1072"/>
      <c r="P324" s="1072"/>
      <c r="Q324" s="1072"/>
      <c r="R324" s="1072"/>
      <c r="S324" s="1072"/>
      <c r="T324" s="1072"/>
      <c r="U324" s="1072"/>
      <c r="V324" s="1072"/>
      <c r="W324" s="1072"/>
      <c r="X324" s="1072"/>
      <c r="Y324" s="1072"/>
      <c r="Z324" s="1072"/>
    </row>
    <row r="325" spans="1:101" s="439" customFormat="1">
      <c r="B325" s="439" t="s">
        <v>684</v>
      </c>
      <c r="C325" s="441" t="s">
        <v>225</v>
      </c>
      <c r="D325" s="163">
        <v>60</v>
      </c>
      <c r="E325" s="1065"/>
      <c r="F325" s="175">
        <f>+E325*D325</f>
        <v>0</v>
      </c>
      <c r="G325" s="1072"/>
      <c r="H325" s="1072"/>
      <c r="I325" s="1072"/>
      <c r="J325" s="1072"/>
      <c r="K325" s="1072"/>
      <c r="L325" s="1072"/>
      <c r="M325" s="1072"/>
      <c r="N325" s="1072"/>
      <c r="O325" s="1072"/>
      <c r="P325" s="1072"/>
      <c r="Q325" s="1072"/>
      <c r="R325" s="1072"/>
      <c r="S325" s="1072"/>
      <c r="T325" s="1072"/>
      <c r="U325" s="1072"/>
      <c r="V325" s="1072"/>
      <c r="W325" s="1072"/>
      <c r="X325" s="1072"/>
      <c r="Y325" s="1072"/>
      <c r="Z325" s="1072"/>
    </row>
    <row r="326" spans="1:101" s="439" customFormat="1">
      <c r="B326" s="439" t="s">
        <v>685</v>
      </c>
      <c r="C326" s="441" t="s">
        <v>225</v>
      </c>
      <c r="D326" s="163">
        <v>85</v>
      </c>
      <c r="E326" s="1065"/>
      <c r="F326" s="175">
        <f>+E326*D326</f>
        <v>0</v>
      </c>
      <c r="G326" s="1072"/>
      <c r="H326" s="1072"/>
      <c r="I326" s="1072"/>
      <c r="J326" s="1072"/>
      <c r="K326" s="1072"/>
      <c r="L326" s="1072"/>
      <c r="M326" s="1072"/>
      <c r="N326" s="1072"/>
      <c r="O326" s="1072"/>
      <c r="P326" s="1072"/>
      <c r="Q326" s="1072"/>
      <c r="R326" s="1072"/>
      <c r="S326" s="1072"/>
      <c r="T326" s="1072"/>
      <c r="U326" s="1072"/>
      <c r="V326" s="1072"/>
      <c r="W326" s="1072"/>
      <c r="X326" s="1072"/>
      <c r="Y326" s="1072"/>
      <c r="Z326" s="1072"/>
    </row>
    <row r="327" spans="1:101" s="439" customFormat="1">
      <c r="B327" s="439" t="s">
        <v>686</v>
      </c>
      <c r="C327" s="441" t="s">
        <v>225</v>
      </c>
      <c r="D327" s="163">
        <v>110</v>
      </c>
      <c r="E327" s="1065"/>
      <c r="F327" s="175">
        <f>+E327*D327</f>
        <v>0</v>
      </c>
      <c r="G327" s="1072"/>
      <c r="H327" s="1072"/>
      <c r="I327" s="1072"/>
      <c r="J327" s="1072"/>
      <c r="K327" s="1072"/>
      <c r="L327" s="1072"/>
      <c r="M327" s="1072"/>
      <c r="N327" s="1072"/>
      <c r="O327" s="1072"/>
      <c r="P327" s="1072"/>
      <c r="Q327" s="1072"/>
      <c r="R327" s="1072"/>
      <c r="S327" s="1072"/>
      <c r="T327" s="1072"/>
      <c r="U327" s="1072"/>
      <c r="V327" s="1072"/>
      <c r="W327" s="1072"/>
      <c r="X327" s="1072"/>
      <c r="Y327" s="1072"/>
      <c r="Z327" s="1072"/>
    </row>
    <row r="328" spans="1:101" s="439" customFormat="1">
      <c r="B328" s="439" t="s">
        <v>687</v>
      </c>
      <c r="C328" s="441" t="s">
        <v>73</v>
      </c>
      <c r="D328" s="163">
        <v>2</v>
      </c>
      <c r="E328" s="1065"/>
      <c r="F328" s="175">
        <f>+E328*D328</f>
        <v>0</v>
      </c>
      <c r="G328" s="1072"/>
      <c r="H328" s="1072"/>
      <c r="I328" s="1072"/>
      <c r="J328" s="1072"/>
      <c r="K328" s="1072"/>
      <c r="L328" s="1072"/>
      <c r="M328" s="1072"/>
      <c r="N328" s="1072"/>
      <c r="O328" s="1072"/>
      <c r="P328" s="1072"/>
      <c r="Q328" s="1072"/>
      <c r="R328" s="1072"/>
      <c r="S328" s="1072"/>
      <c r="T328" s="1072"/>
      <c r="U328" s="1072"/>
      <c r="V328" s="1072"/>
      <c r="W328" s="1072"/>
      <c r="X328" s="1072"/>
      <c r="Y328" s="1072"/>
      <c r="Z328" s="1072"/>
    </row>
    <row r="329" spans="1:101" s="439" customFormat="1">
      <c r="C329" s="441"/>
      <c r="D329" s="163"/>
      <c r="E329" s="1065"/>
      <c r="F329" s="163"/>
      <c r="G329" s="1072"/>
      <c r="H329" s="1072"/>
      <c r="I329" s="1072"/>
      <c r="J329" s="1072"/>
      <c r="K329" s="1072"/>
      <c r="L329" s="1072"/>
      <c r="M329" s="1072"/>
      <c r="N329" s="1072"/>
      <c r="O329" s="1072"/>
      <c r="P329" s="1072"/>
      <c r="Q329" s="1072"/>
      <c r="R329" s="1072"/>
      <c r="S329" s="1072"/>
      <c r="T329" s="1072"/>
      <c r="U329" s="1072"/>
      <c r="V329" s="1072"/>
      <c r="W329" s="1072"/>
      <c r="X329" s="1072"/>
      <c r="Y329" s="1072"/>
      <c r="Z329" s="1072"/>
    </row>
    <row r="330" spans="1:101" s="439" customFormat="1">
      <c r="C330" s="441"/>
      <c r="D330" s="163"/>
      <c r="E330" s="967"/>
      <c r="F330" s="163"/>
      <c r="G330" s="1072"/>
      <c r="H330" s="1072"/>
      <c r="I330" s="1072"/>
      <c r="J330" s="1072"/>
      <c r="K330" s="1072"/>
      <c r="L330" s="1072"/>
      <c r="M330" s="1072"/>
      <c r="N330" s="1072"/>
      <c r="O330" s="1072"/>
      <c r="P330" s="1072"/>
      <c r="Q330" s="1072"/>
      <c r="R330" s="1072"/>
      <c r="S330" s="1072"/>
      <c r="T330" s="1072"/>
      <c r="U330" s="1072"/>
      <c r="V330" s="1072"/>
      <c r="W330" s="1072"/>
      <c r="X330" s="1072"/>
      <c r="Y330" s="1072"/>
      <c r="Z330" s="1072"/>
    </row>
    <row r="331" spans="1:101" s="439" customFormat="1" ht="89.25">
      <c r="A331" s="439" t="s">
        <v>387</v>
      </c>
      <c r="B331" s="164" t="s">
        <v>688</v>
      </c>
      <c r="C331" s="441" t="s">
        <v>84</v>
      </c>
      <c r="D331" s="163">
        <v>5</v>
      </c>
      <c r="E331" s="1065"/>
      <c r="F331" s="175">
        <f>+E331*D331</f>
        <v>0</v>
      </c>
      <c r="G331" s="1072"/>
      <c r="H331" s="1072"/>
      <c r="I331" s="1072"/>
      <c r="J331" s="1072"/>
      <c r="K331" s="1072"/>
      <c r="L331" s="1072"/>
      <c r="M331" s="1072"/>
      <c r="N331" s="1072"/>
      <c r="O331" s="1072"/>
      <c r="P331" s="1072"/>
      <c r="Q331" s="1072"/>
      <c r="R331" s="1072"/>
      <c r="S331" s="1072"/>
      <c r="T331" s="1072"/>
      <c r="U331" s="1072"/>
      <c r="V331" s="1072"/>
      <c r="W331" s="1072"/>
      <c r="X331" s="1072"/>
      <c r="Y331" s="1072"/>
      <c r="Z331" s="1072"/>
    </row>
    <row r="332" spans="1:101" s="439" customFormat="1">
      <c r="C332" s="440"/>
      <c r="D332" s="163"/>
      <c r="E332" s="967"/>
      <c r="F332" s="163"/>
      <c r="G332" s="1072"/>
      <c r="H332" s="1072"/>
      <c r="I332" s="1072"/>
      <c r="J332" s="1072"/>
      <c r="K332" s="1072"/>
      <c r="L332" s="1072"/>
      <c r="M332" s="1072"/>
      <c r="N332" s="1072"/>
      <c r="O332" s="1072"/>
      <c r="P332" s="1072"/>
      <c r="Q332" s="1072"/>
      <c r="R332" s="1072"/>
      <c r="S332" s="1072"/>
      <c r="T332" s="1072"/>
      <c r="U332" s="1072"/>
      <c r="V332" s="1072"/>
      <c r="W332" s="1072"/>
      <c r="X332" s="1072"/>
      <c r="Y332" s="1072"/>
      <c r="Z332" s="1072"/>
    </row>
    <row r="333" spans="1:101" s="439" customFormat="1">
      <c r="C333" s="440"/>
      <c r="D333" s="163"/>
      <c r="E333" s="967"/>
      <c r="F333" s="163"/>
      <c r="G333" s="1072"/>
      <c r="H333" s="1072"/>
      <c r="I333" s="1072"/>
      <c r="J333" s="1072"/>
      <c r="K333" s="1072"/>
      <c r="L333" s="1072"/>
      <c r="M333" s="1072"/>
      <c r="N333" s="1072"/>
      <c r="O333" s="1072"/>
      <c r="P333" s="1072"/>
      <c r="Q333" s="1072"/>
      <c r="R333" s="1072"/>
      <c r="S333" s="1072"/>
      <c r="T333" s="1072"/>
      <c r="U333" s="1072"/>
      <c r="V333" s="1072"/>
      <c r="W333" s="1072"/>
      <c r="X333" s="1072"/>
      <c r="Y333" s="1072"/>
      <c r="Z333" s="1072"/>
    </row>
    <row r="334" spans="1:101" s="235" customFormat="1" ht="76.5">
      <c r="A334" s="211" t="s">
        <v>388</v>
      </c>
      <c r="B334" s="234" t="s">
        <v>689</v>
      </c>
      <c r="C334" s="442"/>
      <c r="D334" s="443"/>
      <c r="E334" s="1066"/>
      <c r="F334" s="443"/>
      <c r="G334" s="972"/>
      <c r="H334" s="972"/>
      <c r="I334" s="972"/>
      <c r="J334" s="972"/>
      <c r="K334" s="972"/>
      <c r="L334" s="972"/>
      <c r="M334" s="972"/>
      <c r="N334" s="972"/>
      <c r="O334" s="972"/>
      <c r="P334" s="972"/>
      <c r="Q334" s="972"/>
      <c r="R334" s="972"/>
      <c r="S334" s="972"/>
      <c r="T334" s="972"/>
      <c r="U334" s="972"/>
      <c r="V334" s="972"/>
      <c r="W334" s="972"/>
      <c r="X334" s="972"/>
      <c r="Y334" s="972"/>
      <c r="Z334" s="972"/>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row>
    <row r="335" spans="1:101" s="235" customFormat="1" ht="76.5">
      <c r="A335" s="211"/>
      <c r="B335" s="234" t="s">
        <v>690</v>
      </c>
      <c r="C335" s="233" t="s">
        <v>96</v>
      </c>
      <c r="D335" s="175">
        <v>30</v>
      </c>
      <c r="E335" s="971"/>
      <c r="F335" s="175">
        <f>+E335*D335</f>
        <v>0</v>
      </c>
      <c r="G335" s="972"/>
      <c r="H335" s="972"/>
      <c r="I335" s="972"/>
      <c r="J335" s="972"/>
      <c r="K335" s="972"/>
      <c r="L335" s="972"/>
      <c r="M335" s="972"/>
      <c r="N335" s="972"/>
      <c r="O335" s="972"/>
      <c r="P335" s="972"/>
      <c r="Q335" s="972"/>
      <c r="R335" s="972"/>
      <c r="S335" s="972"/>
      <c r="T335" s="972"/>
      <c r="U335" s="972"/>
      <c r="V335" s="972"/>
      <c r="W335" s="972"/>
      <c r="X335" s="972"/>
      <c r="Y335" s="972"/>
      <c r="Z335" s="972"/>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row>
    <row r="336" spans="1:101" s="235" customFormat="1">
      <c r="A336" s="211"/>
      <c r="B336" s="444"/>
      <c r="C336" s="445"/>
      <c r="D336" s="175"/>
      <c r="E336" s="971"/>
      <c r="F336" s="446"/>
      <c r="G336" s="972"/>
      <c r="H336" s="972"/>
      <c r="I336" s="972"/>
      <c r="J336" s="972"/>
      <c r="K336" s="972"/>
      <c r="L336" s="972"/>
      <c r="M336" s="972"/>
      <c r="N336" s="972"/>
      <c r="O336" s="972"/>
      <c r="P336" s="972"/>
      <c r="Q336" s="972"/>
      <c r="R336" s="972"/>
      <c r="S336" s="972"/>
      <c r="T336" s="972"/>
      <c r="U336" s="972"/>
      <c r="V336" s="972"/>
      <c r="W336" s="972"/>
      <c r="X336" s="972"/>
      <c r="Y336" s="972"/>
      <c r="Z336" s="972"/>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row>
    <row r="337" spans="1:26" s="10" customFormat="1">
      <c r="A337" s="447"/>
      <c r="B337" s="56"/>
      <c r="C337" s="448"/>
      <c r="D337" s="59"/>
      <c r="E337" s="1067"/>
      <c r="F337" s="59"/>
      <c r="G337" s="1073"/>
      <c r="H337" s="1073"/>
      <c r="I337" s="1073"/>
      <c r="J337" s="1073"/>
      <c r="K337" s="1073"/>
      <c r="L337" s="1073"/>
      <c r="M337" s="1073"/>
      <c r="N337" s="1073"/>
      <c r="O337" s="1073"/>
      <c r="P337" s="1073"/>
      <c r="Q337" s="1073"/>
      <c r="R337" s="1073"/>
      <c r="S337" s="1073"/>
      <c r="T337" s="1073"/>
      <c r="U337" s="1073"/>
      <c r="V337" s="1073"/>
      <c r="W337" s="1073"/>
      <c r="X337" s="1073"/>
      <c r="Y337" s="1073"/>
      <c r="Z337" s="1073"/>
    </row>
    <row r="338" spans="1:26">
      <c r="B338" s="403"/>
    </row>
    <row r="339" spans="1:26">
      <c r="A339" s="449"/>
      <c r="B339" s="450" t="s">
        <v>691</v>
      </c>
      <c r="C339" s="451"/>
      <c r="D339" s="406"/>
      <c r="E339" s="406"/>
      <c r="F339" s="406">
        <f>SUM(F1:F338)</f>
        <v>0</v>
      </c>
    </row>
    <row r="340" spans="1:26">
      <c r="B340" s="452"/>
    </row>
  </sheetData>
  <sheetProtection algorithmName="SHA-512" hashValue="HKmG1O5WmLArJfCjG4yCx6/k2jHcTPOP3phmFDHlGhun2w47X7iESRskLpgH6B9Ib63hE7Vfam0ct+rY4Uji3A==" saltValue="dYkSMzepnMN6cXzcQll3ug==" spinCount="100000" sheet="1" objects="1" scenarios="1" selectLockedCells="1"/>
  <printOptions horizontalCentered="1"/>
  <pageMargins left="0.98402777777777772" right="0.39374999999999999" top="0.98402777777777772" bottom="0.78749999999999998" header="0.51180555555555551" footer="0.51180555555555551"/>
  <pageSetup paperSize="9" firstPageNumber="0" orientation="portrait" horizontalDpi="300" verticalDpi="300" r:id="rId1"/>
  <headerFooter alignWithMargins="0">
    <oddHeader>&amp;C&amp;6ZDRAVSTVENI DOM - NOVA GORICA</oddHeader>
    <oddFooter>&amp;C&amp;A&amp;R&amp;P od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59999389629810485"/>
  </sheetPr>
  <dimension ref="A1:U234"/>
  <sheetViews>
    <sheetView view="pageBreakPreview" zoomScaleSheetLayoutView="100" workbookViewId="0">
      <selection activeCell="E9" sqref="E9"/>
    </sheetView>
  </sheetViews>
  <sheetFormatPr defaultRowHeight="12.75"/>
  <cols>
    <col min="1" max="1" width="3.42578125" style="274" customWidth="1"/>
    <col min="2" max="2" width="39.85546875" style="278" customWidth="1"/>
    <col min="3" max="3" width="5.42578125" style="453" customWidth="1"/>
    <col min="4" max="4" width="10.5703125" style="391" customWidth="1"/>
    <col min="5" max="5" width="14.28515625" style="391" customWidth="1"/>
    <col min="6" max="6" width="13" style="391" customWidth="1"/>
    <col min="7" max="21" width="9.140625" style="1035"/>
    <col min="22" max="16384" width="9.140625" style="251"/>
  </cols>
  <sheetData>
    <row r="1" spans="1:21">
      <c r="A1" s="94" t="s">
        <v>5</v>
      </c>
      <c r="B1" s="454" t="s">
        <v>692</v>
      </c>
      <c r="C1" s="455"/>
      <c r="D1" s="97"/>
      <c r="E1" s="97"/>
    </row>
    <row r="2" spans="1:21">
      <c r="A2" s="94"/>
      <c r="B2" s="456"/>
      <c r="C2" s="455"/>
      <c r="D2" s="97"/>
      <c r="E2" s="97"/>
    </row>
    <row r="3" spans="1:21" s="1" customFormat="1">
      <c r="A3" s="84"/>
      <c r="B3" s="457"/>
      <c r="C3" s="86"/>
      <c r="D3" s="88"/>
      <c r="E3" s="88"/>
      <c r="F3" s="88"/>
      <c r="G3" s="972"/>
      <c r="H3" s="972"/>
      <c r="I3" s="972"/>
      <c r="J3" s="972"/>
      <c r="K3" s="972"/>
      <c r="L3" s="972"/>
      <c r="M3" s="972"/>
      <c r="N3" s="972"/>
      <c r="O3" s="972"/>
      <c r="P3" s="972"/>
      <c r="Q3" s="972"/>
      <c r="R3" s="972"/>
      <c r="S3" s="972"/>
      <c r="T3" s="972"/>
      <c r="U3" s="972"/>
    </row>
    <row r="4" spans="1:21" s="257" customFormat="1">
      <c r="A4" s="552"/>
      <c r="B4" s="1074" t="s">
        <v>37</v>
      </c>
      <c r="C4" s="965" t="s">
        <v>38</v>
      </c>
      <c r="D4" s="966" t="s">
        <v>39</v>
      </c>
      <c r="E4" s="966" t="s">
        <v>40</v>
      </c>
      <c r="F4" s="966" t="s">
        <v>41</v>
      </c>
      <c r="G4" s="1037"/>
      <c r="H4" s="1037"/>
      <c r="I4" s="1037"/>
      <c r="J4" s="1037"/>
      <c r="K4" s="1037"/>
      <c r="L4" s="1037"/>
      <c r="M4" s="1037"/>
      <c r="N4" s="1037"/>
      <c r="O4" s="1037"/>
      <c r="P4" s="1037"/>
      <c r="Q4" s="1037"/>
      <c r="R4" s="1037"/>
      <c r="S4" s="1037"/>
      <c r="T4" s="1037"/>
      <c r="U4" s="1037"/>
    </row>
    <row r="5" spans="1:21">
      <c r="A5" s="94"/>
      <c r="B5" s="456"/>
      <c r="C5" s="455"/>
      <c r="D5" s="97"/>
      <c r="E5" s="97"/>
    </row>
    <row r="6" spans="1:21">
      <c r="A6" s="229"/>
      <c r="B6" s="328"/>
      <c r="C6" s="438"/>
      <c r="D6" s="250"/>
      <c r="E6" s="250"/>
      <c r="F6" s="250"/>
    </row>
    <row r="7" spans="1:21" ht="51">
      <c r="A7" s="229" t="s">
        <v>58</v>
      </c>
      <c r="B7" s="328" t="s">
        <v>693</v>
      </c>
      <c r="C7" s="438"/>
      <c r="D7" s="250"/>
      <c r="E7" s="1027"/>
      <c r="F7" s="250"/>
    </row>
    <row r="8" spans="1:21" ht="38.25">
      <c r="A8" s="229"/>
      <c r="B8" s="148" t="s">
        <v>694</v>
      </c>
      <c r="C8" s="438"/>
      <c r="D8" s="250"/>
      <c r="E8" s="1027"/>
      <c r="F8" s="250"/>
    </row>
    <row r="9" spans="1:21">
      <c r="A9" s="229"/>
      <c r="B9" s="328" t="s">
        <v>246</v>
      </c>
      <c r="C9" s="438" t="s">
        <v>96</v>
      </c>
      <c r="D9" s="250">
        <v>182.1</v>
      </c>
      <c r="E9" s="1027"/>
      <c r="F9" s="250">
        <f>+E9*D9</f>
        <v>0</v>
      </c>
    </row>
    <row r="10" spans="1:21">
      <c r="A10" s="229"/>
      <c r="B10" s="328"/>
      <c r="C10" s="438"/>
      <c r="D10" s="250"/>
      <c r="E10" s="1027"/>
      <c r="F10" s="250"/>
    </row>
    <row r="11" spans="1:21">
      <c r="A11" s="229"/>
      <c r="B11" s="328"/>
      <c r="C11" s="438"/>
      <c r="D11" s="250"/>
      <c r="E11" s="1027"/>
      <c r="F11" s="250"/>
    </row>
    <row r="12" spans="1:21" ht="191.25">
      <c r="A12" s="229" t="s">
        <v>76</v>
      </c>
      <c r="B12" s="328" t="s">
        <v>695</v>
      </c>
      <c r="C12" s="438"/>
      <c r="D12" s="458"/>
      <c r="E12" s="1027"/>
      <c r="F12" s="250"/>
    </row>
    <row r="13" spans="1:21" ht="51">
      <c r="A13" s="229"/>
      <c r="B13" s="328" t="s">
        <v>696</v>
      </c>
      <c r="C13" s="438" t="s">
        <v>214</v>
      </c>
      <c r="D13" s="250">
        <v>7870</v>
      </c>
      <c r="E13" s="1027"/>
      <c r="F13" s="250">
        <f>+E13*D13</f>
        <v>0</v>
      </c>
    </row>
    <row r="14" spans="1:21">
      <c r="A14" s="229"/>
      <c r="B14" s="328"/>
      <c r="C14" s="438"/>
      <c r="D14" s="250"/>
      <c r="E14" s="1027"/>
      <c r="F14" s="250"/>
    </row>
    <row r="15" spans="1:21">
      <c r="A15" s="229"/>
      <c r="B15" s="328"/>
      <c r="C15" s="438"/>
      <c r="D15" s="250"/>
      <c r="E15" s="1027"/>
      <c r="F15" s="250"/>
    </row>
    <row r="16" spans="1:21" ht="63.75">
      <c r="A16" s="229" t="s">
        <v>82</v>
      </c>
      <c r="B16" s="328" t="s">
        <v>697</v>
      </c>
      <c r="C16" s="438"/>
      <c r="D16" s="459"/>
      <c r="E16" s="1027"/>
      <c r="F16" s="460"/>
    </row>
    <row r="17" spans="1:6" ht="51.75">
      <c r="A17" s="229"/>
      <c r="B17" s="461" t="s">
        <v>698</v>
      </c>
      <c r="C17" s="438"/>
      <c r="D17" s="459"/>
      <c r="E17" s="1027"/>
      <c r="F17" s="460"/>
    </row>
    <row r="18" spans="1:6" ht="15.75">
      <c r="A18" s="229"/>
      <c r="B18" s="328" t="s">
        <v>699</v>
      </c>
      <c r="C18" s="438"/>
      <c r="D18" s="459"/>
      <c r="E18" s="1027"/>
      <c r="F18" s="460"/>
    </row>
    <row r="19" spans="1:6" ht="25.5">
      <c r="A19" s="229"/>
      <c r="B19" s="328" t="s">
        <v>700</v>
      </c>
      <c r="C19" s="438"/>
      <c r="D19" s="459"/>
      <c r="E19" s="1027"/>
      <c r="F19" s="460"/>
    </row>
    <row r="20" spans="1:6" ht="38.25">
      <c r="A20" s="229"/>
      <c r="B20" s="462" t="s">
        <v>701</v>
      </c>
      <c r="C20" s="438"/>
      <c r="D20" s="459"/>
      <c r="E20" s="1027"/>
      <c r="F20" s="460"/>
    </row>
    <row r="21" spans="1:6" ht="25.5">
      <c r="A21" s="229"/>
      <c r="B21" s="328" t="s">
        <v>702</v>
      </c>
      <c r="C21" s="438"/>
      <c r="D21" s="459"/>
      <c r="E21" s="1027"/>
      <c r="F21" s="460"/>
    </row>
    <row r="22" spans="1:6" ht="15.75">
      <c r="A22" s="229"/>
      <c r="B22" s="328" t="s">
        <v>703</v>
      </c>
      <c r="C22" s="438"/>
      <c r="D22" s="459"/>
      <c r="E22" s="1027"/>
      <c r="F22" s="460"/>
    </row>
    <row r="23" spans="1:6" ht="25.5">
      <c r="A23" s="229"/>
      <c r="B23" s="328" t="s">
        <v>704</v>
      </c>
      <c r="C23" s="438"/>
      <c r="D23" s="459"/>
      <c r="E23" s="1027"/>
      <c r="F23" s="460"/>
    </row>
    <row r="24" spans="1:6" ht="25.5">
      <c r="A24" s="229"/>
      <c r="B24" s="463" t="s">
        <v>705</v>
      </c>
      <c r="C24" s="438" t="s">
        <v>214</v>
      </c>
      <c r="D24" s="250">
        <v>6262.24</v>
      </c>
      <c r="E24" s="1027"/>
      <c r="F24" s="250">
        <f>+E24*D24</f>
        <v>0</v>
      </c>
    </row>
    <row r="25" spans="1:6">
      <c r="A25" s="229"/>
      <c r="B25" s="328"/>
      <c r="C25" s="438"/>
      <c r="D25" s="250"/>
      <c r="E25" s="1027"/>
      <c r="F25" s="250"/>
    </row>
    <row r="26" spans="1:6">
      <c r="A26" s="229"/>
      <c r="B26" s="328"/>
      <c r="C26" s="438"/>
      <c r="D26" s="250"/>
      <c r="E26" s="1027"/>
      <c r="F26" s="250"/>
    </row>
    <row r="27" spans="1:6" ht="76.5">
      <c r="A27" s="229" t="s">
        <v>85</v>
      </c>
      <c r="B27" s="328" t="s">
        <v>706</v>
      </c>
      <c r="C27" s="438"/>
      <c r="D27" s="250"/>
      <c r="E27" s="1027"/>
      <c r="F27" s="250"/>
    </row>
    <row r="28" spans="1:6">
      <c r="A28" s="229"/>
      <c r="B28" s="328" t="s">
        <v>246</v>
      </c>
      <c r="C28" s="438" t="s">
        <v>96</v>
      </c>
      <c r="D28" s="250">
        <v>72</v>
      </c>
      <c r="E28" s="1027"/>
      <c r="F28" s="250">
        <f>+E28*D28</f>
        <v>0</v>
      </c>
    </row>
    <row r="29" spans="1:6" ht="25.5">
      <c r="A29" s="229"/>
      <c r="B29" s="464" t="s">
        <v>707</v>
      </c>
      <c r="C29" s="438"/>
      <c r="D29" s="250"/>
      <c r="E29" s="1027"/>
      <c r="F29" s="250"/>
    </row>
    <row r="30" spans="1:6" ht="51">
      <c r="B30" s="465" t="s">
        <v>708</v>
      </c>
      <c r="E30" s="1053"/>
    </row>
    <row r="31" spans="1:6" ht="51">
      <c r="B31" s="465" t="s">
        <v>709</v>
      </c>
      <c r="E31" s="1053"/>
    </row>
    <row r="32" spans="1:6">
      <c r="B32" s="466" t="s">
        <v>710</v>
      </c>
      <c r="E32" s="1053"/>
    </row>
    <row r="33" spans="1:21">
      <c r="E33" s="1053"/>
    </row>
    <row r="34" spans="1:21">
      <c r="A34" s="229"/>
      <c r="B34" s="328"/>
      <c r="C34" s="438"/>
      <c r="D34" s="250"/>
      <c r="E34" s="1027"/>
      <c r="F34" s="250"/>
    </row>
    <row r="35" spans="1:21" ht="114.75">
      <c r="A35" s="229" t="s">
        <v>89</v>
      </c>
      <c r="B35" s="328" t="s">
        <v>711</v>
      </c>
      <c r="C35" s="438" t="s">
        <v>96</v>
      </c>
      <c r="D35" s="250">
        <f>36.88*3</f>
        <v>110.64000000000001</v>
      </c>
      <c r="E35" s="1027"/>
      <c r="F35" s="250">
        <f>+E35*D35</f>
        <v>0</v>
      </c>
    </row>
    <row r="36" spans="1:21" s="467" customFormat="1" ht="25.5">
      <c r="B36" s="464" t="s">
        <v>712</v>
      </c>
      <c r="C36" s="468"/>
      <c r="D36" s="469"/>
      <c r="E36" s="1075"/>
      <c r="F36" s="469"/>
      <c r="G36" s="1078"/>
      <c r="H36" s="1078"/>
      <c r="I36" s="1078"/>
      <c r="J36" s="1078"/>
      <c r="K36" s="1078"/>
      <c r="L36" s="1078"/>
      <c r="M36" s="1078"/>
      <c r="N36" s="1078"/>
      <c r="O36" s="1078"/>
      <c r="P36" s="1078"/>
      <c r="Q36" s="1078"/>
      <c r="R36" s="1078"/>
      <c r="S36" s="1078"/>
      <c r="T36" s="1078"/>
      <c r="U36" s="1078"/>
    </row>
    <row r="37" spans="1:21" s="467" customFormat="1" ht="102">
      <c r="B37" s="465" t="s">
        <v>713</v>
      </c>
      <c r="C37" s="468"/>
      <c r="D37" s="469"/>
      <c r="E37" s="1075"/>
      <c r="F37" s="469"/>
      <c r="G37" s="1078"/>
      <c r="H37" s="1078"/>
      <c r="I37" s="1078"/>
      <c r="J37" s="1078"/>
      <c r="K37" s="1078"/>
      <c r="L37" s="1078"/>
      <c r="M37" s="1078"/>
      <c r="N37" s="1078"/>
      <c r="O37" s="1078"/>
      <c r="P37" s="1078"/>
      <c r="Q37" s="1078"/>
      <c r="R37" s="1078"/>
      <c r="S37" s="1078"/>
      <c r="T37" s="1078"/>
      <c r="U37" s="1078"/>
    </row>
    <row r="38" spans="1:21" s="467" customFormat="1" ht="76.5">
      <c r="B38" s="470" t="s">
        <v>714</v>
      </c>
      <c r="C38" s="468"/>
      <c r="D38" s="469"/>
      <c r="E38" s="1075"/>
      <c r="F38" s="469"/>
      <c r="G38" s="1078"/>
      <c r="H38" s="1078"/>
      <c r="I38" s="1078"/>
      <c r="J38" s="1078"/>
      <c r="K38" s="1078"/>
      <c r="L38" s="1078"/>
      <c r="M38" s="1078"/>
      <c r="N38" s="1078"/>
      <c r="O38" s="1078"/>
      <c r="P38" s="1078"/>
      <c r="Q38" s="1078"/>
      <c r="R38" s="1078"/>
      <c r="S38" s="1078"/>
      <c r="T38" s="1078"/>
      <c r="U38" s="1078"/>
    </row>
    <row r="39" spans="1:21" s="467" customFormat="1">
      <c r="B39" s="471"/>
      <c r="C39" s="468"/>
      <c r="D39" s="469"/>
      <c r="E39" s="1075"/>
      <c r="F39" s="469"/>
      <c r="G39" s="1078"/>
      <c r="H39" s="1078"/>
      <c r="I39" s="1078"/>
      <c r="J39" s="1078"/>
      <c r="K39" s="1078"/>
      <c r="L39" s="1078"/>
      <c r="M39" s="1078"/>
      <c r="N39" s="1078"/>
      <c r="O39" s="1078"/>
      <c r="P39" s="1078"/>
      <c r="Q39" s="1078"/>
      <c r="R39" s="1078"/>
      <c r="S39" s="1078"/>
      <c r="T39" s="1078"/>
      <c r="U39" s="1078"/>
    </row>
    <row r="40" spans="1:21" s="467" customFormat="1">
      <c r="B40" s="471"/>
      <c r="C40" s="468"/>
      <c r="D40" s="469"/>
      <c r="E40" s="1075"/>
      <c r="F40" s="469"/>
      <c r="G40" s="1078"/>
      <c r="H40" s="1078"/>
      <c r="I40" s="1078"/>
      <c r="J40" s="1078"/>
      <c r="K40" s="1078"/>
      <c r="L40" s="1078"/>
      <c r="M40" s="1078"/>
      <c r="N40" s="1078"/>
      <c r="O40" s="1078"/>
      <c r="P40" s="1078"/>
      <c r="Q40" s="1078"/>
      <c r="R40" s="1078"/>
      <c r="S40" s="1078"/>
      <c r="T40" s="1078"/>
      <c r="U40" s="1078"/>
    </row>
    <row r="41" spans="1:21" ht="165.75">
      <c r="A41" s="229" t="s">
        <v>94</v>
      </c>
      <c r="B41" s="328" t="s">
        <v>715</v>
      </c>
      <c r="C41" s="251"/>
      <c r="D41" s="458"/>
      <c r="E41" s="1027"/>
      <c r="F41" s="250"/>
    </row>
    <row r="42" spans="1:21">
      <c r="A42" s="229"/>
      <c r="B42" s="328" t="s">
        <v>716</v>
      </c>
      <c r="C42" s="438" t="s">
        <v>214</v>
      </c>
      <c r="D42" s="250">
        <v>10210</v>
      </c>
      <c r="E42" s="1027"/>
      <c r="F42" s="250">
        <f>+E42*D42</f>
        <v>0</v>
      </c>
    </row>
    <row r="43" spans="1:21">
      <c r="A43" s="229"/>
      <c r="B43" s="328"/>
      <c r="C43" s="438"/>
      <c r="D43" s="250"/>
      <c r="E43" s="1027"/>
      <c r="F43" s="250"/>
    </row>
    <row r="44" spans="1:21">
      <c r="A44" s="229"/>
      <c r="B44" s="328"/>
      <c r="C44" s="438"/>
      <c r="D44" s="250"/>
      <c r="E44" s="1027"/>
      <c r="F44" s="250"/>
    </row>
    <row r="45" spans="1:21" ht="63.75">
      <c r="A45" s="229" t="s">
        <v>97</v>
      </c>
      <c r="B45" s="328" t="s">
        <v>717</v>
      </c>
      <c r="C45" s="438" t="s">
        <v>84</v>
      </c>
      <c r="D45" s="250">
        <v>1</v>
      </c>
      <c r="E45" s="1027"/>
      <c r="F45" s="250">
        <f>+E45*D45</f>
        <v>0</v>
      </c>
    </row>
    <row r="46" spans="1:21">
      <c r="A46" s="229"/>
      <c r="B46" s="328"/>
      <c r="C46" s="438"/>
      <c r="D46" s="250"/>
      <c r="E46" s="1027"/>
      <c r="F46" s="250"/>
    </row>
    <row r="47" spans="1:21">
      <c r="A47" s="229"/>
      <c r="B47" s="328"/>
      <c r="C47" s="438"/>
      <c r="D47" s="250"/>
      <c r="E47" s="1027"/>
      <c r="F47" s="250"/>
    </row>
    <row r="48" spans="1:21" ht="51">
      <c r="A48" s="229" t="s">
        <v>99</v>
      </c>
      <c r="B48" s="328" t="s">
        <v>718</v>
      </c>
      <c r="C48" s="438"/>
      <c r="D48" s="250"/>
      <c r="E48" s="1027"/>
      <c r="F48" s="250"/>
    </row>
    <row r="49" spans="1:6">
      <c r="A49" s="229"/>
      <c r="B49" s="328"/>
      <c r="C49" s="438"/>
      <c r="D49" s="250"/>
      <c r="E49" s="1027"/>
      <c r="F49" s="250"/>
    </row>
    <row r="50" spans="1:6" ht="76.5">
      <c r="A50" s="229" t="s">
        <v>113</v>
      </c>
      <c r="B50" s="328" t="s">
        <v>719</v>
      </c>
      <c r="C50" s="438" t="s">
        <v>84</v>
      </c>
      <c r="D50" s="250">
        <v>1</v>
      </c>
      <c r="E50" s="1027"/>
      <c r="F50" s="250">
        <f>+E50*D50</f>
        <v>0</v>
      </c>
    </row>
    <row r="51" spans="1:6">
      <c r="A51" s="229"/>
      <c r="B51" s="328"/>
      <c r="C51" s="438"/>
      <c r="D51" s="250"/>
      <c r="E51" s="1027"/>
      <c r="F51" s="250"/>
    </row>
    <row r="52" spans="1:6" ht="140.25">
      <c r="A52" s="229" t="s">
        <v>114</v>
      </c>
      <c r="B52" s="328" t="s">
        <v>720</v>
      </c>
      <c r="C52" s="438" t="s">
        <v>84</v>
      </c>
      <c r="D52" s="250">
        <v>2</v>
      </c>
      <c r="E52" s="1027"/>
      <c r="F52" s="250">
        <f>+E52*D52</f>
        <v>0</v>
      </c>
    </row>
    <row r="53" spans="1:6">
      <c r="A53" s="229"/>
      <c r="B53" s="328"/>
      <c r="C53" s="438"/>
      <c r="D53" s="250"/>
      <c r="E53" s="1027"/>
      <c r="F53" s="250"/>
    </row>
    <row r="54" spans="1:6">
      <c r="A54" s="229"/>
      <c r="B54" s="328"/>
      <c r="C54" s="438"/>
      <c r="D54" s="250"/>
      <c r="E54" s="1027"/>
      <c r="F54" s="250"/>
    </row>
    <row r="55" spans="1:6" ht="114.75">
      <c r="A55" s="229" t="s">
        <v>103</v>
      </c>
      <c r="B55" s="328" t="s">
        <v>721</v>
      </c>
      <c r="C55" s="438" t="s">
        <v>84</v>
      </c>
      <c r="D55" s="250">
        <v>2</v>
      </c>
      <c r="E55" s="1027"/>
      <c r="F55" s="250">
        <f>+E55*D55</f>
        <v>0</v>
      </c>
    </row>
    <row r="56" spans="1:6">
      <c r="A56" s="229"/>
      <c r="B56" s="328"/>
      <c r="C56" s="438"/>
      <c r="D56" s="250"/>
      <c r="E56" s="1027"/>
      <c r="F56" s="250"/>
    </row>
    <row r="57" spans="1:6">
      <c r="A57" s="229"/>
      <c r="B57" s="328"/>
      <c r="C57" s="438"/>
      <c r="D57" s="250"/>
      <c r="E57" s="1027"/>
      <c r="F57" s="250"/>
    </row>
    <row r="58" spans="1:6" ht="51">
      <c r="A58" s="229" t="s">
        <v>105</v>
      </c>
      <c r="B58" s="328" t="s">
        <v>722</v>
      </c>
      <c r="C58" s="438" t="s">
        <v>84</v>
      </c>
      <c r="D58" s="250">
        <v>2</v>
      </c>
      <c r="E58" s="1027"/>
      <c r="F58" s="250">
        <f>+E58*D58</f>
        <v>0</v>
      </c>
    </row>
    <row r="59" spans="1:6">
      <c r="A59" s="229"/>
      <c r="B59" s="328"/>
      <c r="C59" s="438"/>
      <c r="D59" s="250"/>
      <c r="E59" s="1027"/>
      <c r="F59" s="250"/>
    </row>
    <row r="60" spans="1:6">
      <c r="A60" s="229"/>
      <c r="B60" s="328"/>
      <c r="C60" s="438"/>
      <c r="D60" s="250"/>
      <c r="E60" s="1027"/>
      <c r="F60" s="250"/>
    </row>
    <row r="61" spans="1:6" ht="63.75">
      <c r="A61" s="229" t="s">
        <v>107</v>
      </c>
      <c r="B61" s="328" t="s">
        <v>723</v>
      </c>
      <c r="C61" s="438"/>
      <c r="D61" s="250"/>
      <c r="E61" s="1027"/>
      <c r="F61" s="250"/>
    </row>
    <row r="62" spans="1:6" ht="25.5">
      <c r="A62" s="229" t="s">
        <v>113</v>
      </c>
      <c r="B62" s="328" t="s">
        <v>724</v>
      </c>
      <c r="C62" s="438" t="s">
        <v>225</v>
      </c>
      <c r="D62" s="250">
        <v>1.6</v>
      </c>
      <c r="E62" s="1027"/>
      <c r="F62" s="250">
        <f>+E62*D62</f>
        <v>0</v>
      </c>
    </row>
    <row r="63" spans="1:6" ht="25.5">
      <c r="A63" s="229" t="s">
        <v>114</v>
      </c>
      <c r="B63" s="328" t="s">
        <v>725</v>
      </c>
      <c r="C63" s="438" t="s">
        <v>225</v>
      </c>
      <c r="D63" s="250">
        <v>3.8</v>
      </c>
      <c r="E63" s="1027"/>
      <c r="F63" s="250">
        <f>+E63*D63</f>
        <v>0</v>
      </c>
    </row>
    <row r="64" spans="1:6" ht="25.5">
      <c r="A64" s="229" t="s">
        <v>115</v>
      </c>
      <c r="B64" s="328" t="s">
        <v>726</v>
      </c>
      <c r="C64" s="438" t="s">
        <v>225</v>
      </c>
      <c r="D64" s="250">
        <v>3.8</v>
      </c>
      <c r="E64" s="1027"/>
      <c r="F64" s="250">
        <f>+E64*D64</f>
        <v>0</v>
      </c>
    </row>
    <row r="65" spans="1:6">
      <c r="A65" s="229"/>
      <c r="B65" s="328"/>
      <c r="C65" s="438"/>
      <c r="D65" s="250"/>
      <c r="E65" s="1027"/>
      <c r="F65" s="250"/>
    </row>
    <row r="66" spans="1:6">
      <c r="A66" s="229"/>
      <c r="B66" s="328"/>
      <c r="C66" s="438"/>
      <c r="D66" s="250"/>
      <c r="E66" s="1027"/>
      <c r="F66" s="250"/>
    </row>
    <row r="67" spans="1:6" ht="63.75">
      <c r="A67" s="229" t="s">
        <v>216</v>
      </c>
      <c r="B67" s="328" t="s">
        <v>727</v>
      </c>
      <c r="C67" s="438" t="s">
        <v>225</v>
      </c>
      <c r="D67" s="250">
        <v>3.4</v>
      </c>
      <c r="E67" s="1027"/>
      <c r="F67" s="250">
        <f>+E67*D67</f>
        <v>0</v>
      </c>
    </row>
    <row r="68" spans="1:6">
      <c r="A68" s="229"/>
      <c r="B68" s="328"/>
      <c r="C68" s="438"/>
      <c r="D68" s="250"/>
      <c r="E68" s="1027"/>
      <c r="F68" s="250"/>
    </row>
    <row r="69" spans="1:6">
      <c r="A69" s="229"/>
      <c r="B69" s="328"/>
      <c r="C69" s="438"/>
      <c r="D69" s="250"/>
      <c r="E69" s="1027"/>
      <c r="F69" s="250"/>
    </row>
    <row r="70" spans="1:6" ht="63.75">
      <c r="A70" s="229" t="s">
        <v>218</v>
      </c>
      <c r="B70" s="328" t="s">
        <v>728</v>
      </c>
      <c r="C70" s="438" t="s">
        <v>225</v>
      </c>
      <c r="D70" s="250">
        <f>3*2+2.75*2</f>
        <v>11.5</v>
      </c>
      <c r="E70" s="1027"/>
      <c r="F70" s="250">
        <f>+E70*D70</f>
        <v>0</v>
      </c>
    </row>
    <row r="71" spans="1:6">
      <c r="A71" s="229"/>
      <c r="B71" s="328"/>
      <c r="C71" s="438"/>
      <c r="D71" s="250"/>
      <c r="E71" s="1027"/>
      <c r="F71" s="250"/>
    </row>
    <row r="72" spans="1:6">
      <c r="A72" s="229"/>
      <c r="B72" s="328"/>
      <c r="C72" s="438"/>
      <c r="D72" s="250"/>
      <c r="E72" s="1027"/>
      <c r="F72" s="250"/>
    </row>
    <row r="73" spans="1:6" ht="76.5">
      <c r="A73" s="274" t="s">
        <v>219</v>
      </c>
      <c r="B73" s="278" t="s">
        <v>729</v>
      </c>
      <c r="C73" s="251"/>
      <c r="D73" s="251"/>
      <c r="E73" s="1053"/>
    </row>
    <row r="74" spans="1:6">
      <c r="A74" s="274" t="s">
        <v>113</v>
      </c>
      <c r="B74" s="278" t="s">
        <v>730</v>
      </c>
      <c r="C74" s="453" t="s">
        <v>84</v>
      </c>
      <c r="D74" s="391">
        <v>2</v>
      </c>
      <c r="E74" s="1053"/>
      <c r="F74" s="250">
        <f>+E74*D74</f>
        <v>0</v>
      </c>
    </row>
    <row r="75" spans="1:6">
      <c r="A75" s="274" t="s">
        <v>114</v>
      </c>
      <c r="B75" t="s">
        <v>731</v>
      </c>
      <c r="C75" s="453" t="s">
        <v>84</v>
      </c>
      <c r="D75" s="391">
        <v>1</v>
      </c>
      <c r="E75" s="1053"/>
      <c r="F75" s="250">
        <f>+E75*D75</f>
        <v>0</v>
      </c>
    </row>
    <row r="76" spans="1:6">
      <c r="B76"/>
      <c r="E76" s="1053"/>
    </row>
    <row r="77" spans="1:6">
      <c r="E77" s="1053"/>
    </row>
    <row r="78" spans="1:6" ht="25.5">
      <c r="A78" s="274" t="s">
        <v>222</v>
      </c>
      <c r="B78" s="278" t="s">
        <v>732</v>
      </c>
      <c r="E78" s="1053"/>
    </row>
    <row r="79" spans="1:6" ht="25.5">
      <c r="B79" s="278" t="s">
        <v>733</v>
      </c>
      <c r="E79" s="1053"/>
    </row>
    <row r="80" spans="1:6">
      <c r="E80" s="1053"/>
    </row>
    <row r="81" spans="1:6">
      <c r="A81" s="274" t="s">
        <v>113</v>
      </c>
      <c r="B81" s="278" t="s">
        <v>734</v>
      </c>
      <c r="E81" s="1053"/>
    </row>
    <row r="82" spans="1:6" ht="25.5">
      <c r="B82" s="278" t="s">
        <v>735</v>
      </c>
      <c r="E82" s="1053"/>
    </row>
    <row r="83" spans="1:6" ht="51">
      <c r="B83" s="278" t="s">
        <v>736</v>
      </c>
      <c r="E83" s="1053"/>
    </row>
    <row r="84" spans="1:6" ht="51">
      <c r="B84" s="278" t="s">
        <v>737</v>
      </c>
      <c r="E84" s="1053"/>
    </row>
    <row r="85" spans="1:6" ht="51">
      <c r="B85" s="278" t="s">
        <v>738</v>
      </c>
      <c r="E85" s="1053"/>
    </row>
    <row r="86" spans="1:6" ht="25.5">
      <c r="B86" s="278" t="s">
        <v>739</v>
      </c>
      <c r="E86" s="1053"/>
    </row>
    <row r="87" spans="1:6">
      <c r="B87" s="278" t="s">
        <v>246</v>
      </c>
      <c r="C87" s="453" t="s">
        <v>96</v>
      </c>
      <c r="D87" s="391">
        <v>48.6</v>
      </c>
      <c r="E87" s="1053"/>
      <c r="F87" s="250">
        <f>+E87*D87</f>
        <v>0</v>
      </c>
    </row>
    <row r="88" spans="1:6">
      <c r="E88" s="1053"/>
    </row>
    <row r="89" spans="1:6" ht="63.75">
      <c r="A89" s="274" t="s">
        <v>114</v>
      </c>
      <c r="B89" s="278" t="s">
        <v>740</v>
      </c>
      <c r="C89" s="453" t="s">
        <v>84</v>
      </c>
      <c r="D89" s="391">
        <v>6</v>
      </c>
      <c r="E89" s="1053"/>
      <c r="F89" s="250">
        <f>+E89*D89</f>
        <v>0</v>
      </c>
    </row>
    <row r="90" spans="1:6">
      <c r="E90" s="1053"/>
    </row>
    <row r="91" spans="1:6" ht="51">
      <c r="A91" s="274" t="s">
        <v>115</v>
      </c>
      <c r="B91" s="278" t="s">
        <v>741</v>
      </c>
      <c r="C91" s="453" t="s">
        <v>96</v>
      </c>
      <c r="D91" s="391">
        <v>18.899999999999999</v>
      </c>
      <c r="E91" s="1053"/>
      <c r="F91" s="250">
        <f>+E91*D91</f>
        <v>0</v>
      </c>
    </row>
    <row r="92" spans="1:6">
      <c r="E92" s="1053"/>
    </row>
    <row r="93" spans="1:6" ht="51">
      <c r="A93" s="274" t="s">
        <v>146</v>
      </c>
      <c r="B93" s="278" t="s">
        <v>742</v>
      </c>
      <c r="E93" s="1053"/>
    </row>
    <row r="94" spans="1:6">
      <c r="B94" s="278" t="s">
        <v>743</v>
      </c>
      <c r="E94" s="1053"/>
    </row>
    <row r="95" spans="1:6" ht="25.5">
      <c r="B95" s="278" t="s">
        <v>744</v>
      </c>
      <c r="E95" s="1053"/>
    </row>
    <row r="96" spans="1:6" ht="25.5">
      <c r="B96" s="278" t="s">
        <v>745</v>
      </c>
      <c r="C96" s="453" t="s">
        <v>214</v>
      </c>
      <c r="D96" s="391">
        <v>2150</v>
      </c>
      <c r="E96" s="1053"/>
      <c r="F96" s="250">
        <f>+E96*D96</f>
        <v>0</v>
      </c>
    </row>
    <row r="97" spans="1:21">
      <c r="E97" s="1053"/>
    </row>
    <row r="98" spans="1:21">
      <c r="E98" s="1053"/>
    </row>
    <row r="99" spans="1:21" ht="89.25">
      <c r="A99" s="274" t="s">
        <v>226</v>
      </c>
      <c r="B99" s="278" t="s">
        <v>746</v>
      </c>
      <c r="E99" s="1053"/>
    </row>
    <row r="100" spans="1:21">
      <c r="E100" s="1053"/>
    </row>
    <row r="101" spans="1:21" s="148" customFormat="1">
      <c r="A101" s="148" t="s">
        <v>113</v>
      </c>
      <c r="B101" s="370" t="s">
        <v>747</v>
      </c>
      <c r="C101" s="472"/>
      <c r="D101" s="290"/>
      <c r="E101" s="1031"/>
      <c r="F101" s="290"/>
      <c r="G101" s="1038"/>
      <c r="H101" s="1038"/>
      <c r="I101" s="1038"/>
      <c r="J101" s="1038"/>
      <c r="K101" s="1038"/>
      <c r="L101" s="1038"/>
      <c r="M101" s="1038"/>
      <c r="N101" s="1038"/>
      <c r="O101" s="1038"/>
      <c r="P101" s="1038"/>
      <c r="Q101" s="1038"/>
      <c r="R101" s="1038"/>
      <c r="S101" s="1038"/>
      <c r="T101" s="1038"/>
      <c r="U101" s="1038"/>
    </row>
    <row r="102" spans="1:21" s="148" customFormat="1">
      <c r="B102" s="148" t="s">
        <v>748</v>
      </c>
      <c r="C102" s="472"/>
      <c r="D102" s="290"/>
      <c r="E102" s="1031"/>
      <c r="F102" s="290"/>
      <c r="G102" s="1038"/>
      <c r="H102" s="1038"/>
      <c r="I102" s="1038"/>
      <c r="J102" s="1038"/>
      <c r="K102" s="1038"/>
      <c r="L102" s="1038"/>
      <c r="M102" s="1038"/>
      <c r="N102" s="1038"/>
      <c r="O102" s="1038"/>
      <c r="P102" s="1038"/>
      <c r="Q102" s="1038"/>
      <c r="R102" s="1038"/>
      <c r="S102" s="1038"/>
      <c r="T102" s="1038"/>
      <c r="U102" s="1038"/>
    </row>
    <row r="103" spans="1:21" s="148" customFormat="1" ht="25.5">
      <c r="B103" s="148" t="s">
        <v>749</v>
      </c>
      <c r="C103" s="472"/>
      <c r="D103" s="290"/>
      <c r="E103" s="1031"/>
      <c r="F103" s="290"/>
      <c r="G103" s="1038"/>
      <c r="H103" s="1038"/>
      <c r="I103" s="1038"/>
      <c r="J103" s="1038"/>
      <c r="K103" s="1038"/>
      <c r="L103" s="1038"/>
      <c r="M103" s="1038"/>
      <c r="N103" s="1038"/>
      <c r="O103" s="1038"/>
      <c r="P103" s="1038"/>
      <c r="Q103" s="1038"/>
      <c r="R103" s="1038"/>
      <c r="S103" s="1038"/>
      <c r="T103" s="1038"/>
      <c r="U103" s="1038"/>
    </row>
    <row r="104" spans="1:21" s="148" customFormat="1" ht="25.5">
      <c r="B104" s="148" t="s">
        <v>750</v>
      </c>
      <c r="C104" s="472"/>
      <c r="D104" s="290"/>
      <c r="E104" s="1031"/>
      <c r="F104" s="290"/>
      <c r="G104" s="1038"/>
      <c r="H104" s="1038"/>
      <c r="I104" s="1038"/>
      <c r="J104" s="1038"/>
      <c r="K104" s="1038"/>
      <c r="L104" s="1038"/>
      <c r="M104" s="1038"/>
      <c r="N104" s="1038"/>
      <c r="O104" s="1038"/>
      <c r="P104" s="1038"/>
      <c r="Q104" s="1038"/>
      <c r="R104" s="1038"/>
      <c r="S104" s="1038"/>
      <c r="T104" s="1038"/>
      <c r="U104" s="1038"/>
    </row>
    <row r="105" spans="1:21" s="148" customFormat="1" ht="38.25">
      <c r="B105" s="148" t="s">
        <v>751</v>
      </c>
      <c r="C105" s="472"/>
      <c r="D105" s="290"/>
      <c r="E105" s="1031"/>
      <c r="F105" s="290"/>
      <c r="G105" s="1038"/>
      <c r="H105" s="1038"/>
      <c r="I105" s="1038"/>
      <c r="J105" s="1038"/>
      <c r="K105" s="1038"/>
      <c r="L105" s="1038"/>
      <c r="M105" s="1038"/>
      <c r="N105" s="1038"/>
      <c r="O105" s="1038"/>
      <c r="P105" s="1038"/>
      <c r="Q105" s="1038"/>
      <c r="R105" s="1038"/>
      <c r="S105" s="1038"/>
      <c r="T105" s="1038"/>
      <c r="U105" s="1038"/>
    </row>
    <row r="106" spans="1:21" s="148" customFormat="1" ht="38.25">
      <c r="B106" s="148" t="s">
        <v>752</v>
      </c>
      <c r="C106" s="472"/>
      <c r="D106" s="290"/>
      <c r="E106" s="1031"/>
      <c r="F106" s="290"/>
      <c r="G106" s="1038"/>
      <c r="H106" s="1038"/>
      <c r="I106" s="1038"/>
      <c r="J106" s="1038"/>
      <c r="K106" s="1038"/>
      <c r="L106" s="1038"/>
      <c r="M106" s="1038"/>
      <c r="N106" s="1038"/>
      <c r="O106" s="1038"/>
      <c r="P106" s="1038"/>
      <c r="Q106" s="1038"/>
      <c r="R106" s="1038"/>
      <c r="S106" s="1038"/>
      <c r="T106" s="1038"/>
      <c r="U106" s="1038"/>
    </row>
    <row r="107" spans="1:21" s="148" customFormat="1" ht="25.5">
      <c r="B107" s="148" t="s">
        <v>753</v>
      </c>
      <c r="C107" s="472"/>
      <c r="D107" s="290"/>
      <c r="E107" s="1031"/>
      <c r="F107" s="290"/>
      <c r="G107" s="1038"/>
      <c r="H107" s="1038"/>
      <c r="I107" s="1038"/>
      <c r="J107" s="1038"/>
      <c r="K107" s="1038"/>
      <c r="L107" s="1038"/>
      <c r="M107" s="1038"/>
      <c r="N107" s="1038"/>
      <c r="O107" s="1038"/>
      <c r="P107" s="1038"/>
      <c r="Q107" s="1038"/>
      <c r="R107" s="1038"/>
      <c r="S107" s="1038"/>
      <c r="T107" s="1038"/>
      <c r="U107" s="1038"/>
    </row>
    <row r="108" spans="1:21" s="148" customFormat="1" ht="38.25">
      <c r="B108" s="148" t="s">
        <v>754</v>
      </c>
      <c r="C108" s="472"/>
      <c r="D108" s="290"/>
      <c r="E108" s="1031"/>
      <c r="F108" s="290"/>
      <c r="G108" s="1038"/>
      <c r="H108" s="1038"/>
      <c r="I108" s="1038"/>
      <c r="J108" s="1038"/>
      <c r="K108" s="1038"/>
      <c r="L108" s="1038"/>
      <c r="M108" s="1038"/>
      <c r="N108" s="1038"/>
      <c r="O108" s="1038"/>
      <c r="P108" s="1038"/>
      <c r="Q108" s="1038"/>
      <c r="R108" s="1038"/>
      <c r="S108" s="1038"/>
      <c r="T108" s="1038"/>
      <c r="U108" s="1038"/>
    </row>
    <row r="109" spans="1:21" s="148" customFormat="1" ht="63.75">
      <c r="B109" s="148" t="s">
        <v>755</v>
      </c>
      <c r="C109" s="472"/>
      <c r="D109" s="290"/>
      <c r="E109" s="1031"/>
      <c r="F109" s="290"/>
      <c r="G109" s="1038"/>
      <c r="H109" s="1038"/>
      <c r="I109" s="1038"/>
      <c r="J109" s="1038"/>
      <c r="K109" s="1038"/>
      <c r="L109" s="1038"/>
      <c r="M109" s="1038"/>
      <c r="N109" s="1038"/>
      <c r="O109" s="1038"/>
      <c r="P109" s="1038"/>
      <c r="Q109" s="1038"/>
      <c r="R109" s="1038"/>
      <c r="S109" s="1038"/>
      <c r="T109" s="1038"/>
      <c r="U109" s="1038"/>
    </row>
    <row r="110" spans="1:21" s="148" customFormat="1" ht="38.25">
      <c r="B110" s="148" t="s">
        <v>756</v>
      </c>
      <c r="C110" s="472"/>
      <c r="D110" s="290"/>
      <c r="E110" s="1031"/>
      <c r="F110" s="290"/>
      <c r="G110" s="1038"/>
      <c r="H110" s="1038"/>
      <c r="I110" s="1038"/>
      <c r="J110" s="1038"/>
      <c r="K110" s="1038"/>
      <c r="L110" s="1038"/>
      <c r="M110" s="1038"/>
      <c r="N110" s="1038"/>
      <c r="O110" s="1038"/>
      <c r="P110" s="1038"/>
      <c r="Q110" s="1038"/>
      <c r="R110" s="1038"/>
      <c r="S110" s="1038"/>
      <c r="T110" s="1038"/>
      <c r="U110" s="1038"/>
    </row>
    <row r="111" spans="1:21" s="148" customFormat="1" ht="76.5">
      <c r="B111" s="148" t="s">
        <v>757</v>
      </c>
      <c r="C111" s="472"/>
      <c r="D111" s="290"/>
      <c r="E111" s="1031"/>
      <c r="F111" s="290"/>
      <c r="G111" s="1038"/>
      <c r="H111" s="1038"/>
      <c r="I111" s="1038"/>
      <c r="J111" s="1038"/>
      <c r="K111" s="1038"/>
      <c r="L111" s="1038"/>
      <c r="M111" s="1038"/>
      <c r="N111" s="1038"/>
      <c r="O111" s="1038"/>
      <c r="P111" s="1038"/>
      <c r="Q111" s="1038"/>
      <c r="R111" s="1038"/>
      <c r="S111" s="1038"/>
      <c r="T111" s="1038"/>
      <c r="U111" s="1038"/>
    </row>
    <row r="112" spans="1:21" s="148" customFormat="1" ht="25.5">
      <c r="B112" s="148" t="s">
        <v>758</v>
      </c>
      <c r="C112" s="472"/>
      <c r="D112" s="290"/>
      <c r="E112" s="1031"/>
      <c r="F112" s="290"/>
      <c r="G112" s="1038"/>
      <c r="H112" s="1038"/>
      <c r="I112" s="1038"/>
      <c r="J112" s="1038"/>
      <c r="K112" s="1038"/>
      <c r="L112" s="1038"/>
      <c r="M112" s="1038"/>
      <c r="N112" s="1038"/>
      <c r="O112" s="1038"/>
      <c r="P112" s="1038"/>
      <c r="Q112" s="1038"/>
      <c r="R112" s="1038"/>
      <c r="S112" s="1038"/>
      <c r="T112" s="1038"/>
      <c r="U112" s="1038"/>
    </row>
    <row r="113" spans="2:21" s="148" customFormat="1" ht="63.75">
      <c r="B113" s="148" t="s">
        <v>759</v>
      </c>
      <c r="C113" s="472"/>
      <c r="D113" s="290"/>
      <c r="E113" s="1031"/>
      <c r="F113" s="290"/>
      <c r="G113" s="1038"/>
      <c r="H113" s="1038"/>
      <c r="I113" s="1038"/>
      <c r="J113" s="1038"/>
      <c r="K113" s="1038"/>
      <c r="L113" s="1038"/>
      <c r="M113" s="1038"/>
      <c r="N113" s="1038"/>
      <c r="O113" s="1038"/>
      <c r="P113" s="1038"/>
      <c r="Q113" s="1038"/>
      <c r="R113" s="1038"/>
      <c r="S113" s="1038"/>
      <c r="T113" s="1038"/>
      <c r="U113" s="1038"/>
    </row>
    <row r="114" spans="2:21" s="148" customFormat="1">
      <c r="B114" s="148" t="s">
        <v>760</v>
      </c>
      <c r="C114" s="472"/>
      <c r="D114" s="290"/>
      <c r="E114" s="1031"/>
      <c r="F114" s="290"/>
      <c r="G114" s="1038"/>
      <c r="H114" s="1038"/>
      <c r="I114" s="1038"/>
      <c r="J114" s="1038"/>
      <c r="K114" s="1038"/>
      <c r="L114" s="1038"/>
      <c r="M114" s="1038"/>
      <c r="N114" s="1038"/>
      <c r="O114" s="1038"/>
      <c r="P114" s="1038"/>
      <c r="Q114" s="1038"/>
      <c r="R114" s="1038"/>
      <c r="S114" s="1038"/>
      <c r="T114" s="1038"/>
      <c r="U114" s="1038"/>
    </row>
    <row r="115" spans="2:21" s="148" customFormat="1">
      <c r="B115" s="148" t="s">
        <v>761</v>
      </c>
      <c r="C115" s="472"/>
      <c r="D115" s="290"/>
      <c r="E115" s="1031"/>
      <c r="F115" s="290"/>
      <c r="G115" s="1038"/>
      <c r="H115" s="1038"/>
      <c r="I115" s="1038"/>
      <c r="J115" s="1038"/>
      <c r="K115" s="1038"/>
      <c r="L115" s="1038"/>
      <c r="M115" s="1038"/>
      <c r="N115" s="1038"/>
      <c r="O115" s="1038"/>
      <c r="P115" s="1038"/>
      <c r="Q115" s="1038"/>
      <c r="R115" s="1038"/>
      <c r="S115" s="1038"/>
      <c r="T115" s="1038"/>
      <c r="U115" s="1038"/>
    </row>
    <row r="116" spans="2:21" s="148" customFormat="1" ht="63.75">
      <c r="B116" s="148" t="s">
        <v>762</v>
      </c>
      <c r="C116" s="472"/>
      <c r="D116" s="290"/>
      <c r="E116" s="1031"/>
      <c r="F116" s="290"/>
      <c r="G116" s="1038"/>
      <c r="H116" s="1038"/>
      <c r="I116" s="1038"/>
      <c r="J116" s="1038"/>
      <c r="K116" s="1038"/>
      <c r="L116" s="1038"/>
      <c r="M116" s="1038"/>
      <c r="N116" s="1038"/>
      <c r="O116" s="1038"/>
      <c r="P116" s="1038"/>
      <c r="Q116" s="1038"/>
      <c r="R116" s="1038"/>
      <c r="S116" s="1038"/>
      <c r="T116" s="1038"/>
      <c r="U116" s="1038"/>
    </row>
    <row r="117" spans="2:21" s="148" customFormat="1" ht="38.25">
      <c r="B117" s="148" t="s">
        <v>763</v>
      </c>
      <c r="C117" s="472"/>
      <c r="D117" s="290"/>
      <c r="E117" s="1031"/>
      <c r="F117" s="290"/>
      <c r="G117" s="1038"/>
      <c r="H117" s="1038"/>
      <c r="I117" s="1038"/>
      <c r="J117" s="1038"/>
      <c r="K117" s="1038"/>
      <c r="L117" s="1038"/>
      <c r="M117" s="1038"/>
      <c r="N117" s="1038"/>
      <c r="O117" s="1038"/>
      <c r="P117" s="1038"/>
      <c r="Q117" s="1038"/>
      <c r="R117" s="1038"/>
      <c r="S117" s="1038"/>
      <c r="T117" s="1038"/>
      <c r="U117" s="1038"/>
    </row>
    <row r="118" spans="2:21" s="148" customFormat="1" ht="51">
      <c r="B118" s="148" t="s">
        <v>764</v>
      </c>
      <c r="C118" s="472"/>
      <c r="D118" s="290"/>
      <c r="E118" s="1031"/>
      <c r="F118" s="290"/>
      <c r="G118" s="1038"/>
      <c r="H118" s="1038"/>
      <c r="I118" s="1038"/>
      <c r="J118" s="1038"/>
      <c r="K118" s="1038"/>
      <c r="L118" s="1038"/>
      <c r="M118" s="1038"/>
      <c r="N118" s="1038"/>
      <c r="O118" s="1038"/>
      <c r="P118" s="1038"/>
      <c r="Q118" s="1038"/>
      <c r="R118" s="1038"/>
      <c r="S118" s="1038"/>
      <c r="T118" s="1038"/>
      <c r="U118" s="1038"/>
    </row>
    <row r="119" spans="2:21" s="148" customFormat="1" ht="76.5">
      <c r="B119" s="148" t="s">
        <v>765</v>
      </c>
      <c r="C119" s="472"/>
      <c r="D119" s="290"/>
      <c r="E119" s="1031"/>
      <c r="F119" s="290"/>
      <c r="G119" s="1038"/>
      <c r="H119" s="1038"/>
      <c r="I119" s="1038"/>
      <c r="J119" s="1038"/>
      <c r="K119" s="1038"/>
      <c r="L119" s="1038"/>
      <c r="M119" s="1038"/>
      <c r="N119" s="1038"/>
      <c r="O119" s="1038"/>
      <c r="P119" s="1038"/>
      <c r="Q119" s="1038"/>
      <c r="R119" s="1038"/>
      <c r="S119" s="1038"/>
      <c r="T119" s="1038"/>
      <c r="U119" s="1038"/>
    </row>
    <row r="120" spans="2:21" s="148" customFormat="1" ht="51">
      <c r="B120" s="148" t="s">
        <v>766</v>
      </c>
      <c r="C120" s="472"/>
      <c r="D120" s="290"/>
      <c r="E120" s="1031"/>
      <c r="F120" s="290"/>
      <c r="G120" s="1038"/>
      <c r="H120" s="1038"/>
      <c r="I120" s="1038"/>
      <c r="J120" s="1038"/>
      <c r="K120" s="1038"/>
      <c r="L120" s="1038"/>
      <c r="M120" s="1038"/>
      <c r="N120" s="1038"/>
      <c r="O120" s="1038"/>
      <c r="P120" s="1038"/>
      <c r="Q120" s="1038"/>
      <c r="R120" s="1038"/>
      <c r="S120" s="1038"/>
      <c r="T120" s="1038"/>
      <c r="U120" s="1038"/>
    </row>
    <row r="121" spans="2:21" s="148" customFormat="1" ht="38.25">
      <c r="B121" s="148" t="s">
        <v>767</v>
      </c>
      <c r="E121" s="1038"/>
      <c r="G121" s="1038"/>
      <c r="H121" s="1038"/>
      <c r="I121" s="1038"/>
      <c r="J121" s="1038"/>
      <c r="K121" s="1038"/>
      <c r="L121" s="1038"/>
      <c r="M121" s="1038"/>
      <c r="N121" s="1038"/>
      <c r="O121" s="1038"/>
      <c r="P121" s="1038"/>
      <c r="Q121" s="1038"/>
      <c r="R121" s="1038"/>
      <c r="S121" s="1038"/>
      <c r="T121" s="1038"/>
      <c r="U121" s="1038"/>
    </row>
    <row r="122" spans="2:21" s="148" customFormat="1">
      <c r="B122" s="276" t="s">
        <v>768</v>
      </c>
      <c r="E122" s="1038"/>
      <c r="G122" s="1038"/>
      <c r="H122" s="1038"/>
      <c r="I122" s="1038"/>
      <c r="J122" s="1038"/>
      <c r="K122" s="1038"/>
      <c r="L122" s="1038"/>
      <c r="M122" s="1038"/>
      <c r="N122" s="1038"/>
      <c r="O122" s="1038"/>
      <c r="P122" s="1038"/>
      <c r="Q122" s="1038"/>
      <c r="R122" s="1038"/>
      <c r="S122" s="1038"/>
      <c r="T122" s="1038"/>
      <c r="U122" s="1038"/>
    </row>
    <row r="123" spans="2:21" s="148" customFormat="1">
      <c r="B123" s="148" t="s">
        <v>769</v>
      </c>
      <c r="C123" s="472" t="s">
        <v>96</v>
      </c>
      <c r="D123" s="290">
        <v>22.77</v>
      </c>
      <c r="E123" s="1031"/>
      <c r="F123" s="290">
        <f>+D123*E123</f>
        <v>0</v>
      </c>
      <c r="G123" s="1038"/>
      <c r="H123" s="1038"/>
      <c r="I123" s="1038"/>
      <c r="J123" s="1038"/>
      <c r="K123" s="1038"/>
      <c r="L123" s="1038"/>
      <c r="M123" s="1038"/>
      <c r="N123" s="1038"/>
      <c r="O123" s="1038"/>
      <c r="P123" s="1038"/>
      <c r="Q123" s="1038"/>
      <c r="R123" s="1038"/>
      <c r="S123" s="1038"/>
      <c r="T123" s="1038"/>
      <c r="U123" s="1038"/>
    </row>
    <row r="124" spans="2:21" s="148" customFormat="1">
      <c r="B124" s="148" t="s">
        <v>770</v>
      </c>
      <c r="C124" s="472" t="s">
        <v>96</v>
      </c>
      <c r="D124" s="290">
        <v>9.6</v>
      </c>
      <c r="E124" s="1031"/>
      <c r="F124" s="290">
        <f>+D124*E124</f>
        <v>0</v>
      </c>
      <c r="G124" s="1038"/>
      <c r="H124" s="1038"/>
      <c r="I124" s="1038"/>
      <c r="J124" s="1038"/>
      <c r="K124" s="1038"/>
      <c r="L124" s="1038"/>
      <c r="M124" s="1038"/>
      <c r="N124" s="1038"/>
      <c r="O124" s="1038"/>
      <c r="P124" s="1038"/>
      <c r="Q124" s="1038"/>
      <c r="R124" s="1038"/>
      <c r="S124" s="1038"/>
      <c r="T124" s="1038"/>
      <c r="U124" s="1038"/>
    </row>
    <row r="125" spans="2:21" s="148" customFormat="1">
      <c r="B125" s="148" t="s">
        <v>771</v>
      </c>
      <c r="C125" s="472"/>
      <c r="D125" s="290"/>
      <c r="E125" s="1031"/>
      <c r="F125" s="290"/>
      <c r="G125" s="1038"/>
      <c r="H125" s="1038"/>
      <c r="I125" s="1038"/>
      <c r="J125" s="1038"/>
      <c r="K125" s="1038"/>
      <c r="L125" s="1038"/>
      <c r="M125" s="1038"/>
      <c r="N125" s="1038"/>
      <c r="O125" s="1038"/>
      <c r="P125" s="1038"/>
      <c r="Q125" s="1038"/>
      <c r="R125" s="1038"/>
      <c r="S125" s="1038"/>
      <c r="T125" s="1038"/>
      <c r="U125" s="1038"/>
    </row>
    <row r="126" spans="2:21" s="148" customFormat="1">
      <c r="B126" s="148" t="s">
        <v>772</v>
      </c>
      <c r="C126" s="472" t="s">
        <v>225</v>
      </c>
      <c r="D126" s="290">
        <v>24.75</v>
      </c>
      <c r="E126" s="1031"/>
      <c r="F126" s="290">
        <f>+D126*E126</f>
        <v>0</v>
      </c>
      <c r="G126" s="1038"/>
      <c r="H126" s="1038"/>
      <c r="I126" s="1038"/>
      <c r="J126" s="1038"/>
      <c r="K126" s="1038"/>
      <c r="L126" s="1038"/>
      <c r="M126" s="1038"/>
      <c r="N126" s="1038"/>
      <c r="O126" s="1038"/>
      <c r="P126" s="1038"/>
      <c r="Q126" s="1038"/>
      <c r="R126" s="1038"/>
      <c r="S126" s="1038"/>
      <c r="T126" s="1038"/>
      <c r="U126" s="1038"/>
    </row>
    <row r="127" spans="2:21" s="148" customFormat="1">
      <c r="B127" s="148" t="s">
        <v>773</v>
      </c>
      <c r="C127" s="472" t="s">
        <v>225</v>
      </c>
      <c r="D127" s="290">
        <v>7.5</v>
      </c>
      <c r="E127" s="1031"/>
      <c r="F127" s="290">
        <f>+D127*E127</f>
        <v>0</v>
      </c>
      <c r="G127" s="1038"/>
      <c r="H127" s="1038"/>
      <c r="I127" s="1038"/>
      <c r="J127" s="1038"/>
      <c r="K127" s="1038"/>
      <c r="L127" s="1038"/>
      <c r="M127" s="1038"/>
      <c r="N127" s="1038"/>
      <c r="O127" s="1038"/>
      <c r="P127" s="1038"/>
      <c r="Q127" s="1038"/>
      <c r="R127" s="1038"/>
      <c r="S127" s="1038"/>
      <c r="T127" s="1038"/>
      <c r="U127" s="1038"/>
    </row>
    <row r="128" spans="2:21" s="148" customFormat="1">
      <c r="C128" s="472"/>
      <c r="D128" s="290"/>
      <c r="E128" s="1031"/>
      <c r="F128" s="290"/>
      <c r="G128" s="1038"/>
      <c r="H128" s="1038"/>
      <c r="I128" s="1038"/>
      <c r="J128" s="1038"/>
      <c r="K128" s="1038"/>
      <c r="L128" s="1038"/>
      <c r="M128" s="1038"/>
      <c r="N128" s="1038"/>
      <c r="O128" s="1038"/>
      <c r="P128" s="1038"/>
      <c r="Q128" s="1038"/>
      <c r="R128" s="1038"/>
      <c r="S128" s="1038"/>
      <c r="T128" s="1038"/>
      <c r="U128" s="1038"/>
    </row>
    <row r="129" spans="1:21" s="148" customFormat="1">
      <c r="C129" s="472"/>
      <c r="D129" s="290"/>
      <c r="E129" s="1031"/>
      <c r="F129" s="290"/>
      <c r="G129" s="1038"/>
      <c r="H129" s="1038"/>
      <c r="I129" s="1038"/>
      <c r="J129" s="1038"/>
      <c r="K129" s="1038"/>
      <c r="L129" s="1038"/>
      <c r="M129" s="1038"/>
      <c r="N129" s="1038"/>
      <c r="O129" s="1038"/>
      <c r="P129" s="1038"/>
      <c r="Q129" s="1038"/>
      <c r="R129" s="1038"/>
      <c r="S129" s="1038"/>
      <c r="T129" s="1038"/>
      <c r="U129" s="1038"/>
    </row>
    <row r="130" spans="1:21" s="148" customFormat="1" ht="15.75">
      <c r="A130" s="148" t="s">
        <v>114</v>
      </c>
      <c r="B130" s="370" t="s">
        <v>774</v>
      </c>
      <c r="C130" s="472"/>
      <c r="D130" s="290"/>
      <c r="E130" s="1076"/>
      <c r="F130" s="290"/>
      <c r="G130" s="1038"/>
      <c r="H130" s="1038"/>
      <c r="I130" s="1038"/>
      <c r="J130" s="1038"/>
      <c r="K130" s="1038"/>
      <c r="L130" s="1038"/>
      <c r="M130" s="1038"/>
      <c r="N130" s="1038"/>
      <c r="O130" s="1038"/>
      <c r="P130" s="1038"/>
      <c r="Q130" s="1038"/>
      <c r="R130" s="1038"/>
      <c r="S130" s="1038"/>
      <c r="T130" s="1038"/>
      <c r="U130" s="1038"/>
    </row>
    <row r="131" spans="1:21" s="148" customFormat="1">
      <c r="B131" s="148" t="s">
        <v>775</v>
      </c>
      <c r="C131" s="472"/>
      <c r="D131" s="290"/>
      <c r="E131" s="1031"/>
      <c r="F131" s="290"/>
      <c r="G131" s="1038"/>
      <c r="H131" s="1038"/>
      <c r="I131" s="1038"/>
      <c r="J131" s="1038"/>
      <c r="K131" s="1038"/>
      <c r="L131" s="1038"/>
      <c r="M131" s="1038"/>
      <c r="N131" s="1038"/>
      <c r="O131" s="1038"/>
      <c r="P131" s="1038"/>
      <c r="Q131" s="1038"/>
      <c r="R131" s="1038"/>
      <c r="S131" s="1038"/>
      <c r="T131" s="1038"/>
      <c r="U131" s="1038"/>
    </row>
    <row r="132" spans="1:21" s="148" customFormat="1" ht="25.5">
      <c r="B132" s="148" t="s">
        <v>776</v>
      </c>
      <c r="C132" s="472"/>
      <c r="D132" s="290"/>
      <c r="E132" s="1031"/>
      <c r="F132" s="290"/>
      <c r="G132" s="1038"/>
      <c r="H132" s="1038"/>
      <c r="I132" s="1038"/>
      <c r="J132" s="1038"/>
      <c r="K132" s="1038"/>
      <c r="L132" s="1038"/>
      <c r="M132" s="1038"/>
      <c r="N132" s="1038"/>
      <c r="O132" s="1038"/>
      <c r="P132" s="1038"/>
      <c r="Q132" s="1038"/>
      <c r="R132" s="1038"/>
      <c r="S132" s="1038"/>
      <c r="T132" s="1038"/>
      <c r="U132" s="1038"/>
    </row>
    <row r="133" spans="1:21" s="148" customFormat="1" ht="25.5">
      <c r="B133" s="148" t="s">
        <v>750</v>
      </c>
      <c r="C133" s="472"/>
      <c r="D133" s="290"/>
      <c r="E133" s="1031"/>
      <c r="F133" s="290"/>
      <c r="G133" s="1038"/>
      <c r="H133" s="1038"/>
      <c r="I133" s="1038"/>
      <c r="J133" s="1038"/>
      <c r="K133" s="1038"/>
      <c r="L133" s="1038"/>
      <c r="M133" s="1038"/>
      <c r="N133" s="1038"/>
      <c r="O133" s="1038"/>
      <c r="P133" s="1038"/>
      <c r="Q133" s="1038"/>
      <c r="R133" s="1038"/>
      <c r="S133" s="1038"/>
      <c r="T133" s="1038"/>
      <c r="U133" s="1038"/>
    </row>
    <row r="134" spans="1:21" s="148" customFormat="1" ht="25.5">
      <c r="B134" s="148" t="s">
        <v>777</v>
      </c>
      <c r="C134" s="472"/>
      <c r="D134" s="290"/>
      <c r="E134" s="1031"/>
      <c r="F134" s="290"/>
      <c r="G134" s="1038"/>
      <c r="H134" s="1038"/>
      <c r="I134" s="1038"/>
      <c r="J134" s="1038"/>
      <c r="K134" s="1038"/>
      <c r="L134" s="1038"/>
      <c r="M134" s="1038"/>
      <c r="N134" s="1038"/>
      <c r="O134" s="1038"/>
      <c r="P134" s="1038"/>
      <c r="Q134" s="1038"/>
      <c r="R134" s="1038"/>
      <c r="S134" s="1038"/>
      <c r="T134" s="1038"/>
      <c r="U134" s="1038"/>
    </row>
    <row r="135" spans="1:21" s="148" customFormat="1" ht="51">
      <c r="B135" s="148" t="s">
        <v>778</v>
      </c>
      <c r="C135" s="472"/>
      <c r="D135" s="290"/>
      <c r="E135" s="1031"/>
      <c r="F135" s="290"/>
      <c r="G135" s="1038"/>
      <c r="H135" s="1038"/>
      <c r="I135" s="1038"/>
      <c r="J135" s="1038"/>
      <c r="K135" s="1038"/>
      <c r="L135" s="1038"/>
      <c r="M135" s="1038"/>
      <c r="N135" s="1038"/>
      <c r="O135" s="1038"/>
      <c r="P135" s="1038"/>
      <c r="Q135" s="1038"/>
      <c r="R135" s="1038"/>
      <c r="S135" s="1038"/>
      <c r="T135" s="1038"/>
      <c r="U135" s="1038"/>
    </row>
    <row r="136" spans="1:21" s="148" customFormat="1" ht="25.5">
      <c r="B136" s="148" t="s">
        <v>779</v>
      </c>
      <c r="C136" s="472"/>
      <c r="D136" s="290"/>
      <c r="E136" s="1031"/>
      <c r="F136" s="290"/>
      <c r="G136" s="1038"/>
      <c r="H136" s="1038"/>
      <c r="I136" s="1038"/>
      <c r="J136" s="1038"/>
      <c r="K136" s="1038"/>
      <c r="L136" s="1038"/>
      <c r="M136" s="1038"/>
      <c r="N136" s="1038"/>
      <c r="O136" s="1038"/>
      <c r="P136" s="1038"/>
      <c r="Q136" s="1038"/>
      <c r="R136" s="1038"/>
      <c r="S136" s="1038"/>
      <c r="T136" s="1038"/>
      <c r="U136" s="1038"/>
    </row>
    <row r="137" spans="1:21" s="148" customFormat="1" ht="25.5">
      <c r="B137" s="148" t="s">
        <v>780</v>
      </c>
      <c r="C137" s="472"/>
      <c r="D137" s="290"/>
      <c r="E137" s="1031"/>
      <c r="F137" s="290"/>
      <c r="G137" s="1038"/>
      <c r="H137" s="1038"/>
      <c r="I137" s="1038"/>
      <c r="J137" s="1038"/>
      <c r="K137" s="1038"/>
      <c r="L137" s="1038"/>
      <c r="M137" s="1038"/>
      <c r="N137" s="1038"/>
      <c r="O137" s="1038"/>
      <c r="P137" s="1038"/>
      <c r="Q137" s="1038"/>
      <c r="R137" s="1038"/>
      <c r="S137" s="1038"/>
      <c r="T137" s="1038"/>
      <c r="U137" s="1038"/>
    </row>
    <row r="138" spans="1:21" s="148" customFormat="1" ht="63.75">
      <c r="B138" s="148" t="s">
        <v>781</v>
      </c>
      <c r="C138" s="472"/>
      <c r="D138" s="290"/>
      <c r="E138" s="1031"/>
      <c r="F138" s="290"/>
      <c r="G138" s="1038"/>
      <c r="H138" s="1038"/>
      <c r="I138" s="1038"/>
      <c r="J138" s="1038"/>
      <c r="K138" s="1038"/>
      <c r="L138" s="1038"/>
      <c r="M138" s="1038"/>
      <c r="N138" s="1038"/>
      <c r="O138" s="1038"/>
      <c r="P138" s="1038"/>
      <c r="Q138" s="1038"/>
      <c r="R138" s="1038"/>
      <c r="S138" s="1038"/>
      <c r="T138" s="1038"/>
      <c r="U138" s="1038"/>
    </row>
    <row r="139" spans="1:21" s="148" customFormat="1" ht="63.75">
      <c r="B139" s="148" t="s">
        <v>782</v>
      </c>
      <c r="C139" s="472"/>
      <c r="D139" s="290"/>
      <c r="E139" s="1031"/>
      <c r="F139" s="290"/>
      <c r="G139" s="1038"/>
      <c r="H139" s="1038"/>
      <c r="I139" s="1038"/>
      <c r="J139" s="1038"/>
      <c r="K139" s="1038"/>
      <c r="L139" s="1038"/>
      <c r="M139" s="1038"/>
      <c r="N139" s="1038"/>
      <c r="O139" s="1038"/>
      <c r="P139" s="1038"/>
      <c r="Q139" s="1038"/>
      <c r="R139" s="1038"/>
      <c r="S139" s="1038"/>
      <c r="T139" s="1038"/>
      <c r="U139" s="1038"/>
    </row>
    <row r="140" spans="1:21" s="148" customFormat="1" ht="51">
      <c r="B140" s="148" t="s">
        <v>783</v>
      </c>
      <c r="C140" s="472"/>
      <c r="D140" s="290"/>
      <c r="E140" s="1031"/>
      <c r="F140" s="290"/>
      <c r="G140" s="1038"/>
      <c r="H140" s="1038"/>
      <c r="I140" s="1038"/>
      <c r="J140" s="1038"/>
      <c r="K140" s="1038"/>
      <c r="L140" s="1038"/>
      <c r="M140" s="1038"/>
      <c r="N140" s="1038"/>
      <c r="O140" s="1038"/>
      <c r="P140" s="1038"/>
      <c r="Q140" s="1038"/>
      <c r="R140" s="1038"/>
      <c r="S140" s="1038"/>
      <c r="T140" s="1038"/>
      <c r="U140" s="1038"/>
    </row>
    <row r="141" spans="1:21" s="148" customFormat="1" ht="38.25">
      <c r="B141" s="148" t="s">
        <v>756</v>
      </c>
      <c r="C141" s="472"/>
      <c r="D141" s="290"/>
      <c r="E141" s="1031"/>
      <c r="F141" s="290"/>
      <c r="G141" s="1038"/>
      <c r="H141" s="1038"/>
      <c r="I141" s="1038"/>
      <c r="J141" s="1038"/>
      <c r="K141" s="1038"/>
      <c r="L141" s="1038"/>
      <c r="M141" s="1038"/>
      <c r="N141" s="1038"/>
      <c r="O141" s="1038"/>
      <c r="P141" s="1038"/>
      <c r="Q141" s="1038"/>
      <c r="R141" s="1038"/>
      <c r="S141" s="1038"/>
      <c r="T141" s="1038"/>
      <c r="U141" s="1038"/>
    </row>
    <row r="142" spans="1:21" s="148" customFormat="1" ht="51">
      <c r="B142" s="148" t="s">
        <v>784</v>
      </c>
      <c r="C142" s="472"/>
      <c r="D142" s="290"/>
      <c r="E142" s="1031"/>
      <c r="F142" s="290"/>
      <c r="G142" s="1038"/>
      <c r="H142" s="1038"/>
      <c r="I142" s="1038"/>
      <c r="J142" s="1038"/>
      <c r="K142" s="1038"/>
      <c r="L142" s="1038"/>
      <c r="M142" s="1038"/>
      <c r="N142" s="1038"/>
      <c r="O142" s="1038"/>
      <c r="P142" s="1038"/>
      <c r="Q142" s="1038"/>
      <c r="R142" s="1038"/>
      <c r="S142" s="1038"/>
      <c r="T142" s="1038"/>
      <c r="U142" s="1038"/>
    </row>
    <row r="143" spans="1:21" s="148" customFormat="1" ht="25.5">
      <c r="B143" s="148" t="s">
        <v>785</v>
      </c>
      <c r="C143" s="472"/>
      <c r="D143" s="290"/>
      <c r="E143" s="1031"/>
      <c r="F143" s="290"/>
      <c r="G143" s="1038"/>
      <c r="H143" s="1038"/>
      <c r="I143" s="1038"/>
      <c r="J143" s="1038"/>
      <c r="K143" s="1038"/>
      <c r="L143" s="1038"/>
      <c r="M143" s="1038"/>
      <c r="N143" s="1038"/>
      <c r="O143" s="1038"/>
      <c r="P143" s="1038"/>
      <c r="Q143" s="1038"/>
      <c r="R143" s="1038"/>
      <c r="S143" s="1038"/>
      <c r="T143" s="1038"/>
      <c r="U143" s="1038"/>
    </row>
    <row r="144" spans="1:21" s="148" customFormat="1" ht="51">
      <c r="B144" s="148" t="s">
        <v>786</v>
      </c>
      <c r="C144" s="472"/>
      <c r="D144" s="290"/>
      <c r="E144" s="1031"/>
      <c r="F144" s="290"/>
      <c r="G144" s="1038"/>
      <c r="H144" s="1038"/>
      <c r="I144" s="1038"/>
      <c r="J144" s="1038"/>
      <c r="K144" s="1038"/>
      <c r="L144" s="1038"/>
      <c r="M144" s="1038"/>
      <c r="N144" s="1038"/>
      <c r="O144" s="1038"/>
      <c r="P144" s="1038"/>
      <c r="Q144" s="1038"/>
      <c r="R144" s="1038"/>
      <c r="S144" s="1038"/>
      <c r="T144" s="1038"/>
      <c r="U144" s="1038"/>
    </row>
    <row r="145" spans="1:21" s="148" customFormat="1">
      <c r="B145" s="148" t="s">
        <v>760</v>
      </c>
      <c r="C145" s="472"/>
      <c r="D145" s="290"/>
      <c r="E145" s="1031"/>
      <c r="F145" s="290"/>
      <c r="G145" s="1038"/>
      <c r="H145" s="1038"/>
      <c r="I145" s="1038"/>
      <c r="J145" s="1038"/>
      <c r="K145" s="1038"/>
      <c r="L145" s="1038"/>
      <c r="M145" s="1038"/>
      <c r="N145" s="1038"/>
      <c r="O145" s="1038"/>
      <c r="P145" s="1038"/>
      <c r="Q145" s="1038"/>
      <c r="R145" s="1038"/>
      <c r="S145" s="1038"/>
      <c r="T145" s="1038"/>
      <c r="U145" s="1038"/>
    </row>
    <row r="146" spans="1:21" s="148" customFormat="1" ht="38.25">
      <c r="B146" s="148" t="s">
        <v>767</v>
      </c>
      <c r="C146" s="472"/>
      <c r="E146" s="1038"/>
      <c r="G146" s="1038"/>
      <c r="H146" s="1038"/>
      <c r="I146" s="1038"/>
      <c r="J146" s="1038"/>
      <c r="K146" s="1038"/>
      <c r="L146" s="1038"/>
      <c r="M146" s="1038"/>
      <c r="N146" s="1038"/>
      <c r="O146" s="1038"/>
      <c r="P146" s="1038"/>
      <c r="Q146" s="1038"/>
      <c r="R146" s="1038"/>
      <c r="S146" s="1038"/>
      <c r="T146" s="1038"/>
      <c r="U146" s="1038"/>
    </row>
    <row r="147" spans="1:21" s="148" customFormat="1">
      <c r="B147" s="148" t="s">
        <v>787</v>
      </c>
      <c r="C147" s="472" t="s">
        <v>96</v>
      </c>
      <c r="D147" s="289">
        <v>35.409999999999997</v>
      </c>
      <c r="E147" s="1031"/>
      <c r="F147" s="290">
        <f>+D147*E147</f>
        <v>0</v>
      </c>
      <c r="G147" s="1038"/>
      <c r="H147" s="1038"/>
      <c r="I147" s="1038"/>
      <c r="J147" s="1038"/>
      <c r="K147" s="1038"/>
      <c r="L147" s="1038"/>
      <c r="M147" s="1038"/>
      <c r="N147" s="1038"/>
      <c r="O147" s="1038"/>
      <c r="P147" s="1038"/>
      <c r="Q147" s="1038"/>
      <c r="R147" s="1038"/>
      <c r="S147" s="1038"/>
      <c r="T147" s="1038"/>
      <c r="U147" s="1038"/>
    </row>
    <row r="148" spans="1:21" s="148" customFormat="1">
      <c r="B148" s="148" t="s">
        <v>788</v>
      </c>
      <c r="C148" s="472" t="s">
        <v>225</v>
      </c>
      <c r="D148" s="474">
        <v>77.2</v>
      </c>
      <c r="E148" s="1031"/>
      <c r="F148" s="290">
        <f>+D148*E148</f>
        <v>0</v>
      </c>
      <c r="G148" s="1038"/>
      <c r="H148" s="1038"/>
      <c r="I148" s="1038"/>
      <c r="J148" s="1038"/>
      <c r="K148" s="1038"/>
      <c r="L148" s="1038"/>
      <c r="M148" s="1038"/>
      <c r="N148" s="1038"/>
      <c r="O148" s="1038"/>
      <c r="P148" s="1038"/>
      <c r="Q148" s="1038"/>
      <c r="R148" s="1038"/>
      <c r="S148" s="1038"/>
      <c r="T148" s="1038"/>
      <c r="U148" s="1038"/>
    </row>
    <row r="149" spans="1:21" s="148" customFormat="1">
      <c r="C149" s="472"/>
      <c r="D149" s="290"/>
      <c r="E149" s="1031"/>
      <c r="F149" s="290"/>
      <c r="G149" s="1038"/>
      <c r="H149" s="1038"/>
      <c r="I149" s="1038"/>
      <c r="J149" s="1038"/>
      <c r="K149" s="1038"/>
      <c r="L149" s="1038"/>
      <c r="M149" s="1038"/>
      <c r="N149" s="1038"/>
      <c r="O149" s="1038"/>
      <c r="P149" s="1038"/>
      <c r="Q149" s="1038"/>
      <c r="R149" s="1038"/>
      <c r="S149" s="1038"/>
      <c r="T149" s="1038"/>
      <c r="U149" s="1038"/>
    </row>
    <row r="150" spans="1:21" s="148" customFormat="1">
      <c r="C150" s="472"/>
      <c r="D150" s="290"/>
      <c r="E150" s="1031"/>
      <c r="F150" s="290"/>
      <c r="G150" s="1038"/>
      <c r="H150" s="1038"/>
      <c r="I150" s="1038"/>
      <c r="J150" s="1038"/>
      <c r="K150" s="1038"/>
      <c r="L150" s="1038"/>
      <c r="M150" s="1038"/>
      <c r="N150" s="1038"/>
      <c r="O150" s="1038"/>
      <c r="P150" s="1038"/>
      <c r="Q150" s="1038"/>
      <c r="R150" s="1038"/>
      <c r="S150" s="1038"/>
      <c r="T150" s="1038"/>
      <c r="U150" s="1038"/>
    </row>
    <row r="151" spans="1:21" s="148" customFormat="1">
      <c r="A151" s="148" t="s">
        <v>115</v>
      </c>
      <c r="B151" s="370" t="s">
        <v>789</v>
      </c>
      <c r="C151" s="472"/>
      <c r="D151" s="290"/>
      <c r="E151" s="1031"/>
      <c r="F151" s="290"/>
      <c r="G151" s="1038"/>
      <c r="H151" s="1038"/>
      <c r="I151" s="1038"/>
      <c r="J151" s="1038"/>
      <c r="K151" s="1038"/>
      <c r="L151" s="1038"/>
      <c r="M151" s="1038"/>
      <c r="N151" s="1038"/>
      <c r="O151" s="1038"/>
      <c r="P151" s="1038"/>
      <c r="Q151" s="1038"/>
      <c r="R151" s="1038"/>
      <c r="S151" s="1038"/>
      <c r="T151" s="1038"/>
      <c r="U151" s="1038"/>
    </row>
    <row r="152" spans="1:21" s="148" customFormat="1" ht="25.5">
      <c r="B152" s="148" t="s">
        <v>790</v>
      </c>
      <c r="C152" s="472"/>
      <c r="D152" s="290"/>
      <c r="E152" s="1031"/>
      <c r="F152" s="290"/>
      <c r="G152" s="1038"/>
      <c r="H152" s="1038"/>
      <c r="I152" s="1038"/>
      <c r="J152" s="1038"/>
      <c r="K152" s="1038"/>
      <c r="L152" s="1038"/>
      <c r="M152" s="1038"/>
      <c r="N152" s="1038"/>
      <c r="O152" s="1038"/>
      <c r="P152" s="1038"/>
      <c r="Q152" s="1038"/>
      <c r="R152" s="1038"/>
      <c r="S152" s="1038"/>
      <c r="T152" s="1038"/>
      <c r="U152" s="1038"/>
    </row>
    <row r="153" spans="1:21" s="148" customFormat="1" ht="25.5">
      <c r="B153" s="148" t="s">
        <v>791</v>
      </c>
      <c r="C153" s="472"/>
      <c r="D153" s="290"/>
      <c r="E153" s="1031"/>
      <c r="F153" s="290"/>
      <c r="G153" s="1038"/>
      <c r="H153" s="1038"/>
      <c r="I153" s="1038"/>
      <c r="J153" s="1038"/>
      <c r="K153" s="1038"/>
      <c r="L153" s="1038"/>
      <c r="M153" s="1038"/>
      <c r="N153" s="1038"/>
      <c r="O153" s="1038"/>
      <c r="P153" s="1038"/>
      <c r="Q153" s="1038"/>
      <c r="R153" s="1038"/>
      <c r="S153" s="1038"/>
      <c r="T153" s="1038"/>
      <c r="U153" s="1038"/>
    </row>
    <row r="154" spans="1:21" s="148" customFormat="1" ht="25.5">
      <c r="B154" s="148" t="s">
        <v>750</v>
      </c>
      <c r="C154" s="472"/>
      <c r="D154" s="290"/>
      <c r="E154" s="1031"/>
      <c r="F154" s="290"/>
      <c r="G154" s="1038"/>
      <c r="H154" s="1038"/>
      <c r="I154" s="1038"/>
      <c r="J154" s="1038"/>
      <c r="K154" s="1038"/>
      <c r="L154" s="1038"/>
      <c r="M154" s="1038"/>
      <c r="N154" s="1038"/>
      <c r="O154" s="1038"/>
      <c r="P154" s="1038"/>
      <c r="Q154" s="1038"/>
      <c r="R154" s="1038"/>
      <c r="S154" s="1038"/>
      <c r="T154" s="1038"/>
      <c r="U154" s="1038"/>
    </row>
    <row r="155" spans="1:21" s="148" customFormat="1" ht="38.25">
      <c r="B155" s="148" t="s">
        <v>751</v>
      </c>
      <c r="C155" s="472"/>
      <c r="D155" s="290"/>
      <c r="E155" s="1031"/>
      <c r="F155" s="290"/>
      <c r="G155" s="1038"/>
      <c r="H155" s="1038"/>
      <c r="I155" s="1038"/>
      <c r="J155" s="1038"/>
      <c r="K155" s="1038"/>
      <c r="L155" s="1038"/>
      <c r="M155" s="1038"/>
      <c r="N155" s="1038"/>
      <c r="O155" s="1038"/>
      <c r="P155" s="1038"/>
      <c r="Q155" s="1038"/>
      <c r="R155" s="1038"/>
      <c r="S155" s="1038"/>
      <c r="T155" s="1038"/>
      <c r="U155" s="1038"/>
    </row>
    <row r="156" spans="1:21" s="148" customFormat="1" ht="38.25">
      <c r="B156" s="148" t="s">
        <v>752</v>
      </c>
      <c r="C156" s="472"/>
      <c r="D156" s="290"/>
      <c r="E156" s="1031"/>
      <c r="F156" s="290"/>
      <c r="G156" s="1038"/>
      <c r="H156" s="1038"/>
      <c r="I156" s="1038"/>
      <c r="J156" s="1038"/>
      <c r="K156" s="1038"/>
      <c r="L156" s="1038"/>
      <c r="M156" s="1038"/>
      <c r="N156" s="1038"/>
      <c r="O156" s="1038"/>
      <c r="P156" s="1038"/>
      <c r="Q156" s="1038"/>
      <c r="R156" s="1038"/>
      <c r="S156" s="1038"/>
      <c r="T156" s="1038"/>
      <c r="U156" s="1038"/>
    </row>
    <row r="157" spans="1:21" s="148" customFormat="1" ht="25.5">
      <c r="B157" s="148" t="s">
        <v>753</v>
      </c>
      <c r="C157" s="472"/>
      <c r="D157" s="290"/>
      <c r="E157" s="1031"/>
      <c r="F157" s="290"/>
      <c r="G157" s="1038"/>
      <c r="H157" s="1038"/>
      <c r="I157" s="1038"/>
      <c r="J157" s="1038"/>
      <c r="K157" s="1038"/>
      <c r="L157" s="1038"/>
      <c r="M157" s="1038"/>
      <c r="N157" s="1038"/>
      <c r="O157" s="1038"/>
      <c r="P157" s="1038"/>
      <c r="Q157" s="1038"/>
      <c r="R157" s="1038"/>
      <c r="S157" s="1038"/>
      <c r="T157" s="1038"/>
      <c r="U157" s="1038"/>
    </row>
    <row r="158" spans="1:21" s="148" customFormat="1" ht="38.25">
      <c r="B158" s="148" t="s">
        <v>754</v>
      </c>
      <c r="C158" s="472"/>
      <c r="D158" s="290"/>
      <c r="E158" s="1031"/>
      <c r="F158" s="290"/>
      <c r="G158" s="1038"/>
      <c r="H158" s="1038"/>
      <c r="I158" s="1038"/>
      <c r="J158" s="1038"/>
      <c r="K158" s="1038"/>
      <c r="L158" s="1038"/>
      <c r="M158" s="1038"/>
      <c r="N158" s="1038"/>
      <c r="O158" s="1038"/>
      <c r="P158" s="1038"/>
      <c r="Q158" s="1038"/>
      <c r="R158" s="1038"/>
      <c r="S158" s="1038"/>
      <c r="T158" s="1038"/>
      <c r="U158" s="1038"/>
    </row>
    <row r="159" spans="1:21" s="148" customFormat="1" ht="63.75">
      <c r="B159" s="148" t="s">
        <v>755</v>
      </c>
      <c r="C159" s="472"/>
      <c r="D159" s="290"/>
      <c r="E159" s="1031"/>
      <c r="F159" s="290"/>
      <c r="G159" s="1038"/>
      <c r="H159" s="1038"/>
      <c r="I159" s="1038"/>
      <c r="J159" s="1038"/>
      <c r="K159" s="1038"/>
      <c r="L159" s="1038"/>
      <c r="M159" s="1038"/>
      <c r="N159" s="1038"/>
      <c r="O159" s="1038"/>
      <c r="P159" s="1038"/>
      <c r="Q159" s="1038"/>
      <c r="R159" s="1038"/>
      <c r="S159" s="1038"/>
      <c r="T159" s="1038"/>
      <c r="U159" s="1038"/>
    </row>
    <row r="160" spans="1:21" s="148" customFormat="1" ht="38.25">
      <c r="B160" s="148" t="s">
        <v>756</v>
      </c>
      <c r="C160" s="472"/>
      <c r="D160" s="290"/>
      <c r="E160" s="1031"/>
      <c r="F160" s="290"/>
      <c r="G160" s="1038"/>
      <c r="H160" s="1038"/>
      <c r="I160" s="1038"/>
      <c r="J160" s="1038"/>
      <c r="K160" s="1038"/>
      <c r="L160" s="1038"/>
      <c r="M160" s="1038"/>
      <c r="N160" s="1038"/>
      <c r="O160" s="1038"/>
      <c r="P160" s="1038"/>
      <c r="Q160" s="1038"/>
      <c r="R160" s="1038"/>
      <c r="S160" s="1038"/>
      <c r="T160" s="1038"/>
      <c r="U160" s="1038"/>
    </row>
    <row r="161" spans="1:21" s="148" customFormat="1" ht="76.5">
      <c r="B161" s="148" t="s">
        <v>757</v>
      </c>
      <c r="C161" s="472"/>
      <c r="D161" s="290"/>
      <c r="E161" s="1031"/>
      <c r="F161" s="290"/>
      <c r="G161" s="1038"/>
      <c r="H161" s="1038"/>
      <c r="I161" s="1038"/>
      <c r="J161" s="1038"/>
      <c r="K161" s="1038"/>
      <c r="L161" s="1038"/>
      <c r="M161" s="1038"/>
      <c r="N161" s="1038"/>
      <c r="O161" s="1038"/>
      <c r="P161" s="1038"/>
      <c r="Q161" s="1038"/>
      <c r="R161" s="1038"/>
      <c r="S161" s="1038"/>
      <c r="T161" s="1038"/>
      <c r="U161" s="1038"/>
    </row>
    <row r="162" spans="1:21" s="148" customFormat="1" ht="25.5">
      <c r="B162" s="148" t="s">
        <v>758</v>
      </c>
      <c r="C162" s="472"/>
      <c r="D162" s="290"/>
      <c r="E162" s="1031"/>
      <c r="F162" s="290"/>
      <c r="G162" s="1038"/>
      <c r="H162" s="1038"/>
      <c r="I162" s="1038"/>
      <c r="J162" s="1038"/>
      <c r="K162" s="1038"/>
      <c r="L162" s="1038"/>
      <c r="M162" s="1038"/>
      <c r="N162" s="1038"/>
      <c r="O162" s="1038"/>
      <c r="P162" s="1038"/>
      <c r="Q162" s="1038"/>
      <c r="R162" s="1038"/>
      <c r="S162" s="1038"/>
      <c r="T162" s="1038"/>
      <c r="U162" s="1038"/>
    </row>
    <row r="163" spans="1:21" s="148" customFormat="1" ht="63.75">
      <c r="B163" s="148" t="s">
        <v>759</v>
      </c>
      <c r="C163" s="472"/>
      <c r="D163" s="290"/>
      <c r="E163" s="1031"/>
      <c r="F163" s="290"/>
      <c r="G163" s="1038"/>
      <c r="H163" s="1038"/>
      <c r="I163" s="1038"/>
      <c r="J163" s="1038"/>
      <c r="K163" s="1038"/>
      <c r="L163" s="1038"/>
      <c r="M163" s="1038"/>
      <c r="N163" s="1038"/>
      <c r="O163" s="1038"/>
      <c r="P163" s="1038"/>
      <c r="Q163" s="1038"/>
      <c r="R163" s="1038"/>
      <c r="S163" s="1038"/>
      <c r="T163" s="1038"/>
      <c r="U163" s="1038"/>
    </row>
    <row r="164" spans="1:21" s="148" customFormat="1">
      <c r="B164" s="148" t="s">
        <v>760</v>
      </c>
      <c r="C164" s="472"/>
      <c r="D164" s="290"/>
      <c r="E164" s="1031"/>
      <c r="F164" s="290"/>
      <c r="G164" s="1038"/>
      <c r="H164" s="1038"/>
      <c r="I164" s="1038"/>
      <c r="J164" s="1038"/>
      <c r="K164" s="1038"/>
      <c r="L164" s="1038"/>
      <c r="M164" s="1038"/>
      <c r="N164" s="1038"/>
      <c r="O164" s="1038"/>
      <c r="P164" s="1038"/>
      <c r="Q164" s="1038"/>
      <c r="R164" s="1038"/>
      <c r="S164" s="1038"/>
      <c r="T164" s="1038"/>
      <c r="U164" s="1038"/>
    </row>
    <row r="165" spans="1:21" s="148" customFormat="1" ht="38.25">
      <c r="B165" s="148" t="s">
        <v>767</v>
      </c>
      <c r="C165" s="472"/>
      <c r="E165" s="1038"/>
      <c r="G165" s="1038"/>
      <c r="H165" s="1038"/>
      <c r="I165" s="1038"/>
      <c r="J165" s="1038"/>
      <c r="K165" s="1038"/>
      <c r="L165" s="1038"/>
      <c r="M165" s="1038"/>
      <c r="N165" s="1038"/>
      <c r="O165" s="1038"/>
      <c r="P165" s="1038"/>
      <c r="Q165" s="1038"/>
      <c r="R165" s="1038"/>
      <c r="S165" s="1038"/>
      <c r="T165" s="1038"/>
      <c r="U165" s="1038"/>
    </row>
    <row r="166" spans="1:21" s="148" customFormat="1">
      <c r="B166" s="148" t="s">
        <v>787</v>
      </c>
      <c r="C166" s="472" t="s">
        <v>96</v>
      </c>
      <c r="D166" s="289">
        <v>22.4</v>
      </c>
      <c r="E166" s="1031"/>
      <c r="F166" s="290">
        <f>+D166*E166</f>
        <v>0</v>
      </c>
      <c r="G166" s="1038"/>
      <c r="H166" s="1038"/>
      <c r="I166" s="1038"/>
      <c r="J166" s="1038"/>
      <c r="K166" s="1038"/>
      <c r="L166" s="1038"/>
      <c r="M166" s="1038"/>
      <c r="N166" s="1038"/>
      <c r="O166" s="1038"/>
      <c r="P166" s="1038"/>
      <c r="Q166" s="1038"/>
      <c r="R166" s="1038"/>
      <c r="S166" s="1038"/>
      <c r="T166" s="1038"/>
      <c r="U166" s="1038"/>
    </row>
    <row r="167" spans="1:21" s="148" customFormat="1">
      <c r="B167" s="148" t="s">
        <v>788</v>
      </c>
      <c r="C167" s="472" t="s">
        <v>225</v>
      </c>
      <c r="D167" s="474">
        <v>23.8</v>
      </c>
      <c r="E167" s="1031"/>
      <c r="F167" s="290">
        <f>+D167*E167</f>
        <v>0</v>
      </c>
      <c r="G167" s="1038"/>
      <c r="H167" s="1038"/>
      <c r="I167" s="1038"/>
      <c r="J167" s="1038"/>
      <c r="K167" s="1038"/>
      <c r="L167" s="1038"/>
      <c r="M167" s="1038"/>
      <c r="N167" s="1038"/>
      <c r="O167" s="1038"/>
      <c r="P167" s="1038"/>
      <c r="Q167" s="1038"/>
      <c r="R167" s="1038"/>
      <c r="S167" s="1038"/>
      <c r="T167" s="1038"/>
      <c r="U167" s="1038"/>
    </row>
    <row r="168" spans="1:21" s="148" customFormat="1">
      <c r="C168" s="472"/>
      <c r="D168" s="290"/>
      <c r="E168" s="1031"/>
      <c r="F168" s="290"/>
      <c r="G168" s="1038"/>
      <c r="H168" s="1038"/>
      <c r="I168" s="1038"/>
      <c r="J168" s="1038"/>
      <c r="K168" s="1038"/>
      <c r="L168" s="1038"/>
      <c r="M168" s="1038"/>
      <c r="N168" s="1038"/>
      <c r="O168" s="1038"/>
      <c r="P168" s="1038"/>
      <c r="Q168" s="1038"/>
      <c r="R168" s="1038"/>
      <c r="S168" s="1038"/>
      <c r="T168" s="1038"/>
      <c r="U168" s="1038"/>
    </row>
    <row r="169" spans="1:21" s="148" customFormat="1">
      <c r="C169" s="472"/>
      <c r="D169" s="290"/>
      <c r="E169" s="1031"/>
      <c r="F169" s="290"/>
      <c r="G169" s="1038"/>
      <c r="H169" s="1038"/>
      <c r="I169" s="1038"/>
      <c r="J169" s="1038"/>
      <c r="K169" s="1038"/>
      <c r="L169" s="1038"/>
      <c r="M169" s="1038"/>
      <c r="N169" s="1038"/>
      <c r="O169" s="1038"/>
      <c r="P169" s="1038"/>
      <c r="Q169" s="1038"/>
      <c r="R169" s="1038"/>
      <c r="S169" s="1038"/>
      <c r="T169" s="1038"/>
      <c r="U169" s="1038"/>
    </row>
    <row r="170" spans="1:21" s="148" customFormat="1">
      <c r="A170" s="148" t="s">
        <v>146</v>
      </c>
      <c r="B170" s="370" t="s">
        <v>792</v>
      </c>
      <c r="C170" s="472"/>
      <c r="D170" s="290"/>
      <c r="E170" s="1031"/>
      <c r="F170" s="290"/>
      <c r="G170" s="1038"/>
      <c r="H170" s="1038"/>
      <c r="I170" s="1038"/>
      <c r="J170" s="1038"/>
      <c r="K170" s="1038"/>
      <c r="L170" s="1038"/>
      <c r="M170" s="1038"/>
      <c r="N170" s="1038"/>
      <c r="O170" s="1038"/>
      <c r="P170" s="1038"/>
      <c r="Q170" s="1038"/>
      <c r="R170" s="1038"/>
      <c r="S170" s="1038"/>
      <c r="T170" s="1038"/>
      <c r="U170" s="1038"/>
    </row>
    <row r="171" spans="1:21" s="148" customFormat="1" ht="25.5">
      <c r="B171" s="148" t="s">
        <v>793</v>
      </c>
      <c r="C171" s="472"/>
      <c r="D171" s="290"/>
      <c r="E171" s="1031"/>
      <c r="F171" s="290"/>
      <c r="G171" s="1038"/>
      <c r="H171" s="1038"/>
      <c r="I171" s="1038"/>
      <c r="J171" s="1038"/>
      <c r="K171" s="1038"/>
      <c r="L171" s="1038"/>
      <c r="M171" s="1038"/>
      <c r="N171" s="1038"/>
      <c r="O171" s="1038"/>
      <c r="P171" s="1038"/>
      <c r="Q171" s="1038"/>
      <c r="R171" s="1038"/>
      <c r="S171" s="1038"/>
      <c r="T171" s="1038"/>
      <c r="U171" s="1038"/>
    </row>
    <row r="172" spans="1:21" s="148" customFormat="1" ht="25.5">
      <c r="B172" s="148" t="s">
        <v>776</v>
      </c>
      <c r="C172" s="472"/>
      <c r="D172" s="290"/>
      <c r="E172" s="1031"/>
      <c r="F172" s="290"/>
      <c r="G172" s="1038"/>
      <c r="H172" s="1038"/>
      <c r="I172" s="1038"/>
      <c r="J172" s="1038"/>
      <c r="K172" s="1038"/>
      <c r="L172" s="1038"/>
      <c r="M172" s="1038"/>
      <c r="N172" s="1038"/>
      <c r="O172" s="1038"/>
      <c r="P172" s="1038"/>
      <c r="Q172" s="1038"/>
      <c r="R172" s="1038"/>
      <c r="S172" s="1038"/>
      <c r="T172" s="1038"/>
      <c r="U172" s="1038"/>
    </row>
    <row r="173" spans="1:21" s="148" customFormat="1" ht="25.5">
      <c r="B173" s="148" t="s">
        <v>750</v>
      </c>
      <c r="C173" s="472"/>
      <c r="D173" s="290"/>
      <c r="E173" s="1031"/>
      <c r="F173" s="290"/>
      <c r="G173" s="1038"/>
      <c r="H173" s="1038"/>
      <c r="I173" s="1038"/>
      <c r="J173" s="1038"/>
      <c r="K173" s="1038"/>
      <c r="L173" s="1038"/>
      <c r="M173" s="1038"/>
      <c r="N173" s="1038"/>
      <c r="O173" s="1038"/>
      <c r="P173" s="1038"/>
      <c r="Q173" s="1038"/>
      <c r="R173" s="1038"/>
      <c r="S173" s="1038"/>
      <c r="T173" s="1038"/>
      <c r="U173" s="1038"/>
    </row>
    <row r="174" spans="1:21" s="148" customFormat="1" ht="25.5">
      <c r="B174" s="148" t="s">
        <v>777</v>
      </c>
      <c r="C174" s="472"/>
      <c r="D174" s="290"/>
      <c r="E174" s="1031"/>
      <c r="F174" s="290"/>
      <c r="G174" s="1038"/>
      <c r="H174" s="1038"/>
      <c r="I174" s="1038"/>
      <c r="J174" s="1038"/>
      <c r="K174" s="1038"/>
      <c r="L174" s="1038"/>
      <c r="M174" s="1038"/>
      <c r="N174" s="1038"/>
      <c r="O174" s="1038"/>
      <c r="P174" s="1038"/>
      <c r="Q174" s="1038"/>
      <c r="R174" s="1038"/>
      <c r="S174" s="1038"/>
      <c r="T174" s="1038"/>
      <c r="U174" s="1038"/>
    </row>
    <row r="175" spans="1:21" s="148" customFormat="1" ht="51">
      <c r="B175" s="148" t="s">
        <v>778</v>
      </c>
      <c r="C175" s="472"/>
      <c r="D175" s="290"/>
      <c r="E175" s="1031"/>
      <c r="F175" s="290"/>
      <c r="G175" s="1038"/>
      <c r="H175" s="1038"/>
      <c r="I175" s="1038"/>
      <c r="J175" s="1038"/>
      <c r="K175" s="1038"/>
      <c r="L175" s="1038"/>
      <c r="M175" s="1038"/>
      <c r="N175" s="1038"/>
      <c r="O175" s="1038"/>
      <c r="P175" s="1038"/>
      <c r="Q175" s="1038"/>
      <c r="R175" s="1038"/>
      <c r="S175" s="1038"/>
      <c r="T175" s="1038"/>
      <c r="U175" s="1038"/>
    </row>
    <row r="176" spans="1:21" s="148" customFormat="1" ht="25.5">
      <c r="B176" s="148" t="s">
        <v>779</v>
      </c>
      <c r="C176" s="472"/>
      <c r="D176" s="290"/>
      <c r="E176" s="1031"/>
      <c r="F176" s="290"/>
      <c r="G176" s="1038"/>
      <c r="H176" s="1038"/>
      <c r="I176" s="1038"/>
      <c r="J176" s="1038"/>
      <c r="K176" s="1038"/>
      <c r="L176" s="1038"/>
      <c r="M176" s="1038"/>
      <c r="N176" s="1038"/>
      <c r="O176" s="1038"/>
      <c r="P176" s="1038"/>
      <c r="Q176" s="1038"/>
      <c r="R176" s="1038"/>
      <c r="S176" s="1038"/>
      <c r="T176" s="1038"/>
      <c r="U176" s="1038"/>
    </row>
    <row r="177" spans="1:21" s="148" customFormat="1" ht="25.5">
      <c r="B177" s="148" t="s">
        <v>780</v>
      </c>
      <c r="C177" s="472"/>
      <c r="D177" s="290"/>
      <c r="E177" s="1031"/>
      <c r="F177" s="290"/>
      <c r="G177" s="1038"/>
      <c r="H177" s="1038"/>
      <c r="I177" s="1038"/>
      <c r="J177" s="1038"/>
      <c r="K177" s="1038"/>
      <c r="L177" s="1038"/>
      <c r="M177" s="1038"/>
      <c r="N177" s="1038"/>
      <c r="O177" s="1038"/>
      <c r="P177" s="1038"/>
      <c r="Q177" s="1038"/>
      <c r="R177" s="1038"/>
      <c r="S177" s="1038"/>
      <c r="T177" s="1038"/>
      <c r="U177" s="1038"/>
    </row>
    <row r="178" spans="1:21" s="148" customFormat="1" ht="63.75">
      <c r="B178" s="148" t="s">
        <v>781</v>
      </c>
      <c r="C178" s="472"/>
      <c r="D178" s="290"/>
      <c r="E178" s="1031"/>
      <c r="F178" s="290"/>
      <c r="G178" s="1038"/>
      <c r="H178" s="1038"/>
      <c r="I178" s="1038"/>
      <c r="J178" s="1038"/>
      <c r="K178" s="1038"/>
      <c r="L178" s="1038"/>
      <c r="M178" s="1038"/>
      <c r="N178" s="1038"/>
      <c r="O178" s="1038"/>
      <c r="P178" s="1038"/>
      <c r="Q178" s="1038"/>
      <c r="R178" s="1038"/>
      <c r="S178" s="1038"/>
      <c r="T178" s="1038"/>
      <c r="U178" s="1038"/>
    </row>
    <row r="179" spans="1:21" s="148" customFormat="1" ht="63.75">
      <c r="B179" s="148" t="s">
        <v>782</v>
      </c>
      <c r="C179" s="472"/>
      <c r="D179" s="290"/>
      <c r="E179" s="1031"/>
      <c r="F179" s="290"/>
      <c r="G179" s="1038"/>
      <c r="H179" s="1038"/>
      <c r="I179" s="1038"/>
      <c r="J179" s="1038"/>
      <c r="K179" s="1038"/>
      <c r="L179" s="1038"/>
      <c r="M179" s="1038"/>
      <c r="N179" s="1038"/>
      <c r="O179" s="1038"/>
      <c r="P179" s="1038"/>
      <c r="Q179" s="1038"/>
      <c r="R179" s="1038"/>
      <c r="S179" s="1038"/>
      <c r="T179" s="1038"/>
      <c r="U179" s="1038"/>
    </row>
    <row r="180" spans="1:21" s="148" customFormat="1" ht="38.25">
      <c r="B180" s="148" t="s">
        <v>794</v>
      </c>
      <c r="C180" s="472"/>
      <c r="D180" s="290"/>
      <c r="E180" s="1031"/>
      <c r="F180" s="290"/>
      <c r="G180" s="1038"/>
      <c r="H180" s="1038"/>
      <c r="I180" s="1038"/>
      <c r="J180" s="1038"/>
      <c r="K180" s="1038"/>
      <c r="L180" s="1038"/>
      <c r="M180" s="1038"/>
      <c r="N180" s="1038"/>
      <c r="O180" s="1038"/>
      <c r="P180" s="1038"/>
      <c r="Q180" s="1038"/>
      <c r="R180" s="1038"/>
      <c r="S180" s="1038"/>
      <c r="T180" s="1038"/>
      <c r="U180" s="1038"/>
    </row>
    <row r="181" spans="1:21" s="148" customFormat="1" ht="38.25">
      <c r="B181" s="148" t="s">
        <v>756</v>
      </c>
      <c r="C181" s="472"/>
      <c r="D181" s="290"/>
      <c r="E181" s="1031"/>
      <c r="F181" s="290"/>
      <c r="G181" s="1038"/>
      <c r="H181" s="1038"/>
      <c r="I181" s="1038"/>
      <c r="J181" s="1038"/>
      <c r="K181" s="1038"/>
      <c r="L181" s="1038"/>
      <c r="M181" s="1038"/>
      <c r="N181" s="1038"/>
      <c r="O181" s="1038"/>
      <c r="P181" s="1038"/>
      <c r="Q181" s="1038"/>
      <c r="R181" s="1038"/>
      <c r="S181" s="1038"/>
      <c r="T181" s="1038"/>
      <c r="U181" s="1038"/>
    </row>
    <row r="182" spans="1:21" s="148" customFormat="1" ht="51">
      <c r="B182" s="148" t="s">
        <v>784</v>
      </c>
      <c r="C182" s="472"/>
      <c r="D182" s="290"/>
      <c r="E182" s="1031"/>
      <c r="F182" s="290"/>
      <c r="G182" s="1038"/>
      <c r="H182" s="1038"/>
      <c r="I182" s="1038"/>
      <c r="J182" s="1038"/>
      <c r="K182" s="1038"/>
      <c r="L182" s="1038"/>
      <c r="M182" s="1038"/>
      <c r="N182" s="1038"/>
      <c r="O182" s="1038"/>
      <c r="P182" s="1038"/>
      <c r="Q182" s="1038"/>
      <c r="R182" s="1038"/>
      <c r="S182" s="1038"/>
      <c r="T182" s="1038"/>
      <c r="U182" s="1038"/>
    </row>
    <row r="183" spans="1:21" s="148" customFormat="1" ht="25.5">
      <c r="B183" s="148" t="s">
        <v>785</v>
      </c>
      <c r="C183" s="472"/>
      <c r="D183" s="290"/>
      <c r="E183" s="1031"/>
      <c r="F183" s="290"/>
      <c r="G183" s="1038"/>
      <c r="H183" s="1038"/>
      <c r="I183" s="1038"/>
      <c r="J183" s="1038"/>
      <c r="K183" s="1038"/>
      <c r="L183" s="1038"/>
      <c r="M183" s="1038"/>
      <c r="N183" s="1038"/>
      <c r="O183" s="1038"/>
      <c r="P183" s="1038"/>
      <c r="Q183" s="1038"/>
      <c r="R183" s="1038"/>
      <c r="S183" s="1038"/>
      <c r="T183" s="1038"/>
      <c r="U183" s="1038"/>
    </row>
    <row r="184" spans="1:21" s="148" customFormat="1" ht="51">
      <c r="B184" s="148" t="s">
        <v>786</v>
      </c>
      <c r="C184" s="472"/>
      <c r="D184" s="290"/>
      <c r="E184" s="1031"/>
      <c r="F184" s="290"/>
      <c r="G184" s="1038"/>
      <c r="H184" s="1038"/>
      <c r="I184" s="1038"/>
      <c r="J184" s="1038"/>
      <c r="K184" s="1038"/>
      <c r="L184" s="1038"/>
      <c r="M184" s="1038"/>
      <c r="N184" s="1038"/>
      <c r="O184" s="1038"/>
      <c r="P184" s="1038"/>
      <c r="Q184" s="1038"/>
      <c r="R184" s="1038"/>
      <c r="S184" s="1038"/>
      <c r="T184" s="1038"/>
      <c r="U184" s="1038"/>
    </row>
    <row r="185" spans="1:21" s="148" customFormat="1">
      <c r="B185" s="148" t="s">
        <v>760</v>
      </c>
      <c r="C185" s="472"/>
      <c r="D185" s="290"/>
      <c r="E185" s="1031"/>
      <c r="F185" s="290"/>
      <c r="G185" s="1038"/>
      <c r="H185" s="1038"/>
      <c r="I185" s="1038"/>
      <c r="J185" s="1038"/>
      <c r="K185" s="1038"/>
      <c r="L185" s="1038"/>
      <c r="M185" s="1038"/>
      <c r="N185" s="1038"/>
      <c r="O185" s="1038"/>
      <c r="P185" s="1038"/>
      <c r="Q185" s="1038"/>
      <c r="R185" s="1038"/>
      <c r="S185" s="1038"/>
      <c r="T185" s="1038"/>
      <c r="U185" s="1038"/>
    </row>
    <row r="186" spans="1:21" s="148" customFormat="1" ht="38.25">
      <c r="B186" s="148" t="s">
        <v>767</v>
      </c>
      <c r="C186" s="472"/>
      <c r="E186" s="1031"/>
      <c r="F186" s="290"/>
      <c r="G186" s="1038"/>
      <c r="H186" s="1038"/>
      <c r="I186" s="1038"/>
      <c r="J186" s="1038"/>
      <c r="K186" s="1038"/>
      <c r="L186" s="1038"/>
      <c r="M186" s="1038"/>
      <c r="N186" s="1038"/>
      <c r="O186" s="1038"/>
      <c r="P186" s="1038"/>
      <c r="Q186" s="1038"/>
      <c r="R186" s="1038"/>
      <c r="S186" s="1038"/>
      <c r="T186" s="1038"/>
      <c r="U186" s="1038"/>
    </row>
    <row r="187" spans="1:21" s="148" customFormat="1">
      <c r="B187" s="148" t="s">
        <v>787</v>
      </c>
      <c r="C187" s="472" t="s">
        <v>96</v>
      </c>
      <c r="D187" s="289">
        <v>23.87</v>
      </c>
      <c r="E187" s="1031"/>
      <c r="F187" s="290">
        <f>+D187*E187</f>
        <v>0</v>
      </c>
      <c r="G187" s="1038"/>
      <c r="H187" s="1038"/>
      <c r="I187" s="1038"/>
      <c r="J187" s="1038"/>
      <c r="K187" s="1038"/>
      <c r="L187" s="1038"/>
      <c r="M187" s="1038"/>
      <c r="N187" s="1038"/>
      <c r="O187" s="1038"/>
      <c r="P187" s="1038"/>
      <c r="Q187" s="1038"/>
      <c r="R187" s="1038"/>
      <c r="S187" s="1038"/>
      <c r="T187" s="1038"/>
      <c r="U187" s="1038"/>
    </row>
    <row r="188" spans="1:21" s="148" customFormat="1">
      <c r="B188" s="148" t="s">
        <v>788</v>
      </c>
      <c r="C188" s="472" t="s">
        <v>225</v>
      </c>
      <c r="D188" s="289">
        <v>13.2</v>
      </c>
      <c r="E188" s="1031"/>
      <c r="F188" s="290">
        <f>+D188*E188</f>
        <v>0</v>
      </c>
      <c r="G188" s="1038"/>
      <c r="H188" s="1038"/>
      <c r="I188" s="1038"/>
      <c r="J188" s="1038"/>
      <c r="K188" s="1038"/>
      <c r="L188" s="1038"/>
      <c r="M188" s="1038"/>
      <c r="N188" s="1038"/>
      <c r="O188" s="1038"/>
      <c r="P188" s="1038"/>
      <c r="Q188" s="1038"/>
      <c r="R188" s="1038"/>
      <c r="S188" s="1038"/>
      <c r="T188" s="1038"/>
      <c r="U188" s="1038"/>
    </row>
    <row r="189" spans="1:21" s="148" customFormat="1">
      <c r="C189" s="472"/>
      <c r="D189" s="290"/>
      <c r="E189" s="1031"/>
      <c r="F189" s="290"/>
      <c r="G189" s="1038"/>
      <c r="H189" s="1038"/>
      <c r="I189" s="1038"/>
      <c r="J189" s="1038"/>
      <c r="K189" s="1038"/>
      <c r="L189" s="1038"/>
      <c r="M189" s="1038"/>
      <c r="N189" s="1038"/>
      <c r="O189" s="1038"/>
      <c r="P189" s="1038"/>
      <c r="Q189" s="1038"/>
      <c r="R189" s="1038"/>
      <c r="S189" s="1038"/>
      <c r="T189" s="1038"/>
      <c r="U189" s="1038"/>
    </row>
    <row r="190" spans="1:21" s="148" customFormat="1">
      <c r="C190" s="472"/>
      <c r="D190" s="290"/>
      <c r="E190" s="1031"/>
      <c r="F190" s="290"/>
      <c r="G190" s="1038"/>
      <c r="H190" s="1038"/>
      <c r="I190" s="1038"/>
      <c r="J190" s="1038"/>
      <c r="K190" s="1038"/>
      <c r="L190" s="1038"/>
      <c r="M190" s="1038"/>
      <c r="N190" s="1038"/>
      <c r="O190" s="1038"/>
      <c r="P190" s="1038"/>
      <c r="Q190" s="1038"/>
      <c r="R190" s="1038"/>
      <c r="S190" s="1038"/>
      <c r="T190" s="1038"/>
      <c r="U190" s="1038"/>
    </row>
    <row r="191" spans="1:21" s="148" customFormat="1">
      <c r="A191" s="148" t="s">
        <v>153</v>
      </c>
      <c r="B191" s="370" t="s">
        <v>795</v>
      </c>
      <c r="C191" s="472"/>
      <c r="D191" s="290"/>
      <c r="E191" s="1031"/>
      <c r="F191" s="290"/>
      <c r="G191" s="1038"/>
      <c r="H191" s="1038"/>
      <c r="I191" s="1038"/>
      <c r="J191" s="1038"/>
      <c r="K191" s="1038"/>
      <c r="L191" s="1038"/>
      <c r="M191" s="1038"/>
      <c r="N191" s="1038"/>
      <c r="O191" s="1038"/>
      <c r="P191" s="1038"/>
      <c r="Q191" s="1038"/>
      <c r="R191" s="1038"/>
      <c r="S191" s="1038"/>
      <c r="T191" s="1038"/>
      <c r="U191" s="1038"/>
    </row>
    <row r="192" spans="1:21" s="148" customFormat="1">
      <c r="B192" s="148" t="s">
        <v>796</v>
      </c>
      <c r="C192" s="472"/>
      <c r="D192" s="290"/>
      <c r="E192" s="1031"/>
      <c r="F192" s="290"/>
      <c r="G192" s="1038"/>
      <c r="H192" s="1038"/>
      <c r="I192" s="1038"/>
      <c r="J192" s="1038"/>
      <c r="K192" s="1038"/>
      <c r="L192" s="1038"/>
      <c r="M192" s="1038"/>
      <c r="N192" s="1038"/>
      <c r="O192" s="1038"/>
      <c r="P192" s="1038"/>
      <c r="Q192" s="1038"/>
      <c r="R192" s="1038"/>
      <c r="S192" s="1038"/>
      <c r="T192" s="1038"/>
      <c r="U192" s="1038"/>
    </row>
    <row r="193" spans="2:21" s="148" customFormat="1" ht="25.5">
      <c r="B193" s="148" t="s">
        <v>776</v>
      </c>
      <c r="C193" s="472"/>
      <c r="D193" s="290"/>
      <c r="E193" s="1031"/>
      <c r="F193" s="290"/>
      <c r="G193" s="1038"/>
      <c r="H193" s="1038"/>
      <c r="I193" s="1038"/>
      <c r="J193" s="1038"/>
      <c r="K193" s="1038"/>
      <c r="L193" s="1038"/>
      <c r="M193" s="1038"/>
      <c r="N193" s="1038"/>
      <c r="O193" s="1038"/>
      <c r="P193" s="1038"/>
      <c r="Q193" s="1038"/>
      <c r="R193" s="1038"/>
      <c r="S193" s="1038"/>
      <c r="T193" s="1038"/>
      <c r="U193" s="1038"/>
    </row>
    <row r="194" spans="2:21" s="148" customFormat="1" ht="25.5">
      <c r="B194" s="148" t="s">
        <v>750</v>
      </c>
      <c r="C194" s="472"/>
      <c r="D194" s="290"/>
      <c r="E194" s="1031"/>
      <c r="F194" s="290"/>
      <c r="G194" s="1038"/>
      <c r="H194" s="1038"/>
      <c r="I194" s="1038"/>
      <c r="J194" s="1038"/>
      <c r="K194" s="1038"/>
      <c r="L194" s="1038"/>
      <c r="M194" s="1038"/>
      <c r="N194" s="1038"/>
      <c r="O194" s="1038"/>
      <c r="P194" s="1038"/>
      <c r="Q194" s="1038"/>
      <c r="R194" s="1038"/>
      <c r="S194" s="1038"/>
      <c r="T194" s="1038"/>
      <c r="U194" s="1038"/>
    </row>
    <row r="195" spans="2:21" s="148" customFormat="1" ht="25.5">
      <c r="B195" s="148" t="s">
        <v>777</v>
      </c>
      <c r="C195" s="472"/>
      <c r="D195" s="290"/>
      <c r="E195" s="1031"/>
      <c r="F195" s="290"/>
      <c r="G195" s="1038"/>
      <c r="H195" s="1038"/>
      <c r="I195" s="1038"/>
      <c r="J195" s="1038"/>
      <c r="K195" s="1038"/>
      <c r="L195" s="1038"/>
      <c r="M195" s="1038"/>
      <c r="N195" s="1038"/>
      <c r="O195" s="1038"/>
      <c r="P195" s="1038"/>
      <c r="Q195" s="1038"/>
      <c r="R195" s="1038"/>
      <c r="S195" s="1038"/>
      <c r="T195" s="1038"/>
      <c r="U195" s="1038"/>
    </row>
    <row r="196" spans="2:21" s="148" customFormat="1" ht="51">
      <c r="B196" s="148" t="s">
        <v>778</v>
      </c>
      <c r="C196" s="472"/>
      <c r="D196" s="290"/>
      <c r="E196" s="1031"/>
      <c r="F196" s="290"/>
      <c r="G196" s="1038"/>
      <c r="H196" s="1038"/>
      <c r="I196" s="1038"/>
      <c r="J196" s="1038"/>
      <c r="K196" s="1038"/>
      <c r="L196" s="1038"/>
      <c r="M196" s="1038"/>
      <c r="N196" s="1038"/>
      <c r="O196" s="1038"/>
      <c r="P196" s="1038"/>
      <c r="Q196" s="1038"/>
      <c r="R196" s="1038"/>
      <c r="S196" s="1038"/>
      <c r="T196" s="1038"/>
      <c r="U196" s="1038"/>
    </row>
    <row r="197" spans="2:21" s="148" customFormat="1" ht="25.5">
      <c r="B197" s="148" t="s">
        <v>779</v>
      </c>
      <c r="C197" s="472"/>
      <c r="D197" s="290"/>
      <c r="E197" s="1031"/>
      <c r="F197" s="290"/>
      <c r="G197" s="1038"/>
      <c r="H197" s="1038"/>
      <c r="I197" s="1038"/>
      <c r="J197" s="1038"/>
      <c r="K197" s="1038"/>
      <c r="L197" s="1038"/>
      <c r="M197" s="1038"/>
      <c r="N197" s="1038"/>
      <c r="O197" s="1038"/>
      <c r="P197" s="1038"/>
      <c r="Q197" s="1038"/>
      <c r="R197" s="1038"/>
      <c r="S197" s="1038"/>
      <c r="T197" s="1038"/>
      <c r="U197" s="1038"/>
    </row>
    <row r="198" spans="2:21" s="148" customFormat="1" ht="25.5">
      <c r="B198" s="148" t="s">
        <v>780</v>
      </c>
      <c r="C198" s="472"/>
      <c r="D198" s="290"/>
      <c r="E198" s="1031"/>
      <c r="F198" s="290"/>
      <c r="G198" s="1038"/>
      <c r="H198" s="1038"/>
      <c r="I198" s="1038"/>
      <c r="J198" s="1038"/>
      <c r="K198" s="1038"/>
      <c r="L198" s="1038"/>
      <c r="M198" s="1038"/>
      <c r="N198" s="1038"/>
      <c r="O198" s="1038"/>
      <c r="P198" s="1038"/>
      <c r="Q198" s="1038"/>
      <c r="R198" s="1038"/>
      <c r="S198" s="1038"/>
      <c r="T198" s="1038"/>
      <c r="U198" s="1038"/>
    </row>
    <row r="199" spans="2:21" s="148" customFormat="1" ht="63.75">
      <c r="B199" s="148" t="s">
        <v>781</v>
      </c>
      <c r="C199" s="472"/>
      <c r="D199" s="290"/>
      <c r="E199" s="1031"/>
      <c r="F199" s="290"/>
      <c r="G199" s="1038"/>
      <c r="H199" s="1038"/>
      <c r="I199" s="1038"/>
      <c r="J199" s="1038"/>
      <c r="K199" s="1038"/>
      <c r="L199" s="1038"/>
      <c r="M199" s="1038"/>
      <c r="N199" s="1038"/>
      <c r="O199" s="1038"/>
      <c r="P199" s="1038"/>
      <c r="Q199" s="1038"/>
      <c r="R199" s="1038"/>
      <c r="S199" s="1038"/>
      <c r="T199" s="1038"/>
      <c r="U199" s="1038"/>
    </row>
    <row r="200" spans="2:21" s="148" customFormat="1" ht="63.75">
      <c r="B200" s="148" t="s">
        <v>782</v>
      </c>
      <c r="C200" s="472"/>
      <c r="D200" s="290"/>
      <c r="E200" s="1031"/>
      <c r="F200" s="290"/>
      <c r="G200" s="1038"/>
      <c r="H200" s="1038"/>
      <c r="I200" s="1038"/>
      <c r="J200" s="1038"/>
      <c r="K200" s="1038"/>
      <c r="L200" s="1038"/>
      <c r="M200" s="1038"/>
      <c r="N200" s="1038"/>
      <c r="O200" s="1038"/>
      <c r="P200" s="1038"/>
      <c r="Q200" s="1038"/>
      <c r="R200" s="1038"/>
      <c r="S200" s="1038"/>
      <c r="T200" s="1038"/>
      <c r="U200" s="1038"/>
    </row>
    <row r="201" spans="2:21" s="148" customFormat="1" ht="38.25">
      <c r="B201" s="148" t="s">
        <v>794</v>
      </c>
      <c r="C201" s="472"/>
      <c r="D201" s="290"/>
      <c r="E201" s="1031"/>
      <c r="F201" s="290"/>
      <c r="G201" s="1038"/>
      <c r="H201" s="1038"/>
      <c r="I201" s="1038"/>
      <c r="J201" s="1038"/>
      <c r="K201" s="1038"/>
      <c r="L201" s="1038"/>
      <c r="M201" s="1038"/>
      <c r="N201" s="1038"/>
      <c r="O201" s="1038"/>
      <c r="P201" s="1038"/>
      <c r="Q201" s="1038"/>
      <c r="R201" s="1038"/>
      <c r="S201" s="1038"/>
      <c r="T201" s="1038"/>
      <c r="U201" s="1038"/>
    </row>
    <row r="202" spans="2:21" s="148" customFormat="1" ht="38.25">
      <c r="B202" s="148" t="s">
        <v>756</v>
      </c>
      <c r="C202" s="472"/>
      <c r="D202" s="290"/>
      <c r="E202" s="1031"/>
      <c r="F202" s="290"/>
      <c r="G202" s="1038"/>
      <c r="H202" s="1038"/>
      <c r="I202" s="1038"/>
      <c r="J202" s="1038"/>
      <c r="K202" s="1038"/>
      <c r="L202" s="1038"/>
      <c r="M202" s="1038"/>
      <c r="N202" s="1038"/>
      <c r="O202" s="1038"/>
      <c r="P202" s="1038"/>
      <c r="Q202" s="1038"/>
      <c r="R202" s="1038"/>
      <c r="S202" s="1038"/>
      <c r="T202" s="1038"/>
      <c r="U202" s="1038"/>
    </row>
    <row r="203" spans="2:21" s="148" customFormat="1" ht="51">
      <c r="B203" s="148" t="s">
        <v>784</v>
      </c>
      <c r="C203" s="472"/>
      <c r="D203" s="290"/>
      <c r="E203" s="1031"/>
      <c r="F203" s="290"/>
      <c r="G203" s="1038"/>
      <c r="H203" s="1038"/>
      <c r="I203" s="1038"/>
      <c r="J203" s="1038"/>
      <c r="K203" s="1038"/>
      <c r="L203" s="1038"/>
      <c r="M203" s="1038"/>
      <c r="N203" s="1038"/>
      <c r="O203" s="1038"/>
      <c r="P203" s="1038"/>
      <c r="Q203" s="1038"/>
      <c r="R203" s="1038"/>
      <c r="S203" s="1038"/>
      <c r="T203" s="1038"/>
      <c r="U203" s="1038"/>
    </row>
    <row r="204" spans="2:21" s="148" customFormat="1" ht="25.5">
      <c r="B204" s="148" t="s">
        <v>785</v>
      </c>
      <c r="C204" s="472"/>
      <c r="D204" s="290"/>
      <c r="E204" s="1031"/>
      <c r="F204" s="290"/>
      <c r="G204" s="1038"/>
      <c r="H204" s="1038"/>
      <c r="I204" s="1038"/>
      <c r="J204" s="1038"/>
      <c r="K204" s="1038"/>
      <c r="L204" s="1038"/>
      <c r="M204" s="1038"/>
      <c r="N204" s="1038"/>
      <c r="O204" s="1038"/>
      <c r="P204" s="1038"/>
      <c r="Q204" s="1038"/>
      <c r="R204" s="1038"/>
      <c r="S204" s="1038"/>
      <c r="T204" s="1038"/>
      <c r="U204" s="1038"/>
    </row>
    <row r="205" spans="2:21" s="148" customFormat="1" ht="51">
      <c r="B205" s="148" t="s">
        <v>786</v>
      </c>
      <c r="C205" s="472"/>
      <c r="D205" s="290"/>
      <c r="E205" s="1031"/>
      <c r="F205" s="290"/>
      <c r="G205" s="1038"/>
      <c r="H205" s="1038"/>
      <c r="I205" s="1038"/>
      <c r="J205" s="1038"/>
      <c r="K205" s="1038"/>
      <c r="L205" s="1038"/>
      <c r="M205" s="1038"/>
      <c r="N205" s="1038"/>
      <c r="O205" s="1038"/>
      <c r="P205" s="1038"/>
      <c r="Q205" s="1038"/>
      <c r="R205" s="1038"/>
      <c r="S205" s="1038"/>
      <c r="T205" s="1038"/>
      <c r="U205" s="1038"/>
    </row>
    <row r="206" spans="2:21" s="148" customFormat="1">
      <c r="B206" s="148" t="s">
        <v>760</v>
      </c>
      <c r="C206" s="472"/>
      <c r="D206" s="290"/>
      <c r="E206" s="1031"/>
      <c r="F206" s="290"/>
      <c r="G206" s="1038"/>
      <c r="H206" s="1038"/>
      <c r="I206" s="1038"/>
      <c r="J206" s="1038"/>
      <c r="K206" s="1038"/>
      <c r="L206" s="1038"/>
      <c r="M206" s="1038"/>
      <c r="N206" s="1038"/>
      <c r="O206" s="1038"/>
      <c r="P206" s="1038"/>
      <c r="Q206" s="1038"/>
      <c r="R206" s="1038"/>
      <c r="S206" s="1038"/>
      <c r="T206" s="1038"/>
      <c r="U206" s="1038"/>
    </row>
    <row r="207" spans="2:21" s="148" customFormat="1" ht="38.25">
      <c r="B207" s="148" t="s">
        <v>767</v>
      </c>
      <c r="C207" s="472"/>
      <c r="E207" s="1031"/>
      <c r="F207" s="290"/>
      <c r="G207" s="1038"/>
      <c r="H207" s="1038"/>
      <c r="I207" s="1038"/>
      <c r="J207" s="1038"/>
      <c r="K207" s="1038"/>
      <c r="L207" s="1038"/>
      <c r="M207" s="1038"/>
      <c r="N207" s="1038"/>
      <c r="O207" s="1038"/>
      <c r="P207" s="1038"/>
      <c r="Q207" s="1038"/>
      <c r="R207" s="1038"/>
      <c r="S207" s="1038"/>
      <c r="T207" s="1038"/>
      <c r="U207" s="1038"/>
    </row>
    <row r="208" spans="2:21" s="148" customFormat="1">
      <c r="B208" s="148" t="s">
        <v>787</v>
      </c>
      <c r="C208" s="472" t="s">
        <v>96</v>
      </c>
      <c r="D208" s="289">
        <v>13.06</v>
      </c>
      <c r="E208" s="1031"/>
      <c r="F208" s="290">
        <f>+D208*E208</f>
        <v>0</v>
      </c>
      <c r="G208" s="1038"/>
      <c r="H208" s="1038"/>
      <c r="I208" s="1038"/>
      <c r="J208" s="1038"/>
      <c r="K208" s="1038"/>
      <c r="L208" s="1038"/>
      <c r="M208" s="1038"/>
      <c r="N208" s="1038"/>
      <c r="O208" s="1038"/>
      <c r="P208" s="1038"/>
      <c r="Q208" s="1038"/>
      <c r="R208" s="1038"/>
      <c r="S208" s="1038"/>
      <c r="T208" s="1038"/>
      <c r="U208" s="1038"/>
    </row>
    <row r="209" spans="1:21" s="148" customFormat="1">
      <c r="B209" s="148" t="s">
        <v>788</v>
      </c>
      <c r="C209" s="472" t="s">
        <v>225</v>
      </c>
      <c r="D209" s="289">
        <v>15.15</v>
      </c>
      <c r="E209" s="1031"/>
      <c r="F209" s="290">
        <f>+D209*E209</f>
        <v>0</v>
      </c>
      <c r="G209" s="1038"/>
      <c r="H209" s="1038"/>
      <c r="I209" s="1038"/>
      <c r="J209" s="1038"/>
      <c r="K209" s="1038"/>
      <c r="L209" s="1038"/>
      <c r="M209" s="1038"/>
      <c r="N209" s="1038"/>
      <c r="O209" s="1038"/>
      <c r="P209" s="1038"/>
      <c r="Q209" s="1038"/>
      <c r="R209" s="1038"/>
      <c r="S209" s="1038"/>
      <c r="T209" s="1038"/>
      <c r="U209" s="1038"/>
    </row>
    <row r="210" spans="1:21" s="148" customFormat="1">
      <c r="C210" s="472"/>
      <c r="D210" s="290"/>
      <c r="E210" s="1031"/>
      <c r="F210" s="290"/>
      <c r="G210" s="1038"/>
      <c r="H210" s="1038"/>
      <c r="I210" s="1038"/>
      <c r="J210" s="1038"/>
      <c r="K210" s="1038"/>
      <c r="L210" s="1038"/>
      <c r="M210" s="1038"/>
      <c r="N210" s="1038"/>
      <c r="O210" s="1038"/>
      <c r="P210" s="1038"/>
      <c r="Q210" s="1038"/>
      <c r="R210" s="1038"/>
      <c r="S210" s="1038"/>
      <c r="T210" s="1038"/>
      <c r="U210" s="1038"/>
    </row>
    <row r="211" spans="1:21" s="148" customFormat="1">
      <c r="C211" s="472"/>
      <c r="D211" s="290"/>
      <c r="E211" s="1031"/>
      <c r="F211" s="290"/>
      <c r="G211" s="1038"/>
      <c r="H211" s="1038"/>
      <c r="I211" s="1038"/>
      <c r="J211" s="1038"/>
      <c r="K211" s="1038"/>
      <c r="L211" s="1038"/>
      <c r="M211" s="1038"/>
      <c r="N211" s="1038"/>
      <c r="O211" s="1038"/>
      <c r="P211" s="1038"/>
      <c r="Q211" s="1038"/>
      <c r="R211" s="1038"/>
      <c r="S211" s="1038"/>
      <c r="T211" s="1038"/>
      <c r="U211" s="1038"/>
    </row>
    <row r="212" spans="1:21" s="148" customFormat="1">
      <c r="A212" s="148" t="s">
        <v>155</v>
      </c>
      <c r="B212" s="370" t="s">
        <v>797</v>
      </c>
      <c r="C212" s="472"/>
      <c r="D212" s="290"/>
      <c r="E212" s="1031"/>
      <c r="F212" s="290"/>
      <c r="G212" s="1038"/>
      <c r="H212" s="1038"/>
      <c r="I212" s="1038"/>
      <c r="J212" s="1038"/>
      <c r="K212" s="1038"/>
      <c r="L212" s="1038"/>
      <c r="M212" s="1038"/>
      <c r="N212" s="1038"/>
      <c r="O212" s="1038"/>
      <c r="P212" s="1038"/>
      <c r="Q212" s="1038"/>
      <c r="R212" s="1038"/>
      <c r="S212" s="1038"/>
      <c r="T212" s="1038"/>
      <c r="U212" s="1038"/>
    </row>
    <row r="213" spans="1:21" s="148" customFormat="1" ht="38.25">
      <c r="B213" s="148" t="s">
        <v>798</v>
      </c>
      <c r="C213" s="472"/>
      <c r="D213" s="290"/>
      <c r="E213" s="1031"/>
      <c r="F213" s="290"/>
      <c r="G213" s="1038"/>
      <c r="H213" s="1038"/>
      <c r="I213" s="1038"/>
      <c r="J213" s="1038"/>
      <c r="K213" s="1038"/>
      <c r="L213" s="1038"/>
      <c r="M213" s="1038"/>
      <c r="N213" s="1038"/>
      <c r="O213" s="1038"/>
      <c r="P213" s="1038"/>
      <c r="Q213" s="1038"/>
      <c r="R213" s="1038"/>
      <c r="S213" s="1038"/>
      <c r="T213" s="1038"/>
      <c r="U213" s="1038"/>
    </row>
    <row r="214" spans="1:21" s="148" customFormat="1" ht="25.5">
      <c r="B214" s="148" t="s">
        <v>750</v>
      </c>
      <c r="C214" s="472"/>
      <c r="D214" s="290"/>
      <c r="E214" s="1031"/>
      <c r="F214" s="290"/>
      <c r="G214" s="1038"/>
      <c r="H214" s="1038"/>
      <c r="I214" s="1038"/>
      <c r="J214" s="1038"/>
      <c r="K214" s="1038"/>
      <c r="L214" s="1038"/>
      <c r="M214" s="1038"/>
      <c r="N214" s="1038"/>
      <c r="O214" s="1038"/>
      <c r="P214" s="1038"/>
      <c r="Q214" s="1038"/>
      <c r="R214" s="1038"/>
      <c r="S214" s="1038"/>
      <c r="T214" s="1038"/>
      <c r="U214" s="1038"/>
    </row>
    <row r="215" spans="1:21" s="148" customFormat="1" ht="25.5">
      <c r="B215" s="148" t="s">
        <v>799</v>
      </c>
      <c r="C215" s="472"/>
      <c r="D215" s="290"/>
      <c r="E215" s="1031"/>
      <c r="F215" s="290"/>
      <c r="G215" s="1038"/>
      <c r="H215" s="1038"/>
      <c r="I215" s="1038"/>
      <c r="J215" s="1038"/>
      <c r="K215" s="1038"/>
      <c r="L215" s="1038"/>
      <c r="M215" s="1038"/>
      <c r="N215" s="1038"/>
      <c r="O215" s="1038"/>
      <c r="P215" s="1038"/>
      <c r="Q215" s="1038"/>
      <c r="R215" s="1038"/>
      <c r="S215" s="1038"/>
      <c r="T215" s="1038"/>
      <c r="U215" s="1038"/>
    </row>
    <row r="216" spans="1:21" s="148" customFormat="1" ht="38.25">
      <c r="B216" s="148" t="s">
        <v>800</v>
      </c>
      <c r="C216" s="472"/>
      <c r="D216" s="290"/>
      <c r="E216" s="1031"/>
      <c r="F216" s="290"/>
      <c r="G216" s="1038"/>
      <c r="H216" s="1038"/>
      <c r="I216" s="1038"/>
      <c r="J216" s="1038"/>
      <c r="K216" s="1038"/>
      <c r="L216" s="1038"/>
      <c r="M216" s="1038"/>
      <c r="N216" s="1038"/>
      <c r="O216" s="1038"/>
      <c r="P216" s="1038"/>
      <c r="Q216" s="1038"/>
      <c r="R216" s="1038"/>
      <c r="S216" s="1038"/>
      <c r="T216" s="1038"/>
      <c r="U216" s="1038"/>
    </row>
    <row r="217" spans="1:21" s="148" customFormat="1" ht="25.5">
      <c r="B217" s="148" t="s">
        <v>753</v>
      </c>
      <c r="C217" s="472"/>
      <c r="D217" s="290"/>
      <c r="E217" s="1031"/>
      <c r="F217" s="290"/>
      <c r="G217" s="1038"/>
      <c r="H217" s="1038"/>
      <c r="I217" s="1038"/>
      <c r="J217" s="1038"/>
      <c r="K217" s="1038"/>
      <c r="L217" s="1038"/>
      <c r="M217" s="1038"/>
      <c r="N217" s="1038"/>
      <c r="O217" s="1038"/>
      <c r="P217" s="1038"/>
      <c r="Q217" s="1038"/>
      <c r="R217" s="1038"/>
      <c r="S217" s="1038"/>
      <c r="T217" s="1038"/>
      <c r="U217" s="1038"/>
    </row>
    <row r="218" spans="1:21" s="148" customFormat="1" ht="38.25">
      <c r="B218" s="148" t="s">
        <v>754</v>
      </c>
      <c r="C218" s="472"/>
      <c r="D218" s="290"/>
      <c r="E218" s="1031"/>
      <c r="F218" s="290"/>
      <c r="G218" s="1038"/>
      <c r="H218" s="1038"/>
      <c r="I218" s="1038"/>
      <c r="J218" s="1038"/>
      <c r="K218" s="1038"/>
      <c r="L218" s="1038"/>
      <c r="M218" s="1038"/>
      <c r="N218" s="1038"/>
      <c r="O218" s="1038"/>
      <c r="P218" s="1038"/>
      <c r="Q218" s="1038"/>
      <c r="R218" s="1038"/>
      <c r="S218" s="1038"/>
      <c r="T218" s="1038"/>
      <c r="U218" s="1038"/>
    </row>
    <row r="219" spans="1:21" s="148" customFormat="1" ht="63.75">
      <c r="B219" s="148" t="s">
        <v>801</v>
      </c>
      <c r="C219" s="472"/>
      <c r="D219" s="290"/>
      <c r="E219" s="1031"/>
      <c r="F219" s="290"/>
      <c r="G219" s="1038"/>
      <c r="H219" s="1038"/>
      <c r="I219" s="1038"/>
      <c r="J219" s="1038"/>
      <c r="K219" s="1038"/>
      <c r="L219" s="1038"/>
      <c r="M219" s="1038"/>
      <c r="N219" s="1038"/>
      <c r="O219" s="1038"/>
      <c r="P219" s="1038"/>
      <c r="Q219" s="1038"/>
      <c r="R219" s="1038"/>
      <c r="S219" s="1038"/>
      <c r="T219" s="1038"/>
      <c r="U219" s="1038"/>
    </row>
    <row r="220" spans="1:21" s="148" customFormat="1" ht="38.25">
      <c r="B220" s="148" t="s">
        <v>756</v>
      </c>
      <c r="C220" s="472"/>
      <c r="D220" s="290"/>
      <c r="E220" s="1031"/>
      <c r="F220" s="290"/>
      <c r="G220" s="1038"/>
      <c r="H220" s="1038"/>
      <c r="I220" s="1038"/>
      <c r="J220" s="1038"/>
      <c r="K220" s="1038"/>
      <c r="L220" s="1038"/>
      <c r="M220" s="1038"/>
      <c r="N220" s="1038"/>
      <c r="O220" s="1038"/>
      <c r="P220" s="1038"/>
      <c r="Q220" s="1038"/>
      <c r="R220" s="1038"/>
      <c r="S220" s="1038"/>
      <c r="T220" s="1038"/>
      <c r="U220" s="1038"/>
    </row>
    <row r="221" spans="1:21" s="148" customFormat="1" ht="51">
      <c r="B221" s="148" t="s">
        <v>802</v>
      </c>
      <c r="C221" s="472"/>
      <c r="D221" s="290"/>
      <c r="E221" s="1031"/>
      <c r="F221" s="290"/>
      <c r="G221" s="1038"/>
      <c r="H221" s="1038"/>
      <c r="I221" s="1038"/>
      <c r="J221" s="1038"/>
      <c r="K221" s="1038"/>
      <c r="L221" s="1038"/>
      <c r="M221" s="1038"/>
      <c r="N221" s="1038"/>
      <c r="O221" s="1038"/>
      <c r="P221" s="1038"/>
      <c r="Q221" s="1038"/>
      <c r="R221" s="1038"/>
      <c r="S221" s="1038"/>
      <c r="T221" s="1038"/>
      <c r="U221" s="1038"/>
    </row>
    <row r="222" spans="1:21" s="148" customFormat="1" ht="25.5">
      <c r="B222" s="148" t="s">
        <v>785</v>
      </c>
      <c r="C222" s="472"/>
      <c r="D222" s="290"/>
      <c r="E222" s="1031"/>
      <c r="F222" s="290"/>
      <c r="G222" s="1038"/>
      <c r="H222" s="1038"/>
      <c r="I222" s="1038"/>
      <c r="J222" s="1038"/>
      <c r="K222" s="1038"/>
      <c r="L222" s="1038"/>
      <c r="M222" s="1038"/>
      <c r="N222" s="1038"/>
      <c r="O222" s="1038"/>
      <c r="P222" s="1038"/>
      <c r="Q222" s="1038"/>
      <c r="R222" s="1038"/>
      <c r="S222" s="1038"/>
      <c r="T222" s="1038"/>
      <c r="U222" s="1038"/>
    </row>
    <row r="223" spans="1:21" s="148" customFormat="1" ht="51">
      <c r="B223" s="148" t="s">
        <v>786</v>
      </c>
      <c r="C223" s="472"/>
      <c r="D223" s="290"/>
      <c r="E223" s="1031"/>
      <c r="F223" s="290"/>
      <c r="G223" s="1038"/>
      <c r="H223" s="1038"/>
      <c r="I223" s="1038"/>
      <c r="J223" s="1038"/>
      <c r="K223" s="1038"/>
      <c r="L223" s="1038"/>
      <c r="M223" s="1038"/>
      <c r="N223" s="1038"/>
      <c r="O223" s="1038"/>
      <c r="P223" s="1038"/>
      <c r="Q223" s="1038"/>
      <c r="R223" s="1038"/>
      <c r="S223" s="1038"/>
      <c r="T223" s="1038"/>
      <c r="U223" s="1038"/>
    </row>
    <row r="224" spans="1:21" s="148" customFormat="1">
      <c r="B224" s="148" t="s">
        <v>760</v>
      </c>
      <c r="C224" s="472"/>
      <c r="D224" s="290"/>
      <c r="E224" s="1031"/>
      <c r="F224" s="290"/>
      <c r="G224" s="1038"/>
      <c r="H224" s="1038"/>
      <c r="I224" s="1038"/>
      <c r="J224" s="1038"/>
      <c r="K224" s="1038"/>
      <c r="L224" s="1038"/>
      <c r="M224" s="1038"/>
      <c r="N224" s="1038"/>
      <c r="O224" s="1038"/>
      <c r="P224" s="1038"/>
      <c r="Q224" s="1038"/>
      <c r="R224" s="1038"/>
      <c r="S224" s="1038"/>
      <c r="T224" s="1038"/>
      <c r="U224" s="1038"/>
    </row>
    <row r="225" spans="1:21" s="148" customFormat="1" ht="38.25">
      <c r="B225" s="148" t="s">
        <v>767</v>
      </c>
      <c r="C225" s="472"/>
      <c r="E225" s="1031"/>
      <c r="F225" s="290"/>
      <c r="G225" s="1038"/>
      <c r="H225" s="1038"/>
      <c r="I225" s="1038"/>
      <c r="J225" s="1038"/>
      <c r="K225" s="1038"/>
      <c r="L225" s="1038"/>
      <c r="M225" s="1038"/>
      <c r="N225" s="1038"/>
      <c r="O225" s="1038"/>
      <c r="P225" s="1038"/>
      <c r="Q225" s="1038"/>
      <c r="R225" s="1038"/>
      <c r="S225" s="1038"/>
      <c r="T225" s="1038"/>
      <c r="U225" s="1038"/>
    </row>
    <row r="226" spans="1:21" s="148" customFormat="1">
      <c r="B226" s="148" t="s">
        <v>787</v>
      </c>
      <c r="C226" s="472" t="s">
        <v>96</v>
      </c>
      <c r="D226" s="289">
        <f>48.03+27.51+3.97+10.53+10</f>
        <v>100.04</v>
      </c>
      <c r="E226" s="1031"/>
      <c r="F226" s="290">
        <f>+D226*E226</f>
        <v>0</v>
      </c>
      <c r="G226" s="1038"/>
      <c r="H226" s="1038"/>
      <c r="I226" s="1038"/>
      <c r="J226" s="1038"/>
      <c r="K226" s="1038"/>
      <c r="L226" s="1038"/>
      <c r="M226" s="1038"/>
      <c r="N226" s="1038"/>
      <c r="O226" s="1038"/>
      <c r="P226" s="1038"/>
      <c r="Q226" s="1038"/>
      <c r="R226" s="1038"/>
      <c r="S226" s="1038"/>
      <c r="T226" s="1038"/>
      <c r="U226" s="1038"/>
    </row>
    <row r="227" spans="1:21" s="148" customFormat="1">
      <c r="B227" s="148" t="s">
        <v>788</v>
      </c>
      <c r="C227" s="472" t="s">
        <v>225</v>
      </c>
      <c r="D227" s="289">
        <f>52.21+30.9+1.92+11.45+10</f>
        <v>106.48</v>
      </c>
      <c r="E227" s="1031"/>
      <c r="F227" s="290">
        <f>+D227*E227</f>
        <v>0</v>
      </c>
      <c r="G227" s="1038"/>
      <c r="H227" s="1038"/>
      <c r="I227" s="1038"/>
      <c r="J227" s="1038"/>
      <c r="K227" s="1038"/>
      <c r="L227" s="1038"/>
      <c r="M227" s="1038"/>
      <c r="N227" s="1038"/>
      <c r="O227" s="1038"/>
      <c r="P227" s="1038"/>
      <c r="Q227" s="1038"/>
      <c r="R227" s="1038"/>
      <c r="S227" s="1038"/>
      <c r="T227" s="1038"/>
      <c r="U227" s="1038"/>
    </row>
    <row r="228" spans="1:21" s="148" customFormat="1">
      <c r="C228" s="472"/>
      <c r="D228" s="290"/>
      <c r="E228" s="1031"/>
      <c r="F228" s="290"/>
      <c r="G228" s="1038"/>
      <c r="H228" s="1038"/>
      <c r="I228" s="1038"/>
      <c r="J228" s="1038"/>
      <c r="K228" s="1038"/>
      <c r="L228" s="1038"/>
      <c r="M228" s="1038"/>
      <c r="N228" s="1038"/>
      <c r="O228" s="1038"/>
      <c r="P228" s="1038"/>
      <c r="Q228" s="1038"/>
      <c r="R228" s="1038"/>
      <c r="S228" s="1038"/>
      <c r="T228" s="1038"/>
      <c r="U228" s="1038"/>
    </row>
    <row r="229" spans="1:21" s="267" customFormat="1">
      <c r="A229" s="392"/>
      <c r="B229" s="475" t="s">
        <v>527</v>
      </c>
      <c r="C229" s="476"/>
      <c r="D229" s="477"/>
      <c r="E229" s="1077"/>
      <c r="F229" s="477"/>
      <c r="G229" s="1026"/>
      <c r="H229" s="1026"/>
      <c r="I229" s="1026"/>
      <c r="J229" s="1026"/>
      <c r="K229" s="1026"/>
      <c r="L229" s="1026"/>
      <c r="M229" s="1026"/>
      <c r="N229" s="1026"/>
      <c r="O229" s="1026"/>
      <c r="P229" s="1026"/>
      <c r="Q229" s="1026"/>
      <c r="R229" s="1026"/>
      <c r="S229" s="1026"/>
      <c r="T229" s="1026"/>
      <c r="U229" s="1026"/>
    </row>
    <row r="230" spans="1:21" s="267" customFormat="1">
      <c r="A230" s="478"/>
      <c r="B230" s="479"/>
      <c r="C230" s="480"/>
      <c r="D230" s="481"/>
      <c r="E230" s="481"/>
      <c r="F230" s="481"/>
      <c r="G230" s="1026"/>
      <c r="H230" s="1026"/>
      <c r="I230" s="1026"/>
      <c r="J230" s="1026"/>
      <c r="K230" s="1026"/>
      <c r="L230" s="1026"/>
      <c r="M230" s="1026"/>
      <c r="N230" s="1026"/>
      <c r="O230" s="1026"/>
      <c r="P230" s="1026"/>
      <c r="Q230" s="1026"/>
      <c r="R230" s="1026"/>
      <c r="S230" s="1026"/>
      <c r="T230" s="1026"/>
      <c r="U230" s="1026"/>
    </row>
    <row r="231" spans="1:21">
      <c r="B231" s="482"/>
    </row>
    <row r="232" spans="1:21">
      <c r="A232" s="483"/>
      <c r="B232" s="484" t="s">
        <v>803</v>
      </c>
      <c r="C232" s="485"/>
      <c r="D232" s="486"/>
      <c r="E232" s="486"/>
      <c r="F232" s="486">
        <f>SUM(F1:F229)</f>
        <v>0</v>
      </c>
    </row>
    <row r="234" spans="1:21">
      <c r="C234" s="324"/>
      <c r="D234" s="325"/>
      <c r="E234" s="325"/>
      <c r="F234" s="325"/>
    </row>
  </sheetData>
  <sheetProtection algorithmName="SHA-512" hashValue="AWC8XCHaec/jxPQmXt7QjV1ksmNbWoGOdeozBNs+3ifrvHzv6CoIgD+mwjJ2U+o1tRtp07PI2ZNySLKiHDPj+Q==" saltValue="AKs9e/YHSXTWztW1VJpjNA==" spinCount="100000" sheet="1" objects="1" scenarios="1" selectLockedCells="1"/>
  <printOptions horizontalCentered="1"/>
  <pageMargins left="0.98402777777777772" right="0.39374999999999999" top="0.98402777777777772" bottom="0.78749999999999998" header="0.51180555555555551" footer="0.51180555555555551"/>
  <pageSetup paperSize="9" firstPageNumber="0" orientation="portrait" horizontalDpi="300" verticalDpi="300" r:id="rId1"/>
  <headerFooter alignWithMargins="0">
    <oddHeader>&amp;C&amp;6ZDRAVSTVENI DOM - NOVA GORICA</oddHeader>
    <oddFooter>&amp;C&amp;A&amp;R&amp;P od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59999389629810485"/>
  </sheetPr>
  <dimension ref="A1:Z1116"/>
  <sheetViews>
    <sheetView view="pageBreakPreview" zoomScaleSheetLayoutView="100" workbookViewId="0">
      <selection activeCell="E32" sqref="E32"/>
    </sheetView>
  </sheetViews>
  <sheetFormatPr defaultRowHeight="12.75"/>
  <cols>
    <col min="1" max="1" width="4.7109375" style="487" customWidth="1"/>
    <col min="2" max="2" width="36.42578125" style="488" customWidth="1"/>
    <col min="3" max="3" width="5.42578125" style="489" customWidth="1"/>
    <col min="4" max="4" width="10.5703125" style="490" customWidth="1"/>
    <col min="5" max="5" width="14.28515625" style="490" customWidth="1"/>
    <col min="6" max="6" width="14" style="490" customWidth="1"/>
    <col min="7" max="26" width="9.140625" style="1090"/>
    <col min="27" max="16384" width="9.140625" style="489"/>
  </cols>
  <sheetData>
    <row r="1" spans="1:26" s="493" customFormat="1" ht="25.5">
      <c r="A1" s="491" t="s">
        <v>7</v>
      </c>
      <c r="B1" s="492" t="s">
        <v>804</v>
      </c>
      <c r="D1" s="494"/>
      <c r="E1" s="494"/>
      <c r="F1" s="494"/>
      <c r="G1" s="1088"/>
      <c r="H1" s="1088"/>
      <c r="I1" s="1088"/>
      <c r="J1" s="1088"/>
      <c r="K1" s="1088"/>
      <c r="L1" s="1088"/>
      <c r="M1" s="1088"/>
      <c r="N1" s="1088"/>
      <c r="O1" s="1088"/>
      <c r="P1" s="1088"/>
      <c r="Q1" s="1088"/>
      <c r="R1" s="1088"/>
      <c r="S1" s="1088"/>
      <c r="T1" s="1088"/>
      <c r="U1" s="1088"/>
      <c r="V1" s="1088"/>
      <c r="W1" s="1088"/>
      <c r="X1" s="1088"/>
      <c r="Y1" s="1088"/>
      <c r="Z1" s="1088"/>
    </row>
    <row r="3" spans="1:26" s="407" customFormat="1">
      <c r="A3" s="495"/>
      <c r="B3" s="496"/>
      <c r="C3" s="495"/>
      <c r="D3" s="497"/>
      <c r="E3" s="497"/>
      <c r="F3" s="497"/>
      <c r="G3" s="1089"/>
      <c r="H3" s="1089"/>
      <c r="I3" s="1089"/>
      <c r="J3" s="1089"/>
      <c r="K3" s="1089"/>
      <c r="L3" s="1089"/>
      <c r="M3" s="1089"/>
      <c r="N3" s="1089"/>
      <c r="O3" s="1089"/>
      <c r="P3" s="1089"/>
      <c r="Q3" s="1089"/>
      <c r="R3" s="1089"/>
      <c r="S3" s="1089"/>
      <c r="T3" s="1089"/>
      <c r="U3" s="1089"/>
      <c r="V3" s="1089"/>
      <c r="W3" s="1089"/>
      <c r="X3" s="1089"/>
      <c r="Y3" s="1089"/>
      <c r="Z3" s="1089"/>
    </row>
    <row r="4" spans="1:26" s="257" customFormat="1">
      <c r="A4" s="552"/>
      <c r="B4" s="1079" t="s">
        <v>37</v>
      </c>
      <c r="C4" s="965" t="s">
        <v>38</v>
      </c>
      <c r="D4" s="966" t="s">
        <v>39</v>
      </c>
      <c r="E4" s="966" t="s">
        <v>40</v>
      </c>
      <c r="F4" s="966" t="s">
        <v>41</v>
      </c>
      <c r="G4" s="1037"/>
      <c r="H4" s="1037"/>
      <c r="I4" s="1037"/>
      <c r="J4" s="1037"/>
      <c r="K4" s="1037"/>
      <c r="L4" s="1037"/>
      <c r="M4" s="1037"/>
      <c r="N4" s="1037"/>
      <c r="O4" s="1037"/>
      <c r="P4" s="1037"/>
      <c r="Q4" s="1037"/>
      <c r="R4" s="1037"/>
      <c r="S4" s="1037"/>
      <c r="T4" s="1037"/>
      <c r="U4" s="1037"/>
      <c r="V4" s="1037"/>
      <c r="W4" s="1037"/>
      <c r="X4" s="1037"/>
      <c r="Y4" s="1037"/>
      <c r="Z4" s="1037"/>
    </row>
    <row r="5" spans="1:26" s="251" customFormat="1">
      <c r="A5" s="252"/>
      <c r="B5" s="498"/>
      <c r="C5" s="455"/>
      <c r="D5" s="97"/>
      <c r="E5" s="97"/>
      <c r="F5" s="391"/>
      <c r="G5" s="1035"/>
      <c r="H5" s="1035"/>
      <c r="I5" s="1035"/>
      <c r="J5" s="1035"/>
      <c r="K5" s="1035"/>
      <c r="L5" s="1035"/>
      <c r="M5" s="1035"/>
      <c r="N5" s="1035"/>
      <c r="O5" s="1035"/>
      <c r="P5" s="1035"/>
      <c r="Q5" s="1035"/>
      <c r="R5" s="1035"/>
      <c r="S5" s="1035"/>
      <c r="T5" s="1035"/>
      <c r="U5" s="1035"/>
      <c r="V5" s="1035"/>
      <c r="W5" s="1035"/>
      <c r="X5" s="1035"/>
      <c r="Y5" s="1035"/>
      <c r="Z5" s="1035"/>
    </row>
    <row r="6" spans="1:26" s="251" customFormat="1">
      <c r="A6" s="252"/>
      <c r="B6" s="499"/>
      <c r="C6" s="455"/>
      <c r="D6" s="97"/>
      <c r="E6" s="97"/>
      <c r="F6" s="391"/>
      <c r="G6" s="1035"/>
      <c r="H6" s="1035"/>
      <c r="I6" s="1035"/>
      <c r="J6" s="1035"/>
      <c r="K6" s="1035"/>
      <c r="L6" s="1035"/>
      <c r="M6" s="1035"/>
      <c r="N6" s="1035"/>
      <c r="O6" s="1035"/>
      <c r="P6" s="1035"/>
      <c r="Q6" s="1035"/>
      <c r="R6" s="1035"/>
      <c r="S6" s="1035"/>
      <c r="T6" s="1035"/>
      <c r="U6" s="1035"/>
      <c r="V6" s="1035"/>
      <c r="W6" s="1035"/>
      <c r="X6" s="1035"/>
      <c r="Y6" s="1035"/>
      <c r="Z6" s="1035"/>
    </row>
    <row r="7" spans="1:26" s="251" customFormat="1" ht="63.75">
      <c r="A7" s="252"/>
      <c r="B7" s="500" t="s">
        <v>805</v>
      </c>
      <c r="C7" s="455"/>
      <c r="D7" s="97"/>
      <c r="E7" s="1080"/>
      <c r="F7" s="391"/>
      <c r="G7" s="1035"/>
      <c r="H7" s="1035"/>
      <c r="I7" s="1035"/>
      <c r="J7" s="1035"/>
      <c r="K7" s="1035"/>
      <c r="L7" s="1035"/>
      <c r="M7" s="1035"/>
      <c r="N7" s="1035"/>
      <c r="O7" s="1035"/>
      <c r="P7" s="1035"/>
      <c r="Q7" s="1035"/>
      <c r="R7" s="1035"/>
      <c r="S7" s="1035"/>
      <c r="T7" s="1035"/>
      <c r="U7" s="1035"/>
      <c r="V7" s="1035"/>
      <c r="W7" s="1035"/>
      <c r="X7" s="1035"/>
      <c r="Y7" s="1035"/>
      <c r="Z7" s="1035"/>
    </row>
    <row r="8" spans="1:26" s="251" customFormat="1" ht="51">
      <c r="A8" s="252"/>
      <c r="B8" s="500" t="s">
        <v>806</v>
      </c>
      <c r="C8" s="455"/>
      <c r="D8" s="97"/>
      <c r="E8" s="1080"/>
      <c r="F8" s="391"/>
      <c r="G8" s="1035"/>
      <c r="H8" s="1035"/>
      <c r="I8" s="1035"/>
      <c r="J8" s="1035"/>
      <c r="K8" s="1035"/>
      <c r="L8" s="1035"/>
      <c r="M8" s="1035"/>
      <c r="N8" s="1035"/>
      <c r="O8" s="1035"/>
      <c r="P8" s="1035"/>
      <c r="Q8" s="1035"/>
      <c r="R8" s="1035"/>
      <c r="S8" s="1035"/>
      <c r="T8" s="1035"/>
      <c r="U8" s="1035"/>
      <c r="V8" s="1035"/>
      <c r="W8" s="1035"/>
      <c r="X8" s="1035"/>
      <c r="Y8" s="1035"/>
      <c r="Z8" s="1035"/>
    </row>
    <row r="9" spans="1:26" s="251" customFormat="1" ht="63.75">
      <c r="A9" s="252"/>
      <c r="B9" s="500" t="s">
        <v>807</v>
      </c>
      <c r="C9" s="455"/>
      <c r="D9" s="97"/>
      <c r="E9" s="1080"/>
      <c r="F9" s="391"/>
      <c r="G9" s="1035"/>
      <c r="H9" s="1035"/>
      <c r="I9" s="1035"/>
      <c r="J9" s="1035"/>
      <c r="K9" s="1035"/>
      <c r="L9" s="1035"/>
      <c r="M9" s="1035"/>
      <c r="N9" s="1035"/>
      <c r="O9" s="1035"/>
      <c r="P9" s="1035"/>
      <c r="Q9" s="1035"/>
      <c r="R9" s="1035"/>
      <c r="S9" s="1035"/>
      <c r="T9" s="1035"/>
      <c r="U9" s="1035"/>
      <c r="V9" s="1035"/>
      <c r="W9" s="1035"/>
      <c r="X9" s="1035"/>
      <c r="Y9" s="1035"/>
      <c r="Z9" s="1035"/>
    </row>
    <row r="10" spans="1:26" s="251" customFormat="1">
      <c r="A10" s="252"/>
      <c r="B10" s="500"/>
      <c r="C10" s="455"/>
      <c r="D10" s="97"/>
      <c r="E10" s="1080"/>
      <c r="F10" s="391"/>
      <c r="G10" s="1035"/>
      <c r="H10" s="1035"/>
      <c r="I10" s="1035"/>
      <c r="J10" s="1035"/>
      <c r="K10" s="1035"/>
      <c r="L10" s="1035"/>
      <c r="M10" s="1035"/>
      <c r="N10" s="1035"/>
      <c r="O10" s="1035"/>
      <c r="P10" s="1035"/>
      <c r="Q10" s="1035"/>
      <c r="R10" s="1035"/>
      <c r="S10" s="1035"/>
      <c r="T10" s="1035"/>
      <c r="U10" s="1035"/>
      <c r="V10" s="1035"/>
      <c r="W10" s="1035"/>
      <c r="X10" s="1035"/>
      <c r="Y10" s="1035"/>
      <c r="Z10" s="1035"/>
    </row>
    <row r="11" spans="1:26" s="251" customFormat="1">
      <c r="A11" s="252"/>
      <c r="B11" s="499"/>
      <c r="C11" s="455"/>
      <c r="D11" s="97"/>
      <c r="E11" s="1080"/>
      <c r="F11" s="391"/>
      <c r="G11" s="1035"/>
      <c r="H11" s="1035"/>
      <c r="I11" s="1035"/>
      <c r="J11" s="1035"/>
      <c r="K11" s="1035"/>
      <c r="L11" s="1035"/>
      <c r="M11" s="1035"/>
      <c r="N11" s="1035"/>
      <c r="O11" s="1035"/>
      <c r="P11" s="1035"/>
      <c r="Q11" s="1035"/>
      <c r="R11" s="1035"/>
      <c r="S11" s="1035"/>
      <c r="T11" s="1035"/>
      <c r="U11" s="1035"/>
      <c r="V11" s="1035"/>
      <c r="W11" s="1035"/>
      <c r="X11" s="1035"/>
      <c r="Y11" s="1035"/>
      <c r="Z11" s="1035"/>
    </row>
    <row r="12" spans="1:26" ht="63.75">
      <c r="A12" s="501" t="s">
        <v>58</v>
      </c>
      <c r="B12" s="502" t="s">
        <v>808</v>
      </c>
      <c r="C12" s="503"/>
      <c r="D12" s="504"/>
      <c r="E12" s="1081"/>
    </row>
    <row r="13" spans="1:26" s="509" customFormat="1">
      <c r="A13" s="505"/>
      <c r="B13" s="506"/>
      <c r="C13" s="507"/>
      <c r="D13" s="508"/>
      <c r="E13" s="1082"/>
      <c r="F13" s="508"/>
      <c r="G13" s="1091"/>
      <c r="H13" s="1091"/>
      <c r="I13" s="1091"/>
      <c r="J13" s="1091"/>
      <c r="K13" s="1091"/>
      <c r="L13" s="1091"/>
      <c r="M13" s="1091"/>
      <c r="N13" s="1091"/>
      <c r="O13" s="1091"/>
      <c r="P13" s="1091"/>
      <c r="Q13" s="1091"/>
      <c r="R13" s="1091"/>
      <c r="S13" s="1091"/>
      <c r="T13" s="1091"/>
      <c r="U13" s="1091"/>
      <c r="V13" s="1091"/>
      <c r="W13" s="1091"/>
      <c r="X13" s="1091"/>
      <c r="Y13" s="1091"/>
      <c r="Z13" s="1091"/>
    </row>
    <row r="14" spans="1:26" s="509" customFormat="1">
      <c r="A14" s="510" t="s">
        <v>111</v>
      </c>
      <c r="B14" s="511" t="s">
        <v>809</v>
      </c>
      <c r="C14" s="507"/>
      <c r="D14" s="508"/>
      <c r="E14" s="1082"/>
      <c r="F14" s="508"/>
      <c r="G14" s="1091"/>
      <c r="H14" s="1091"/>
      <c r="I14" s="1091"/>
      <c r="J14" s="1091"/>
      <c r="K14" s="1091"/>
      <c r="L14" s="1091"/>
      <c r="M14" s="1091"/>
      <c r="N14" s="1091"/>
      <c r="O14" s="1091"/>
      <c r="P14" s="1091"/>
      <c r="Q14" s="1091"/>
      <c r="R14" s="1091"/>
      <c r="S14" s="1091"/>
      <c r="T14" s="1091"/>
      <c r="U14" s="1091"/>
      <c r="V14" s="1091"/>
      <c r="W14" s="1091"/>
      <c r="X14" s="1091"/>
      <c r="Y14" s="1091"/>
      <c r="Z14" s="1091"/>
    </row>
    <row r="15" spans="1:26" s="148" customFormat="1">
      <c r="C15" s="472"/>
      <c r="D15" s="290"/>
      <c r="E15" s="1031"/>
      <c r="F15" s="290"/>
      <c r="G15" s="1038"/>
      <c r="H15" s="1038"/>
      <c r="I15" s="1038"/>
      <c r="J15" s="1038"/>
      <c r="K15" s="1038"/>
      <c r="L15" s="1038"/>
      <c r="M15" s="1038"/>
      <c r="N15" s="1038"/>
      <c r="O15" s="1038"/>
      <c r="P15" s="1038"/>
      <c r="Q15" s="1038"/>
      <c r="R15" s="1038"/>
      <c r="S15" s="1038"/>
      <c r="T15" s="1038"/>
      <c r="U15" s="1038"/>
      <c r="V15" s="1038"/>
      <c r="W15" s="1038"/>
      <c r="X15" s="1038"/>
      <c r="Y15" s="1038"/>
      <c r="Z15" s="1038"/>
    </row>
    <row r="16" spans="1:26" s="148" customFormat="1" ht="63.75">
      <c r="B16" s="512" t="s">
        <v>810</v>
      </c>
      <c r="C16" s="472"/>
      <c r="D16" s="290"/>
      <c r="E16" s="1031"/>
      <c r="F16" s="290"/>
      <c r="G16" s="1038"/>
      <c r="H16" s="1038"/>
      <c r="I16" s="1038"/>
      <c r="J16" s="1038"/>
      <c r="K16" s="1038"/>
      <c r="L16" s="1038"/>
      <c r="M16" s="1038"/>
      <c r="N16" s="1038"/>
      <c r="O16" s="1038"/>
      <c r="P16" s="1038"/>
      <c r="Q16" s="1038"/>
      <c r="R16" s="1038"/>
      <c r="S16" s="1038"/>
      <c r="T16" s="1038"/>
      <c r="U16" s="1038"/>
      <c r="V16" s="1038"/>
      <c r="W16" s="1038"/>
      <c r="X16" s="1038"/>
      <c r="Y16" s="1038"/>
      <c r="Z16" s="1038"/>
    </row>
    <row r="17" spans="1:26" s="148" customFormat="1" ht="63.75">
      <c r="B17" s="148" t="s">
        <v>811</v>
      </c>
      <c r="C17" s="472"/>
      <c r="D17" s="290"/>
      <c r="E17" s="1031"/>
      <c r="F17" s="290"/>
      <c r="G17" s="1038"/>
      <c r="H17" s="1038"/>
      <c r="I17" s="1038"/>
      <c r="J17" s="1038"/>
      <c r="K17" s="1038"/>
      <c r="L17" s="1038"/>
      <c r="M17" s="1038"/>
      <c r="N17" s="1038"/>
      <c r="O17" s="1038"/>
      <c r="P17" s="1038"/>
      <c r="Q17" s="1038"/>
      <c r="R17" s="1038"/>
      <c r="S17" s="1038"/>
      <c r="T17" s="1038"/>
      <c r="U17" s="1038"/>
      <c r="V17" s="1038"/>
      <c r="W17" s="1038"/>
      <c r="X17" s="1038"/>
      <c r="Y17" s="1038"/>
      <c r="Z17" s="1038"/>
    </row>
    <row r="18" spans="1:26" s="148" customFormat="1">
      <c r="C18" s="472"/>
      <c r="D18" s="290"/>
      <c r="E18" s="1031"/>
      <c r="F18" s="290"/>
      <c r="G18" s="1038"/>
      <c r="H18" s="1038"/>
      <c r="I18" s="1038"/>
      <c r="J18" s="1038"/>
      <c r="K18" s="1038"/>
      <c r="L18" s="1038"/>
      <c r="M18" s="1038"/>
      <c r="N18" s="1038"/>
      <c r="O18" s="1038"/>
      <c r="P18" s="1038"/>
      <c r="Q18" s="1038"/>
      <c r="R18" s="1038"/>
      <c r="S18" s="1038"/>
      <c r="T18" s="1038"/>
      <c r="U18" s="1038"/>
      <c r="V18" s="1038"/>
      <c r="W18" s="1038"/>
      <c r="X18" s="1038"/>
      <c r="Y18" s="1038"/>
      <c r="Z18" s="1038"/>
    </row>
    <row r="19" spans="1:26" s="148" customFormat="1">
      <c r="A19" s="148" t="s">
        <v>113</v>
      </c>
      <c r="B19" s="370" t="s">
        <v>812</v>
      </c>
      <c r="C19" s="472"/>
      <c r="D19" s="290"/>
      <c r="E19" s="1031"/>
      <c r="F19" s="290"/>
      <c r="G19" s="1038"/>
      <c r="H19" s="1038"/>
      <c r="I19" s="1038"/>
      <c r="J19" s="1038"/>
      <c r="K19" s="1038"/>
      <c r="L19" s="1038"/>
      <c r="M19" s="1038"/>
      <c r="N19" s="1038"/>
      <c r="O19" s="1038"/>
      <c r="P19" s="1038"/>
      <c r="Q19" s="1038"/>
      <c r="R19" s="1038"/>
      <c r="S19" s="1038"/>
      <c r="T19" s="1038"/>
      <c r="U19" s="1038"/>
      <c r="V19" s="1038"/>
      <c r="W19" s="1038"/>
      <c r="X19" s="1038"/>
      <c r="Y19" s="1038"/>
      <c r="Z19" s="1038"/>
    </row>
    <row r="20" spans="1:26" s="148" customFormat="1" ht="25.5">
      <c r="B20" s="148" t="s">
        <v>813</v>
      </c>
      <c r="C20" s="472"/>
      <c r="D20" s="290"/>
      <c r="E20" s="1031"/>
      <c r="F20" s="290"/>
      <c r="G20" s="1038"/>
      <c r="H20" s="1038"/>
      <c r="I20" s="1038"/>
      <c r="J20" s="1038"/>
      <c r="K20" s="1038"/>
      <c r="L20" s="1038"/>
      <c r="M20" s="1038"/>
      <c r="N20" s="1038"/>
      <c r="O20" s="1038"/>
      <c r="P20" s="1038"/>
      <c r="Q20" s="1038"/>
      <c r="R20" s="1038"/>
      <c r="S20" s="1038"/>
      <c r="T20" s="1038"/>
      <c r="U20" s="1038"/>
      <c r="V20" s="1038"/>
      <c r="W20" s="1038"/>
      <c r="X20" s="1038"/>
      <c r="Y20" s="1038"/>
      <c r="Z20" s="1038"/>
    </row>
    <row r="21" spans="1:26" s="148" customFormat="1" ht="25.5">
      <c r="B21" s="148" t="s">
        <v>814</v>
      </c>
      <c r="C21" s="472"/>
      <c r="D21" s="290"/>
      <c r="E21" s="1031"/>
      <c r="F21" s="290"/>
      <c r="G21" s="1038"/>
      <c r="H21" s="1038"/>
      <c r="I21" s="1038"/>
      <c r="J21" s="1038"/>
      <c r="K21" s="1038"/>
      <c r="L21" s="1038"/>
      <c r="M21" s="1038"/>
      <c r="N21" s="1038"/>
      <c r="O21" s="1038"/>
      <c r="P21" s="1038"/>
      <c r="Q21" s="1038"/>
      <c r="R21" s="1038"/>
      <c r="S21" s="1038"/>
      <c r="T21" s="1038"/>
      <c r="U21" s="1038"/>
      <c r="V21" s="1038"/>
      <c r="W21" s="1038"/>
      <c r="X21" s="1038"/>
      <c r="Y21" s="1038"/>
      <c r="Z21" s="1038"/>
    </row>
    <row r="22" spans="1:26" s="148" customFormat="1">
      <c r="B22" s="148" t="s">
        <v>815</v>
      </c>
      <c r="C22" s="472"/>
      <c r="D22" s="290"/>
      <c r="E22" s="1031"/>
      <c r="F22" s="290"/>
      <c r="G22" s="1038"/>
      <c r="H22" s="1038"/>
      <c r="I22" s="1038"/>
      <c r="J22" s="1038"/>
      <c r="K22" s="1038"/>
      <c r="L22" s="1038"/>
      <c r="M22" s="1038"/>
      <c r="N22" s="1038"/>
      <c r="O22" s="1038"/>
      <c r="P22" s="1038"/>
      <c r="Q22" s="1038"/>
      <c r="R22" s="1038"/>
      <c r="S22" s="1038"/>
      <c r="T22" s="1038"/>
      <c r="U22" s="1038"/>
      <c r="V22" s="1038"/>
      <c r="W22" s="1038"/>
      <c r="X22" s="1038"/>
      <c r="Y22" s="1038"/>
      <c r="Z22" s="1038"/>
    </row>
    <row r="23" spans="1:26" s="148" customFormat="1">
      <c r="B23" s="148" t="s">
        <v>816</v>
      </c>
      <c r="C23" s="472"/>
      <c r="D23" s="290"/>
      <c r="E23" s="1031"/>
      <c r="F23" s="290"/>
      <c r="G23" s="1038"/>
      <c r="H23" s="1038"/>
      <c r="I23" s="1038"/>
      <c r="J23" s="1038"/>
      <c r="K23" s="1038"/>
      <c r="L23" s="1038"/>
      <c r="M23" s="1038"/>
      <c r="N23" s="1038"/>
      <c r="O23" s="1038"/>
      <c r="P23" s="1038"/>
      <c r="Q23" s="1038"/>
      <c r="R23" s="1038"/>
      <c r="S23" s="1038"/>
      <c r="T23" s="1038"/>
      <c r="U23" s="1038"/>
      <c r="V23" s="1038"/>
      <c r="W23" s="1038"/>
      <c r="X23" s="1038"/>
      <c r="Y23" s="1038"/>
      <c r="Z23" s="1038"/>
    </row>
    <row r="24" spans="1:26" s="148" customFormat="1" ht="25.5">
      <c r="B24" s="148" t="s">
        <v>817</v>
      </c>
      <c r="C24" s="472"/>
      <c r="D24" s="290"/>
      <c r="E24" s="1031"/>
      <c r="F24" s="290"/>
      <c r="G24" s="1038"/>
      <c r="H24" s="1038"/>
      <c r="I24" s="1038"/>
      <c r="J24" s="1038"/>
      <c r="K24" s="1038"/>
      <c r="L24" s="1038"/>
      <c r="M24" s="1038"/>
      <c r="N24" s="1038"/>
      <c r="O24" s="1038"/>
      <c r="P24" s="1038"/>
      <c r="Q24" s="1038"/>
      <c r="R24" s="1038"/>
      <c r="S24" s="1038"/>
      <c r="T24" s="1038"/>
      <c r="U24" s="1038"/>
      <c r="V24" s="1038"/>
      <c r="W24" s="1038"/>
      <c r="X24" s="1038"/>
      <c r="Y24" s="1038"/>
      <c r="Z24" s="1038"/>
    </row>
    <row r="25" spans="1:26" s="148" customFormat="1">
      <c r="B25" s="148" t="s">
        <v>818</v>
      </c>
      <c r="C25" s="472"/>
      <c r="D25" s="290"/>
      <c r="E25" s="1031"/>
      <c r="F25" s="290"/>
      <c r="G25" s="1038"/>
      <c r="H25" s="1038"/>
      <c r="I25" s="1038"/>
      <c r="J25" s="1038"/>
      <c r="K25" s="1038"/>
      <c r="L25" s="1038"/>
      <c r="M25" s="1038"/>
      <c r="N25" s="1038"/>
      <c r="O25" s="1038"/>
      <c r="P25" s="1038"/>
      <c r="Q25" s="1038"/>
      <c r="R25" s="1038"/>
      <c r="S25" s="1038"/>
      <c r="T25" s="1038"/>
      <c r="U25" s="1038"/>
      <c r="V25" s="1038"/>
      <c r="W25" s="1038"/>
      <c r="X25" s="1038"/>
      <c r="Y25" s="1038"/>
      <c r="Z25" s="1038"/>
    </row>
    <row r="26" spans="1:26" s="148" customFormat="1" ht="25.5">
      <c r="B26" s="148" t="s">
        <v>819</v>
      </c>
      <c r="C26" s="472"/>
      <c r="D26" s="290"/>
      <c r="E26" s="1031"/>
      <c r="F26" s="290"/>
      <c r="G26" s="1038"/>
      <c r="H26" s="1038"/>
      <c r="I26" s="1038"/>
      <c r="J26" s="1038"/>
      <c r="K26" s="1038"/>
      <c r="L26" s="1038"/>
      <c r="M26" s="1038"/>
      <c r="N26" s="1038"/>
      <c r="O26" s="1038"/>
      <c r="P26" s="1038"/>
      <c r="Q26" s="1038"/>
      <c r="R26" s="1038"/>
      <c r="S26" s="1038"/>
      <c r="T26" s="1038"/>
      <c r="U26" s="1038"/>
      <c r="V26" s="1038"/>
      <c r="W26" s="1038"/>
      <c r="X26" s="1038"/>
      <c r="Y26" s="1038"/>
      <c r="Z26" s="1038"/>
    </row>
    <row r="27" spans="1:26" s="148" customFormat="1" ht="51">
      <c r="B27" s="148" t="s">
        <v>820</v>
      </c>
      <c r="C27" s="472"/>
      <c r="D27" s="290"/>
      <c r="E27" s="1031"/>
      <c r="F27" s="290"/>
      <c r="G27" s="1038"/>
      <c r="H27" s="1038"/>
      <c r="I27" s="1038"/>
      <c r="J27" s="1038"/>
      <c r="K27" s="1038"/>
      <c r="L27" s="1038"/>
      <c r="M27" s="1038"/>
      <c r="N27" s="1038"/>
      <c r="O27" s="1038"/>
      <c r="P27" s="1038"/>
      <c r="Q27" s="1038"/>
      <c r="R27" s="1038"/>
      <c r="S27" s="1038"/>
      <c r="T27" s="1038"/>
      <c r="U27" s="1038"/>
      <c r="V27" s="1038"/>
      <c r="W27" s="1038"/>
      <c r="X27" s="1038"/>
      <c r="Y27" s="1038"/>
      <c r="Z27" s="1038"/>
    </row>
    <row r="28" spans="1:26" s="148" customFormat="1" ht="51">
      <c r="B28" s="148" t="s">
        <v>821</v>
      </c>
      <c r="C28" s="472"/>
      <c r="D28" s="290"/>
      <c r="E28" s="1031"/>
      <c r="F28" s="290"/>
      <c r="G28" s="1038"/>
      <c r="H28" s="1038"/>
      <c r="I28" s="1038"/>
      <c r="J28" s="1038"/>
      <c r="K28" s="1038"/>
      <c r="L28" s="1038"/>
      <c r="M28" s="1038"/>
      <c r="N28" s="1038"/>
      <c r="O28" s="1038"/>
      <c r="P28" s="1038"/>
      <c r="Q28" s="1038"/>
      <c r="R28" s="1038"/>
      <c r="S28" s="1038"/>
      <c r="T28" s="1038"/>
      <c r="U28" s="1038"/>
      <c r="V28" s="1038"/>
      <c r="W28" s="1038"/>
      <c r="X28" s="1038"/>
      <c r="Y28" s="1038"/>
      <c r="Z28" s="1038"/>
    </row>
    <row r="29" spans="1:26" s="148" customFormat="1" ht="38.25">
      <c r="B29" s="148" t="s">
        <v>822</v>
      </c>
      <c r="C29" s="472"/>
      <c r="D29" s="290"/>
      <c r="E29" s="1031"/>
      <c r="F29" s="290"/>
      <c r="G29" s="1038"/>
      <c r="H29" s="1038"/>
      <c r="I29" s="1038"/>
      <c r="J29" s="1038"/>
      <c r="K29" s="1038"/>
      <c r="L29" s="1038"/>
      <c r="M29" s="1038"/>
      <c r="N29" s="1038"/>
      <c r="O29" s="1038"/>
      <c r="P29" s="1038"/>
      <c r="Q29" s="1038"/>
      <c r="R29" s="1038"/>
      <c r="S29" s="1038"/>
      <c r="T29" s="1038"/>
      <c r="U29" s="1038"/>
      <c r="V29" s="1038"/>
      <c r="W29" s="1038"/>
      <c r="X29" s="1038"/>
      <c r="Y29" s="1038"/>
      <c r="Z29" s="1038"/>
    </row>
    <row r="30" spans="1:26" s="148" customFormat="1">
      <c r="B30" s="148" t="s">
        <v>823</v>
      </c>
      <c r="C30" s="472"/>
      <c r="D30" s="290"/>
      <c r="E30" s="1031"/>
      <c r="F30" s="290"/>
      <c r="G30" s="1038"/>
      <c r="H30" s="1038"/>
      <c r="I30" s="1038"/>
      <c r="J30" s="1038"/>
      <c r="K30" s="1038"/>
      <c r="L30" s="1038"/>
      <c r="M30" s="1038"/>
      <c r="N30" s="1038"/>
      <c r="O30" s="1038"/>
      <c r="P30" s="1038"/>
      <c r="Q30" s="1038"/>
      <c r="R30" s="1038"/>
      <c r="S30" s="1038"/>
      <c r="T30" s="1038"/>
      <c r="U30" s="1038"/>
      <c r="V30" s="1038"/>
      <c r="W30" s="1038"/>
      <c r="X30" s="1038"/>
      <c r="Y30" s="1038"/>
      <c r="Z30" s="1038"/>
    </row>
    <row r="31" spans="1:26" s="148" customFormat="1">
      <c r="B31" s="148" t="s">
        <v>824</v>
      </c>
      <c r="C31" s="472"/>
      <c r="D31" s="290"/>
      <c r="E31" s="1031"/>
      <c r="F31" s="290"/>
      <c r="G31" s="1038"/>
      <c r="H31" s="1038"/>
      <c r="I31" s="1038"/>
      <c r="J31" s="1038"/>
      <c r="K31" s="1038"/>
      <c r="L31" s="1038"/>
      <c r="M31" s="1038"/>
      <c r="N31" s="1038"/>
      <c r="O31" s="1038"/>
      <c r="P31" s="1038"/>
      <c r="Q31" s="1038"/>
      <c r="R31" s="1038"/>
      <c r="S31" s="1038"/>
      <c r="T31" s="1038"/>
      <c r="U31" s="1038"/>
      <c r="V31" s="1038"/>
      <c r="W31" s="1038"/>
      <c r="X31" s="1038"/>
      <c r="Y31" s="1038"/>
      <c r="Z31" s="1038"/>
    </row>
    <row r="32" spans="1:26" s="148" customFormat="1" ht="51">
      <c r="B32" s="148" t="s">
        <v>767</v>
      </c>
      <c r="C32" s="472" t="s">
        <v>84</v>
      </c>
      <c r="D32" s="290">
        <v>4</v>
      </c>
      <c r="E32" s="1031"/>
      <c r="F32" s="290">
        <f>+D32*E32</f>
        <v>0</v>
      </c>
      <c r="G32" s="1038"/>
      <c r="H32" s="1038"/>
      <c r="I32" s="1038"/>
      <c r="J32" s="1038"/>
      <c r="K32" s="1038"/>
      <c r="L32" s="1038"/>
      <c r="M32" s="1038"/>
      <c r="N32" s="1038"/>
      <c r="O32" s="1038"/>
      <c r="P32" s="1038"/>
      <c r="Q32" s="1038"/>
      <c r="R32" s="1038"/>
      <c r="S32" s="1038"/>
      <c r="T32" s="1038"/>
      <c r="U32" s="1038"/>
      <c r="V32" s="1038"/>
      <c r="W32" s="1038"/>
      <c r="X32" s="1038"/>
      <c r="Y32" s="1038"/>
      <c r="Z32" s="1038"/>
    </row>
    <row r="33" spans="1:26" s="148" customFormat="1">
      <c r="C33" s="472"/>
      <c r="D33" s="290"/>
      <c r="E33" s="1031"/>
      <c r="F33" s="290"/>
      <c r="G33" s="1038"/>
      <c r="H33" s="1038"/>
      <c r="I33" s="1038"/>
      <c r="J33" s="1038"/>
      <c r="K33" s="1038"/>
      <c r="L33" s="1038"/>
      <c r="M33" s="1038"/>
      <c r="N33" s="1038"/>
      <c r="O33" s="1038"/>
      <c r="P33" s="1038"/>
      <c r="Q33" s="1038"/>
      <c r="R33" s="1038"/>
      <c r="S33" s="1038"/>
      <c r="T33" s="1038"/>
      <c r="U33" s="1038"/>
      <c r="V33" s="1038"/>
      <c r="W33" s="1038"/>
      <c r="X33" s="1038"/>
      <c r="Y33" s="1038"/>
      <c r="Z33" s="1038"/>
    </row>
    <row r="34" spans="1:26" s="148" customFormat="1">
      <c r="C34" s="472"/>
      <c r="D34" s="290"/>
      <c r="E34" s="1031"/>
      <c r="F34" s="290"/>
      <c r="G34" s="1038"/>
      <c r="H34" s="1038"/>
      <c r="I34" s="1038"/>
      <c r="J34" s="1038"/>
      <c r="K34" s="1038"/>
      <c r="L34" s="1038"/>
      <c r="M34" s="1038"/>
      <c r="N34" s="1038"/>
      <c r="O34" s="1038"/>
      <c r="P34" s="1038"/>
      <c r="Q34" s="1038"/>
      <c r="R34" s="1038"/>
      <c r="S34" s="1038"/>
      <c r="T34" s="1038"/>
      <c r="U34" s="1038"/>
      <c r="V34" s="1038"/>
      <c r="W34" s="1038"/>
      <c r="X34" s="1038"/>
      <c r="Y34" s="1038"/>
      <c r="Z34" s="1038"/>
    </row>
    <row r="35" spans="1:26" s="148" customFormat="1">
      <c r="A35" s="148" t="s">
        <v>114</v>
      </c>
      <c r="B35" s="370" t="s">
        <v>825</v>
      </c>
      <c r="C35" s="472"/>
      <c r="D35" s="290"/>
      <c r="E35" s="1031"/>
      <c r="F35" s="290"/>
      <c r="G35" s="1038"/>
      <c r="H35" s="1038"/>
      <c r="I35" s="1038"/>
      <c r="J35" s="1038"/>
      <c r="K35" s="1038"/>
      <c r="L35" s="1038"/>
      <c r="M35" s="1038"/>
      <c r="N35" s="1038"/>
      <c r="O35" s="1038"/>
      <c r="P35" s="1038"/>
      <c r="Q35" s="1038"/>
      <c r="R35" s="1038"/>
      <c r="S35" s="1038"/>
      <c r="T35" s="1038"/>
      <c r="U35" s="1038"/>
      <c r="V35" s="1038"/>
      <c r="W35" s="1038"/>
      <c r="X35" s="1038"/>
      <c r="Y35" s="1038"/>
      <c r="Z35" s="1038"/>
    </row>
    <row r="36" spans="1:26" s="148" customFormat="1" ht="25.5">
      <c r="B36" s="148" t="s">
        <v>813</v>
      </c>
      <c r="C36" s="472"/>
      <c r="D36" s="290"/>
      <c r="E36" s="1031"/>
      <c r="F36" s="290"/>
      <c r="G36" s="1038"/>
      <c r="H36" s="1038"/>
      <c r="I36" s="1038"/>
      <c r="J36" s="1038"/>
      <c r="K36" s="1038"/>
      <c r="L36" s="1038"/>
      <c r="M36" s="1038"/>
      <c r="N36" s="1038"/>
      <c r="O36" s="1038"/>
      <c r="P36" s="1038"/>
      <c r="Q36" s="1038"/>
      <c r="R36" s="1038"/>
      <c r="S36" s="1038"/>
      <c r="T36" s="1038"/>
      <c r="U36" s="1038"/>
      <c r="V36" s="1038"/>
      <c r="W36" s="1038"/>
      <c r="X36" s="1038"/>
      <c r="Y36" s="1038"/>
      <c r="Z36" s="1038"/>
    </row>
    <row r="37" spans="1:26" s="148" customFormat="1" ht="25.5">
      <c r="B37" s="148" t="s">
        <v>814</v>
      </c>
      <c r="C37" s="472"/>
      <c r="D37" s="290"/>
      <c r="E37" s="1031"/>
      <c r="F37" s="290"/>
      <c r="G37" s="1038"/>
      <c r="H37" s="1038"/>
      <c r="I37" s="1038"/>
      <c r="J37" s="1038"/>
      <c r="K37" s="1038"/>
      <c r="L37" s="1038"/>
      <c r="M37" s="1038"/>
      <c r="N37" s="1038"/>
      <c r="O37" s="1038"/>
      <c r="P37" s="1038"/>
      <c r="Q37" s="1038"/>
      <c r="R37" s="1038"/>
      <c r="S37" s="1038"/>
      <c r="T37" s="1038"/>
      <c r="U37" s="1038"/>
      <c r="V37" s="1038"/>
      <c r="W37" s="1038"/>
      <c r="X37" s="1038"/>
      <c r="Y37" s="1038"/>
      <c r="Z37" s="1038"/>
    </row>
    <row r="38" spans="1:26" s="148" customFormat="1">
      <c r="B38" s="148" t="s">
        <v>815</v>
      </c>
      <c r="C38" s="472"/>
      <c r="D38" s="290"/>
      <c r="E38" s="1031"/>
      <c r="F38" s="290"/>
      <c r="G38" s="1038"/>
      <c r="H38" s="1038"/>
      <c r="I38" s="1038"/>
      <c r="J38" s="1038"/>
      <c r="K38" s="1038"/>
      <c r="L38" s="1038"/>
      <c r="M38" s="1038"/>
      <c r="N38" s="1038"/>
      <c r="O38" s="1038"/>
      <c r="P38" s="1038"/>
      <c r="Q38" s="1038"/>
      <c r="R38" s="1038"/>
      <c r="S38" s="1038"/>
      <c r="T38" s="1038"/>
      <c r="U38" s="1038"/>
      <c r="V38" s="1038"/>
      <c r="W38" s="1038"/>
      <c r="X38" s="1038"/>
      <c r="Y38" s="1038"/>
      <c r="Z38" s="1038"/>
    </row>
    <row r="39" spans="1:26" s="148" customFormat="1">
      <c r="B39" s="148" t="s">
        <v>816</v>
      </c>
      <c r="C39" s="472"/>
      <c r="D39" s="290"/>
      <c r="E39" s="1031"/>
      <c r="F39" s="290"/>
      <c r="G39" s="1038"/>
      <c r="H39" s="1038"/>
      <c r="I39" s="1038"/>
      <c r="J39" s="1038"/>
      <c r="K39" s="1038"/>
      <c r="L39" s="1038"/>
      <c r="M39" s="1038"/>
      <c r="N39" s="1038"/>
      <c r="O39" s="1038"/>
      <c r="P39" s="1038"/>
      <c r="Q39" s="1038"/>
      <c r="R39" s="1038"/>
      <c r="S39" s="1038"/>
      <c r="T39" s="1038"/>
      <c r="U39" s="1038"/>
      <c r="V39" s="1038"/>
      <c r="W39" s="1038"/>
      <c r="X39" s="1038"/>
      <c r="Y39" s="1038"/>
      <c r="Z39" s="1038"/>
    </row>
    <row r="40" spans="1:26" s="148" customFormat="1" ht="25.5">
      <c r="B40" s="148" t="s">
        <v>826</v>
      </c>
      <c r="C40" s="472"/>
      <c r="D40" s="290"/>
      <c r="E40" s="1031"/>
      <c r="F40" s="290"/>
      <c r="G40" s="1038"/>
      <c r="H40" s="1038"/>
      <c r="I40" s="1038"/>
      <c r="J40" s="1038"/>
      <c r="K40" s="1038"/>
      <c r="L40" s="1038"/>
      <c r="M40" s="1038"/>
      <c r="N40" s="1038"/>
      <c r="O40" s="1038"/>
      <c r="P40" s="1038"/>
      <c r="Q40" s="1038"/>
      <c r="R40" s="1038"/>
      <c r="S40" s="1038"/>
      <c r="T40" s="1038"/>
      <c r="U40" s="1038"/>
      <c r="V40" s="1038"/>
      <c r="W40" s="1038"/>
      <c r="X40" s="1038"/>
      <c r="Y40" s="1038"/>
      <c r="Z40" s="1038"/>
    </row>
    <row r="41" spans="1:26" s="148" customFormat="1" ht="25.5">
      <c r="B41" s="148" t="s">
        <v>827</v>
      </c>
      <c r="C41" s="472"/>
      <c r="D41" s="290"/>
      <c r="E41" s="1031"/>
      <c r="F41" s="290"/>
      <c r="G41" s="1038"/>
      <c r="H41" s="1038"/>
      <c r="I41" s="1038"/>
      <c r="J41" s="1038"/>
      <c r="K41" s="1038"/>
      <c r="L41" s="1038"/>
      <c r="M41" s="1038"/>
      <c r="N41" s="1038"/>
      <c r="O41" s="1038"/>
      <c r="P41" s="1038"/>
      <c r="Q41" s="1038"/>
      <c r="R41" s="1038"/>
      <c r="S41" s="1038"/>
      <c r="T41" s="1038"/>
      <c r="U41" s="1038"/>
      <c r="V41" s="1038"/>
      <c r="W41" s="1038"/>
      <c r="X41" s="1038"/>
      <c r="Y41" s="1038"/>
      <c r="Z41" s="1038"/>
    </row>
    <row r="42" spans="1:26" s="148" customFormat="1">
      <c r="B42" s="148" t="s">
        <v>828</v>
      </c>
      <c r="C42" s="472"/>
      <c r="D42" s="290"/>
      <c r="E42" s="1031"/>
      <c r="F42" s="290"/>
      <c r="G42" s="1038"/>
      <c r="H42" s="1038"/>
      <c r="I42" s="1038"/>
      <c r="J42" s="1038"/>
      <c r="K42" s="1038"/>
      <c r="L42" s="1038"/>
      <c r="M42" s="1038"/>
      <c r="N42" s="1038"/>
      <c r="O42" s="1038"/>
      <c r="P42" s="1038"/>
      <c r="Q42" s="1038"/>
      <c r="R42" s="1038"/>
      <c r="S42" s="1038"/>
      <c r="T42" s="1038"/>
      <c r="U42" s="1038"/>
      <c r="V42" s="1038"/>
      <c r="W42" s="1038"/>
      <c r="X42" s="1038"/>
      <c r="Y42" s="1038"/>
      <c r="Z42" s="1038"/>
    </row>
    <row r="43" spans="1:26" s="148" customFormat="1" ht="38.25">
      <c r="B43" s="148" t="s">
        <v>822</v>
      </c>
      <c r="C43" s="472"/>
      <c r="D43" s="290"/>
      <c r="E43" s="1031"/>
      <c r="F43" s="290"/>
      <c r="G43" s="1038"/>
      <c r="H43" s="1038"/>
      <c r="I43" s="1038"/>
      <c r="J43" s="1038"/>
      <c r="K43" s="1038"/>
      <c r="L43" s="1038"/>
      <c r="M43" s="1038"/>
      <c r="N43" s="1038"/>
      <c r="O43" s="1038"/>
      <c r="P43" s="1038"/>
      <c r="Q43" s="1038"/>
      <c r="R43" s="1038"/>
      <c r="S43" s="1038"/>
      <c r="T43" s="1038"/>
      <c r="U43" s="1038"/>
      <c r="V43" s="1038"/>
      <c r="W43" s="1038"/>
      <c r="X43" s="1038"/>
      <c r="Y43" s="1038"/>
      <c r="Z43" s="1038"/>
    </row>
    <row r="44" spans="1:26" s="148" customFormat="1" ht="38.25">
      <c r="B44" s="148" t="s">
        <v>829</v>
      </c>
      <c r="C44" s="472"/>
      <c r="D44" s="290"/>
      <c r="E44" s="1031"/>
      <c r="F44" s="290"/>
      <c r="G44" s="1038"/>
      <c r="H44" s="1038"/>
      <c r="I44" s="1038"/>
      <c r="J44" s="1038"/>
      <c r="K44" s="1038"/>
      <c r="L44" s="1038"/>
      <c r="M44" s="1038"/>
      <c r="N44" s="1038"/>
      <c r="O44" s="1038"/>
      <c r="P44" s="1038"/>
      <c r="Q44" s="1038"/>
      <c r="R44" s="1038"/>
      <c r="S44" s="1038"/>
      <c r="T44" s="1038"/>
      <c r="U44" s="1038"/>
      <c r="V44" s="1038"/>
      <c r="W44" s="1038"/>
      <c r="X44" s="1038"/>
      <c r="Y44" s="1038"/>
      <c r="Z44" s="1038"/>
    </row>
    <row r="45" spans="1:26" s="148" customFormat="1">
      <c r="B45" s="148" t="s">
        <v>823</v>
      </c>
      <c r="C45" s="472"/>
      <c r="D45" s="290"/>
      <c r="E45" s="1031"/>
      <c r="F45" s="290"/>
      <c r="G45" s="1038"/>
      <c r="H45" s="1038"/>
      <c r="I45" s="1038"/>
      <c r="J45" s="1038"/>
      <c r="K45" s="1038"/>
      <c r="L45" s="1038"/>
      <c r="M45" s="1038"/>
      <c r="N45" s="1038"/>
      <c r="O45" s="1038"/>
      <c r="P45" s="1038"/>
      <c r="Q45" s="1038"/>
      <c r="R45" s="1038"/>
      <c r="S45" s="1038"/>
      <c r="T45" s="1038"/>
      <c r="U45" s="1038"/>
      <c r="V45" s="1038"/>
      <c r="W45" s="1038"/>
      <c r="X45" s="1038"/>
      <c r="Y45" s="1038"/>
      <c r="Z45" s="1038"/>
    </row>
    <row r="46" spans="1:26" s="148" customFormat="1">
      <c r="B46" s="148" t="s">
        <v>830</v>
      </c>
      <c r="C46" s="472"/>
      <c r="D46" s="290"/>
      <c r="E46" s="1031"/>
      <c r="F46" s="290"/>
      <c r="G46" s="1038"/>
      <c r="H46" s="1038"/>
      <c r="I46" s="1038"/>
      <c r="J46" s="1038"/>
      <c r="K46" s="1038"/>
      <c r="L46" s="1038"/>
      <c r="M46" s="1038"/>
      <c r="N46" s="1038"/>
      <c r="O46" s="1038"/>
      <c r="P46" s="1038"/>
      <c r="Q46" s="1038"/>
      <c r="R46" s="1038"/>
      <c r="S46" s="1038"/>
      <c r="T46" s="1038"/>
      <c r="U46" s="1038"/>
      <c r="V46" s="1038"/>
      <c r="W46" s="1038"/>
      <c r="X46" s="1038"/>
      <c r="Y46" s="1038"/>
      <c r="Z46" s="1038"/>
    </row>
    <row r="47" spans="1:26" s="148" customFormat="1" ht="51">
      <c r="B47" s="148" t="s">
        <v>767</v>
      </c>
      <c r="C47" s="472" t="s">
        <v>84</v>
      </c>
      <c r="D47" s="290">
        <v>1</v>
      </c>
      <c r="E47" s="1031"/>
      <c r="F47" s="290">
        <f>+D47*E47</f>
        <v>0</v>
      </c>
      <c r="G47" s="1038"/>
      <c r="H47" s="1038"/>
      <c r="I47" s="1038"/>
      <c r="J47" s="1038"/>
      <c r="K47" s="1038"/>
      <c r="L47" s="1038"/>
      <c r="M47" s="1038"/>
      <c r="N47" s="1038"/>
      <c r="O47" s="1038"/>
      <c r="P47" s="1038"/>
      <c r="Q47" s="1038"/>
      <c r="R47" s="1038"/>
      <c r="S47" s="1038"/>
      <c r="T47" s="1038"/>
      <c r="U47" s="1038"/>
      <c r="V47" s="1038"/>
      <c r="W47" s="1038"/>
      <c r="X47" s="1038"/>
      <c r="Y47" s="1038"/>
      <c r="Z47" s="1038"/>
    </row>
    <row r="48" spans="1:26" s="148" customFormat="1">
      <c r="C48" s="472"/>
      <c r="D48" s="290"/>
      <c r="E48" s="1031"/>
      <c r="F48" s="290"/>
      <c r="G48" s="1038"/>
      <c r="H48" s="1038"/>
      <c r="I48" s="1038"/>
      <c r="J48" s="1038"/>
      <c r="K48" s="1038"/>
      <c r="L48" s="1038"/>
      <c r="M48" s="1038"/>
      <c r="N48" s="1038"/>
      <c r="O48" s="1038"/>
      <c r="P48" s="1038"/>
      <c r="Q48" s="1038"/>
      <c r="R48" s="1038"/>
      <c r="S48" s="1038"/>
      <c r="T48" s="1038"/>
      <c r="U48" s="1038"/>
      <c r="V48" s="1038"/>
      <c r="W48" s="1038"/>
      <c r="X48" s="1038"/>
      <c r="Y48" s="1038"/>
      <c r="Z48" s="1038"/>
    </row>
    <row r="49" spans="1:26" s="148" customFormat="1">
      <c r="C49" s="472"/>
      <c r="D49" s="290"/>
      <c r="E49" s="1031"/>
      <c r="F49" s="290"/>
      <c r="G49" s="1038"/>
      <c r="H49" s="1038"/>
      <c r="I49" s="1038"/>
      <c r="J49" s="1038"/>
      <c r="K49" s="1038"/>
      <c r="L49" s="1038"/>
      <c r="M49" s="1038"/>
      <c r="N49" s="1038"/>
      <c r="O49" s="1038"/>
      <c r="P49" s="1038"/>
      <c r="Q49" s="1038"/>
      <c r="R49" s="1038"/>
      <c r="S49" s="1038"/>
      <c r="T49" s="1038"/>
      <c r="U49" s="1038"/>
      <c r="V49" s="1038"/>
      <c r="W49" s="1038"/>
      <c r="X49" s="1038"/>
      <c r="Y49" s="1038"/>
      <c r="Z49" s="1038"/>
    </row>
    <row r="50" spans="1:26" s="148" customFormat="1">
      <c r="A50" s="148" t="s">
        <v>115</v>
      </c>
      <c r="B50" s="370" t="s">
        <v>831</v>
      </c>
      <c r="C50" s="472"/>
      <c r="D50" s="290"/>
      <c r="E50" s="1031"/>
      <c r="F50" s="290"/>
      <c r="G50" s="1038"/>
      <c r="H50" s="1038"/>
      <c r="I50" s="1038"/>
      <c r="J50" s="1038"/>
      <c r="K50" s="1038"/>
      <c r="L50" s="1038"/>
      <c r="M50" s="1038"/>
      <c r="N50" s="1038"/>
      <c r="O50" s="1038"/>
      <c r="P50" s="1038"/>
      <c r="Q50" s="1038"/>
      <c r="R50" s="1038"/>
      <c r="S50" s="1038"/>
      <c r="T50" s="1038"/>
      <c r="U50" s="1038"/>
      <c r="V50" s="1038"/>
      <c r="W50" s="1038"/>
      <c r="X50" s="1038"/>
      <c r="Y50" s="1038"/>
      <c r="Z50" s="1038"/>
    </row>
    <row r="51" spans="1:26" s="148" customFormat="1" ht="25.5">
      <c r="B51" s="148" t="s">
        <v>813</v>
      </c>
      <c r="C51" s="472"/>
      <c r="D51" s="290"/>
      <c r="E51" s="1031"/>
      <c r="F51" s="290"/>
      <c r="G51" s="1038"/>
      <c r="H51" s="1038"/>
      <c r="I51" s="1038"/>
      <c r="J51" s="1038"/>
      <c r="K51" s="1038"/>
      <c r="L51" s="1038"/>
      <c r="M51" s="1038"/>
      <c r="N51" s="1038"/>
      <c r="O51" s="1038"/>
      <c r="P51" s="1038"/>
      <c r="Q51" s="1038"/>
      <c r="R51" s="1038"/>
      <c r="S51" s="1038"/>
      <c r="T51" s="1038"/>
      <c r="U51" s="1038"/>
      <c r="V51" s="1038"/>
      <c r="W51" s="1038"/>
      <c r="X51" s="1038"/>
      <c r="Y51" s="1038"/>
      <c r="Z51" s="1038"/>
    </row>
    <row r="52" spans="1:26" s="148" customFormat="1" ht="25.5">
      <c r="A52" s="148" t="s">
        <v>527</v>
      </c>
      <c r="B52" s="148" t="s">
        <v>814</v>
      </c>
      <c r="C52" s="472"/>
      <c r="D52" s="290"/>
      <c r="E52" s="1031"/>
      <c r="F52" s="290"/>
      <c r="G52" s="1038"/>
      <c r="H52" s="1038"/>
      <c r="I52" s="1038"/>
      <c r="J52" s="1038"/>
      <c r="K52" s="1038"/>
      <c r="L52" s="1038"/>
      <c r="M52" s="1038"/>
      <c r="N52" s="1038"/>
      <c r="O52" s="1038"/>
      <c r="P52" s="1038"/>
      <c r="Q52" s="1038"/>
      <c r="R52" s="1038"/>
      <c r="S52" s="1038"/>
      <c r="T52" s="1038"/>
      <c r="U52" s="1038"/>
      <c r="V52" s="1038"/>
      <c r="W52" s="1038"/>
      <c r="X52" s="1038"/>
      <c r="Y52" s="1038"/>
      <c r="Z52" s="1038"/>
    </row>
    <row r="53" spans="1:26" s="148" customFormat="1">
      <c r="B53" s="148" t="s">
        <v>815</v>
      </c>
      <c r="C53" s="472"/>
      <c r="D53" s="290"/>
      <c r="E53" s="1031"/>
      <c r="F53" s="290"/>
      <c r="G53" s="1038"/>
      <c r="H53" s="1038"/>
      <c r="I53" s="1038"/>
      <c r="J53" s="1038"/>
      <c r="K53" s="1038"/>
      <c r="L53" s="1038"/>
      <c r="M53" s="1038"/>
      <c r="N53" s="1038"/>
      <c r="O53" s="1038"/>
      <c r="P53" s="1038"/>
      <c r="Q53" s="1038"/>
      <c r="R53" s="1038"/>
      <c r="S53" s="1038"/>
      <c r="T53" s="1038"/>
      <c r="U53" s="1038"/>
      <c r="V53" s="1038"/>
      <c r="W53" s="1038"/>
      <c r="X53" s="1038"/>
      <c r="Y53" s="1038"/>
      <c r="Z53" s="1038"/>
    </row>
    <row r="54" spans="1:26" s="148" customFormat="1">
      <c r="B54" s="148" t="s">
        <v>832</v>
      </c>
      <c r="C54" s="472"/>
      <c r="D54" s="290"/>
      <c r="E54" s="1031"/>
      <c r="F54" s="290"/>
      <c r="G54" s="1038"/>
      <c r="H54" s="1038"/>
      <c r="I54" s="1038"/>
      <c r="J54" s="1038"/>
      <c r="K54" s="1038"/>
      <c r="L54" s="1038"/>
      <c r="M54" s="1038"/>
      <c r="N54" s="1038"/>
      <c r="O54" s="1038"/>
      <c r="P54" s="1038"/>
      <c r="Q54" s="1038"/>
      <c r="R54" s="1038"/>
      <c r="S54" s="1038"/>
      <c r="T54" s="1038"/>
      <c r="U54" s="1038"/>
      <c r="V54" s="1038"/>
      <c r="W54" s="1038"/>
      <c r="X54" s="1038"/>
      <c r="Y54" s="1038"/>
      <c r="Z54" s="1038"/>
    </row>
    <row r="55" spans="1:26" s="148" customFormat="1">
      <c r="B55" s="164" t="s">
        <v>833</v>
      </c>
      <c r="C55" s="472"/>
      <c r="D55" s="290"/>
      <c r="E55" s="1031"/>
      <c r="F55" s="290"/>
      <c r="G55" s="1038"/>
      <c r="H55" s="1038"/>
      <c r="I55" s="1038"/>
      <c r="J55" s="1038"/>
      <c r="K55" s="1038"/>
      <c r="L55" s="1038"/>
      <c r="M55" s="1038"/>
      <c r="N55" s="1038"/>
      <c r="O55" s="1038"/>
      <c r="P55" s="1038"/>
      <c r="Q55" s="1038"/>
      <c r="R55" s="1038"/>
      <c r="S55" s="1038"/>
      <c r="T55" s="1038"/>
      <c r="U55" s="1038"/>
      <c r="V55" s="1038"/>
      <c r="W55" s="1038"/>
      <c r="X55" s="1038"/>
      <c r="Y55" s="1038"/>
      <c r="Z55" s="1038"/>
    </row>
    <row r="56" spans="1:26" s="148" customFormat="1" ht="25.5">
      <c r="B56" s="148" t="s">
        <v>827</v>
      </c>
      <c r="C56" s="472"/>
      <c r="D56" s="290"/>
      <c r="E56" s="1031"/>
      <c r="F56" s="290"/>
      <c r="G56" s="1038"/>
      <c r="H56" s="1038"/>
      <c r="I56" s="1038"/>
      <c r="J56" s="1038"/>
      <c r="K56" s="1038"/>
      <c r="L56" s="1038"/>
      <c r="M56" s="1038"/>
      <c r="N56" s="1038"/>
      <c r="O56" s="1038"/>
      <c r="P56" s="1038"/>
      <c r="Q56" s="1038"/>
      <c r="R56" s="1038"/>
      <c r="S56" s="1038"/>
      <c r="T56" s="1038"/>
      <c r="U56" s="1038"/>
      <c r="V56" s="1038"/>
      <c r="W56" s="1038"/>
      <c r="X56" s="1038"/>
      <c r="Y56" s="1038"/>
      <c r="Z56" s="1038"/>
    </row>
    <row r="57" spans="1:26" s="148" customFormat="1">
      <c r="B57" s="148" t="s">
        <v>828</v>
      </c>
      <c r="C57" s="472"/>
      <c r="D57" s="290"/>
      <c r="E57" s="1031"/>
      <c r="F57" s="290"/>
      <c r="G57" s="1038"/>
      <c r="H57" s="1038"/>
      <c r="I57" s="1038"/>
      <c r="J57" s="1038"/>
      <c r="K57" s="1038"/>
      <c r="L57" s="1038"/>
      <c r="M57" s="1038"/>
      <c r="N57" s="1038"/>
      <c r="O57" s="1038"/>
      <c r="P57" s="1038"/>
      <c r="Q57" s="1038"/>
      <c r="R57" s="1038"/>
      <c r="S57" s="1038"/>
      <c r="T57" s="1038"/>
      <c r="U57" s="1038"/>
      <c r="V57" s="1038"/>
      <c r="W57" s="1038"/>
      <c r="X57" s="1038"/>
      <c r="Y57" s="1038"/>
      <c r="Z57" s="1038"/>
    </row>
    <row r="58" spans="1:26" s="148" customFormat="1" ht="38.25">
      <c r="B58" s="148" t="s">
        <v>822</v>
      </c>
      <c r="C58" s="472"/>
      <c r="D58" s="290"/>
      <c r="E58" s="1031"/>
      <c r="F58" s="290"/>
      <c r="G58" s="1038"/>
      <c r="H58" s="1038"/>
      <c r="I58" s="1038"/>
      <c r="J58" s="1038"/>
      <c r="K58" s="1038"/>
      <c r="L58" s="1038"/>
      <c r="M58" s="1038"/>
      <c r="N58" s="1038"/>
      <c r="O58" s="1038"/>
      <c r="P58" s="1038"/>
      <c r="Q58" s="1038"/>
      <c r="R58" s="1038"/>
      <c r="S58" s="1038"/>
      <c r="T58" s="1038"/>
      <c r="U58" s="1038"/>
      <c r="V58" s="1038"/>
      <c r="W58" s="1038"/>
      <c r="X58" s="1038"/>
      <c r="Y58" s="1038"/>
      <c r="Z58" s="1038"/>
    </row>
    <row r="59" spans="1:26" s="148" customFormat="1" ht="38.25">
      <c r="B59" s="148" t="s">
        <v>829</v>
      </c>
      <c r="C59" s="472"/>
      <c r="D59" s="290"/>
      <c r="E59" s="1031"/>
      <c r="F59" s="290"/>
      <c r="G59" s="1038"/>
      <c r="H59" s="1038"/>
      <c r="I59" s="1038"/>
      <c r="J59" s="1038"/>
      <c r="K59" s="1038"/>
      <c r="L59" s="1038"/>
      <c r="M59" s="1038"/>
      <c r="N59" s="1038"/>
      <c r="O59" s="1038"/>
      <c r="P59" s="1038"/>
      <c r="Q59" s="1038"/>
      <c r="R59" s="1038"/>
      <c r="S59" s="1038"/>
      <c r="T59" s="1038"/>
      <c r="U59" s="1038"/>
      <c r="V59" s="1038"/>
      <c r="W59" s="1038"/>
      <c r="X59" s="1038"/>
      <c r="Y59" s="1038"/>
      <c r="Z59" s="1038"/>
    </row>
    <row r="60" spans="1:26" s="148" customFormat="1">
      <c r="B60" s="148" t="s">
        <v>823</v>
      </c>
      <c r="C60" s="472"/>
      <c r="D60" s="290"/>
      <c r="E60" s="1031"/>
      <c r="F60" s="290"/>
      <c r="G60" s="1038"/>
      <c r="H60" s="1038"/>
      <c r="I60" s="1038"/>
      <c r="J60" s="1038"/>
      <c r="K60" s="1038"/>
      <c r="L60" s="1038"/>
      <c r="M60" s="1038"/>
      <c r="N60" s="1038"/>
      <c r="O60" s="1038"/>
      <c r="P60" s="1038"/>
      <c r="Q60" s="1038"/>
      <c r="R60" s="1038"/>
      <c r="S60" s="1038"/>
      <c r="T60" s="1038"/>
      <c r="U60" s="1038"/>
      <c r="V60" s="1038"/>
      <c r="W60" s="1038"/>
      <c r="X60" s="1038"/>
      <c r="Y60" s="1038"/>
      <c r="Z60" s="1038"/>
    </row>
    <row r="61" spans="1:26" s="148" customFormat="1">
      <c r="B61" s="276" t="s">
        <v>834</v>
      </c>
      <c r="C61" s="472"/>
      <c r="D61" s="290"/>
      <c r="E61" s="1031"/>
      <c r="F61" s="290"/>
      <c r="G61" s="1038"/>
      <c r="H61" s="1038"/>
      <c r="I61" s="1038"/>
      <c r="J61" s="1038"/>
      <c r="K61" s="1038"/>
      <c r="L61" s="1038"/>
      <c r="M61" s="1038"/>
      <c r="N61" s="1038"/>
      <c r="O61" s="1038"/>
      <c r="P61" s="1038"/>
      <c r="Q61" s="1038"/>
      <c r="R61" s="1038"/>
      <c r="S61" s="1038"/>
      <c r="T61" s="1038"/>
      <c r="U61" s="1038"/>
      <c r="V61" s="1038"/>
      <c r="W61" s="1038"/>
      <c r="X61" s="1038"/>
      <c r="Y61" s="1038"/>
      <c r="Z61" s="1038"/>
    </row>
    <row r="62" spans="1:26" s="148" customFormat="1" ht="51">
      <c r="B62" s="148" t="s">
        <v>767</v>
      </c>
      <c r="C62" s="472" t="s">
        <v>84</v>
      </c>
      <c r="D62" s="513">
        <v>2</v>
      </c>
      <c r="E62" s="1031"/>
      <c r="F62" s="290">
        <f>+D62*E62</f>
        <v>0</v>
      </c>
      <c r="G62" s="1038"/>
      <c r="H62" s="1038"/>
      <c r="I62" s="1038"/>
      <c r="J62" s="1038"/>
      <c r="K62" s="1038"/>
      <c r="L62" s="1038"/>
      <c r="M62" s="1038"/>
      <c r="N62" s="1038"/>
      <c r="O62" s="1038"/>
      <c r="P62" s="1038"/>
      <c r="Q62" s="1038"/>
      <c r="R62" s="1038"/>
      <c r="S62" s="1038"/>
      <c r="T62" s="1038"/>
      <c r="U62" s="1038"/>
      <c r="V62" s="1038"/>
      <c r="W62" s="1038"/>
      <c r="X62" s="1038"/>
      <c r="Y62" s="1038"/>
      <c r="Z62" s="1038"/>
    </row>
    <row r="63" spans="1:26" s="148" customFormat="1">
      <c r="C63" s="472"/>
      <c r="D63" s="290"/>
      <c r="E63" s="1031"/>
      <c r="F63" s="290"/>
      <c r="G63" s="1038"/>
      <c r="H63" s="1038"/>
      <c r="I63" s="1038"/>
      <c r="J63" s="1038"/>
      <c r="K63" s="1038"/>
      <c r="L63" s="1038"/>
      <c r="M63" s="1038"/>
      <c r="N63" s="1038"/>
      <c r="O63" s="1038"/>
      <c r="P63" s="1038"/>
      <c r="Q63" s="1038"/>
      <c r="R63" s="1038"/>
      <c r="S63" s="1038"/>
      <c r="T63" s="1038"/>
      <c r="U63" s="1038"/>
      <c r="V63" s="1038"/>
      <c r="W63" s="1038"/>
      <c r="X63" s="1038"/>
      <c r="Y63" s="1038"/>
      <c r="Z63" s="1038"/>
    </row>
    <row r="64" spans="1:26" s="148" customFormat="1">
      <c r="C64" s="472"/>
      <c r="D64" s="290"/>
      <c r="E64" s="1031"/>
      <c r="F64" s="290"/>
      <c r="G64" s="1038"/>
      <c r="H64" s="1038"/>
      <c r="I64" s="1038"/>
      <c r="J64" s="1038"/>
      <c r="K64" s="1038"/>
      <c r="L64" s="1038"/>
      <c r="M64" s="1038"/>
      <c r="N64" s="1038"/>
      <c r="O64" s="1038"/>
      <c r="P64" s="1038"/>
      <c r="Q64" s="1038"/>
      <c r="R64" s="1038"/>
      <c r="S64" s="1038"/>
      <c r="T64" s="1038"/>
      <c r="U64" s="1038"/>
      <c r="V64" s="1038"/>
      <c r="W64" s="1038"/>
      <c r="X64" s="1038"/>
      <c r="Y64" s="1038"/>
      <c r="Z64" s="1038"/>
    </row>
    <row r="65" spans="1:26" s="148" customFormat="1">
      <c r="A65" s="148" t="s">
        <v>146</v>
      </c>
      <c r="B65" s="370" t="s">
        <v>835</v>
      </c>
      <c r="C65" s="472"/>
      <c r="D65" s="290"/>
      <c r="E65" s="1031"/>
      <c r="F65" s="290"/>
      <c r="G65" s="1038"/>
      <c r="H65" s="1038"/>
      <c r="I65" s="1038"/>
      <c r="J65" s="1038"/>
      <c r="K65" s="1038"/>
      <c r="L65" s="1038"/>
      <c r="M65" s="1038"/>
      <c r="N65" s="1038"/>
      <c r="O65" s="1038"/>
      <c r="P65" s="1038"/>
      <c r="Q65" s="1038"/>
      <c r="R65" s="1038"/>
      <c r="S65" s="1038"/>
      <c r="T65" s="1038"/>
      <c r="U65" s="1038"/>
      <c r="V65" s="1038"/>
      <c r="W65" s="1038"/>
      <c r="X65" s="1038"/>
      <c r="Y65" s="1038"/>
      <c r="Z65" s="1038"/>
    </row>
    <row r="66" spans="1:26" s="148" customFormat="1" ht="25.5">
      <c r="B66" s="148" t="s">
        <v>813</v>
      </c>
      <c r="C66" s="472"/>
      <c r="D66" s="290"/>
      <c r="E66" s="1031"/>
      <c r="F66" s="290"/>
      <c r="G66" s="1038"/>
      <c r="H66" s="1038"/>
      <c r="I66" s="1038"/>
      <c r="J66" s="1038"/>
      <c r="K66" s="1038"/>
      <c r="L66" s="1038"/>
      <c r="M66" s="1038"/>
      <c r="N66" s="1038"/>
      <c r="O66" s="1038"/>
      <c r="P66" s="1038"/>
      <c r="Q66" s="1038"/>
      <c r="R66" s="1038"/>
      <c r="S66" s="1038"/>
      <c r="T66" s="1038"/>
      <c r="U66" s="1038"/>
      <c r="V66" s="1038"/>
      <c r="W66" s="1038"/>
      <c r="X66" s="1038"/>
      <c r="Y66" s="1038"/>
      <c r="Z66" s="1038"/>
    </row>
    <row r="67" spans="1:26" s="148" customFormat="1" ht="25.5">
      <c r="B67" s="148" t="s">
        <v>836</v>
      </c>
      <c r="C67" s="472"/>
      <c r="D67" s="290"/>
      <c r="E67" s="1031"/>
      <c r="F67" s="290"/>
      <c r="G67" s="1038"/>
      <c r="H67" s="1038"/>
      <c r="I67" s="1038"/>
      <c r="J67" s="1038"/>
      <c r="K67" s="1038"/>
      <c r="L67" s="1038"/>
      <c r="M67" s="1038"/>
      <c r="N67" s="1038"/>
      <c r="O67" s="1038"/>
      <c r="P67" s="1038"/>
      <c r="Q67" s="1038"/>
      <c r="R67" s="1038"/>
      <c r="S67" s="1038"/>
      <c r="T67" s="1038"/>
      <c r="U67" s="1038"/>
      <c r="V67" s="1038"/>
      <c r="W67" s="1038"/>
      <c r="X67" s="1038"/>
      <c r="Y67" s="1038"/>
      <c r="Z67" s="1038"/>
    </row>
    <row r="68" spans="1:26" s="148" customFormat="1">
      <c r="B68" s="148" t="s">
        <v>815</v>
      </c>
      <c r="C68" s="472"/>
      <c r="D68" s="290"/>
      <c r="E68" s="1031"/>
      <c r="F68" s="290"/>
      <c r="G68" s="1038"/>
      <c r="H68" s="1038"/>
      <c r="I68" s="1038"/>
      <c r="J68" s="1038"/>
      <c r="K68" s="1038"/>
      <c r="L68" s="1038"/>
      <c r="M68" s="1038"/>
      <c r="N68" s="1038"/>
      <c r="O68" s="1038"/>
      <c r="P68" s="1038"/>
      <c r="Q68" s="1038"/>
      <c r="R68" s="1038"/>
      <c r="S68" s="1038"/>
      <c r="T68" s="1038"/>
      <c r="U68" s="1038"/>
      <c r="V68" s="1038"/>
      <c r="W68" s="1038"/>
      <c r="X68" s="1038"/>
      <c r="Y68" s="1038"/>
      <c r="Z68" s="1038"/>
    </row>
    <row r="69" spans="1:26" s="148" customFormat="1">
      <c r="B69" s="148" t="s">
        <v>833</v>
      </c>
      <c r="C69" s="472"/>
      <c r="D69" s="290"/>
      <c r="E69" s="1031"/>
      <c r="F69" s="290"/>
      <c r="G69" s="1038"/>
      <c r="H69" s="1038"/>
      <c r="I69" s="1038"/>
      <c r="J69" s="1038"/>
      <c r="K69" s="1038"/>
      <c r="L69" s="1038"/>
      <c r="M69" s="1038"/>
      <c r="N69" s="1038"/>
      <c r="O69" s="1038"/>
      <c r="P69" s="1038"/>
      <c r="Q69" s="1038"/>
      <c r="R69" s="1038"/>
      <c r="S69" s="1038"/>
      <c r="T69" s="1038"/>
      <c r="U69" s="1038"/>
      <c r="V69" s="1038"/>
      <c r="W69" s="1038"/>
      <c r="X69" s="1038"/>
      <c r="Y69" s="1038"/>
      <c r="Z69" s="1038"/>
    </row>
    <row r="70" spans="1:26" s="148" customFormat="1">
      <c r="B70" s="148" t="s">
        <v>837</v>
      </c>
      <c r="C70" s="472"/>
      <c r="D70" s="290"/>
      <c r="E70" s="1031"/>
      <c r="F70" s="290"/>
      <c r="G70" s="1038"/>
      <c r="H70" s="1038"/>
      <c r="I70" s="1038"/>
      <c r="J70" s="1038"/>
      <c r="K70" s="1038"/>
      <c r="L70" s="1038"/>
      <c r="M70" s="1038"/>
      <c r="N70" s="1038"/>
      <c r="O70" s="1038"/>
      <c r="P70" s="1038"/>
      <c r="Q70" s="1038"/>
      <c r="R70" s="1038"/>
      <c r="S70" s="1038"/>
      <c r="T70" s="1038"/>
      <c r="U70" s="1038"/>
      <c r="V70" s="1038"/>
      <c r="W70" s="1038"/>
      <c r="X70" s="1038"/>
      <c r="Y70" s="1038"/>
      <c r="Z70" s="1038"/>
    </row>
    <row r="71" spans="1:26" s="148" customFormat="1">
      <c r="B71" s="148" t="s">
        <v>828</v>
      </c>
      <c r="C71" s="472"/>
      <c r="D71" s="290"/>
      <c r="E71" s="1031"/>
      <c r="F71" s="290"/>
      <c r="G71" s="1038"/>
      <c r="H71" s="1038"/>
      <c r="I71" s="1038"/>
      <c r="J71" s="1038"/>
      <c r="K71" s="1038"/>
      <c r="L71" s="1038"/>
      <c r="M71" s="1038"/>
      <c r="N71" s="1038"/>
      <c r="O71" s="1038"/>
      <c r="P71" s="1038"/>
      <c r="Q71" s="1038"/>
      <c r="R71" s="1038"/>
      <c r="S71" s="1038"/>
      <c r="T71" s="1038"/>
      <c r="U71" s="1038"/>
      <c r="V71" s="1038"/>
      <c r="W71" s="1038"/>
      <c r="X71" s="1038"/>
      <c r="Y71" s="1038"/>
      <c r="Z71" s="1038"/>
    </row>
    <row r="72" spans="1:26" s="148" customFormat="1" ht="38.25">
      <c r="B72" s="148" t="s">
        <v>822</v>
      </c>
      <c r="C72" s="472"/>
      <c r="D72" s="290"/>
      <c r="E72" s="1031"/>
      <c r="F72" s="290"/>
      <c r="G72" s="1038"/>
      <c r="H72" s="1038"/>
      <c r="I72" s="1038"/>
      <c r="J72" s="1038"/>
      <c r="K72" s="1038"/>
      <c r="L72" s="1038"/>
      <c r="M72" s="1038"/>
      <c r="N72" s="1038"/>
      <c r="O72" s="1038"/>
      <c r="P72" s="1038"/>
      <c r="Q72" s="1038"/>
      <c r="R72" s="1038"/>
      <c r="S72" s="1038"/>
      <c r="T72" s="1038"/>
      <c r="U72" s="1038"/>
      <c r="V72" s="1038"/>
      <c r="W72" s="1038"/>
      <c r="X72" s="1038"/>
      <c r="Y72" s="1038"/>
      <c r="Z72" s="1038"/>
    </row>
    <row r="73" spans="1:26" s="148" customFormat="1" ht="38.25">
      <c r="B73" s="148" t="s">
        <v>829</v>
      </c>
      <c r="C73" s="472"/>
      <c r="D73" s="290"/>
      <c r="E73" s="1031"/>
      <c r="F73" s="290"/>
      <c r="G73" s="1038"/>
      <c r="H73" s="1038"/>
      <c r="I73" s="1038"/>
      <c r="J73" s="1038"/>
      <c r="K73" s="1038"/>
      <c r="L73" s="1038"/>
      <c r="M73" s="1038"/>
      <c r="N73" s="1038"/>
      <c r="O73" s="1038"/>
      <c r="P73" s="1038"/>
      <c r="Q73" s="1038"/>
      <c r="R73" s="1038"/>
      <c r="S73" s="1038"/>
      <c r="T73" s="1038"/>
      <c r="U73" s="1038"/>
      <c r="V73" s="1038"/>
      <c r="W73" s="1038"/>
      <c r="X73" s="1038"/>
      <c r="Y73" s="1038"/>
      <c r="Z73" s="1038"/>
    </row>
    <row r="74" spans="1:26" s="148" customFormat="1">
      <c r="B74" s="148" t="s">
        <v>823</v>
      </c>
      <c r="C74" s="472"/>
      <c r="D74" s="290"/>
      <c r="E74" s="1031"/>
      <c r="F74" s="290"/>
      <c r="G74" s="1038"/>
      <c r="H74" s="1038"/>
      <c r="I74" s="1038"/>
      <c r="J74" s="1038"/>
      <c r="K74" s="1038"/>
      <c r="L74" s="1038"/>
      <c r="M74" s="1038"/>
      <c r="N74" s="1038"/>
      <c r="O74" s="1038"/>
      <c r="P74" s="1038"/>
      <c r="Q74" s="1038"/>
      <c r="R74" s="1038"/>
      <c r="S74" s="1038"/>
      <c r="T74" s="1038"/>
      <c r="U74" s="1038"/>
      <c r="V74" s="1038"/>
      <c r="W74" s="1038"/>
      <c r="X74" s="1038"/>
      <c r="Y74" s="1038"/>
      <c r="Z74" s="1038"/>
    </row>
    <row r="75" spans="1:26" s="148" customFormat="1">
      <c r="B75" s="148" t="s">
        <v>834</v>
      </c>
      <c r="C75" s="472"/>
      <c r="D75" s="290"/>
      <c r="E75" s="1031"/>
      <c r="F75" s="290"/>
      <c r="G75" s="1038"/>
      <c r="H75" s="1038"/>
      <c r="I75" s="1038"/>
      <c r="J75" s="1038"/>
      <c r="K75" s="1038"/>
      <c r="L75" s="1038"/>
      <c r="M75" s="1038"/>
      <c r="N75" s="1038"/>
      <c r="O75" s="1038"/>
      <c r="P75" s="1038"/>
      <c r="Q75" s="1038"/>
      <c r="R75" s="1038"/>
      <c r="S75" s="1038"/>
      <c r="T75" s="1038"/>
      <c r="U75" s="1038"/>
      <c r="V75" s="1038"/>
      <c r="W75" s="1038"/>
      <c r="X75" s="1038"/>
      <c r="Y75" s="1038"/>
      <c r="Z75" s="1038"/>
    </row>
    <row r="76" spans="1:26" s="148" customFormat="1" ht="51">
      <c r="B76" s="148" t="s">
        <v>767</v>
      </c>
      <c r="C76" s="472" t="s">
        <v>84</v>
      </c>
      <c r="D76" s="290">
        <v>2</v>
      </c>
      <c r="E76" s="1031"/>
      <c r="F76" s="290">
        <f>+D76*E76</f>
        <v>0</v>
      </c>
      <c r="G76" s="1038"/>
      <c r="H76" s="1038"/>
      <c r="I76" s="1038"/>
      <c r="J76" s="1038"/>
      <c r="K76" s="1038"/>
      <c r="L76" s="1038"/>
      <c r="M76" s="1038"/>
      <c r="N76" s="1038"/>
      <c r="O76" s="1038"/>
      <c r="P76" s="1038"/>
      <c r="Q76" s="1038"/>
      <c r="R76" s="1038"/>
      <c r="S76" s="1038"/>
      <c r="T76" s="1038"/>
      <c r="U76" s="1038"/>
      <c r="V76" s="1038"/>
      <c r="W76" s="1038"/>
      <c r="X76" s="1038"/>
      <c r="Y76" s="1038"/>
      <c r="Z76" s="1038"/>
    </row>
    <row r="77" spans="1:26" s="148" customFormat="1">
      <c r="C77" s="472"/>
      <c r="D77" s="290"/>
      <c r="E77" s="1031"/>
      <c r="F77" s="290"/>
      <c r="G77" s="1038"/>
      <c r="H77" s="1038"/>
      <c r="I77" s="1038"/>
      <c r="J77" s="1038"/>
      <c r="K77" s="1038"/>
      <c r="L77" s="1038"/>
      <c r="M77" s="1038"/>
      <c r="N77" s="1038"/>
      <c r="O77" s="1038"/>
      <c r="P77" s="1038"/>
      <c r="Q77" s="1038"/>
      <c r="R77" s="1038"/>
      <c r="S77" s="1038"/>
      <c r="T77" s="1038"/>
      <c r="U77" s="1038"/>
      <c r="V77" s="1038"/>
      <c r="W77" s="1038"/>
      <c r="X77" s="1038"/>
      <c r="Y77" s="1038"/>
      <c r="Z77" s="1038"/>
    </row>
    <row r="78" spans="1:26" s="148" customFormat="1">
      <c r="C78" s="472"/>
      <c r="D78" s="290"/>
      <c r="E78" s="1031"/>
      <c r="F78" s="290"/>
      <c r="G78" s="1038"/>
      <c r="H78" s="1038"/>
      <c r="I78" s="1038"/>
      <c r="J78" s="1038"/>
      <c r="K78" s="1038"/>
      <c r="L78" s="1038"/>
      <c r="M78" s="1038"/>
      <c r="N78" s="1038"/>
      <c r="O78" s="1038"/>
      <c r="P78" s="1038"/>
      <c r="Q78" s="1038"/>
      <c r="R78" s="1038"/>
      <c r="S78" s="1038"/>
      <c r="T78" s="1038"/>
      <c r="U78" s="1038"/>
      <c r="V78" s="1038"/>
      <c r="W78" s="1038"/>
      <c r="X78" s="1038"/>
      <c r="Y78" s="1038"/>
      <c r="Z78" s="1038"/>
    </row>
    <row r="79" spans="1:26" s="148" customFormat="1">
      <c r="A79" s="148" t="s">
        <v>153</v>
      </c>
      <c r="B79" s="370" t="s">
        <v>838</v>
      </c>
      <c r="C79" s="472"/>
      <c r="D79" s="290"/>
      <c r="E79" s="1031"/>
      <c r="F79" s="290"/>
      <c r="G79" s="1038"/>
      <c r="H79" s="1038"/>
      <c r="I79" s="1038"/>
      <c r="J79" s="1038"/>
      <c r="K79" s="1038"/>
      <c r="L79" s="1038"/>
      <c r="M79" s="1038"/>
      <c r="N79" s="1038"/>
      <c r="O79" s="1038"/>
      <c r="P79" s="1038"/>
      <c r="Q79" s="1038"/>
      <c r="R79" s="1038"/>
      <c r="S79" s="1038"/>
      <c r="T79" s="1038"/>
      <c r="U79" s="1038"/>
      <c r="V79" s="1038"/>
      <c r="W79" s="1038"/>
      <c r="X79" s="1038"/>
      <c r="Y79" s="1038"/>
      <c r="Z79" s="1038"/>
    </row>
    <row r="80" spans="1:26" s="148" customFormat="1" ht="25.5">
      <c r="B80" s="148" t="s">
        <v>839</v>
      </c>
      <c r="C80" s="472"/>
      <c r="D80" s="290"/>
      <c r="E80" s="1031"/>
      <c r="F80" s="290"/>
      <c r="G80" s="1038"/>
      <c r="H80" s="1038"/>
      <c r="I80" s="1038"/>
      <c r="J80" s="1038"/>
      <c r="K80" s="1038"/>
      <c r="L80" s="1038"/>
      <c r="M80" s="1038"/>
      <c r="N80" s="1038"/>
      <c r="O80" s="1038"/>
      <c r="P80" s="1038"/>
      <c r="Q80" s="1038"/>
      <c r="R80" s="1038"/>
      <c r="S80" s="1038"/>
      <c r="T80" s="1038"/>
      <c r="U80" s="1038"/>
      <c r="V80" s="1038"/>
      <c r="W80" s="1038"/>
      <c r="X80" s="1038"/>
      <c r="Y80" s="1038"/>
      <c r="Z80" s="1038"/>
    </row>
    <row r="81" spans="1:26" s="148" customFormat="1" ht="25.5">
      <c r="B81" s="148" t="s">
        <v>840</v>
      </c>
      <c r="C81" s="472"/>
      <c r="D81" s="290"/>
      <c r="E81" s="1031"/>
      <c r="F81" s="290"/>
      <c r="G81" s="1038"/>
      <c r="H81" s="1038"/>
      <c r="I81" s="1038"/>
      <c r="J81" s="1038"/>
      <c r="K81" s="1038"/>
      <c r="L81" s="1038"/>
      <c r="M81" s="1038"/>
      <c r="N81" s="1038"/>
      <c r="O81" s="1038"/>
      <c r="P81" s="1038"/>
      <c r="Q81" s="1038"/>
      <c r="R81" s="1038"/>
      <c r="S81" s="1038"/>
      <c r="T81" s="1038"/>
      <c r="U81" s="1038"/>
      <c r="V81" s="1038"/>
      <c r="W81" s="1038"/>
      <c r="X81" s="1038"/>
      <c r="Y81" s="1038"/>
      <c r="Z81" s="1038"/>
    </row>
    <row r="82" spans="1:26" s="148" customFormat="1" ht="25.5">
      <c r="B82" s="148" t="s">
        <v>841</v>
      </c>
      <c r="C82" s="472"/>
      <c r="D82" s="290"/>
      <c r="E82" s="1031"/>
      <c r="F82" s="290"/>
      <c r="G82" s="1038"/>
      <c r="H82" s="1038"/>
      <c r="I82" s="1038"/>
      <c r="J82" s="1038"/>
      <c r="K82" s="1038"/>
      <c r="L82" s="1038"/>
      <c r="M82" s="1038"/>
      <c r="N82" s="1038"/>
      <c r="O82" s="1038"/>
      <c r="P82" s="1038"/>
      <c r="Q82" s="1038"/>
      <c r="R82" s="1038"/>
      <c r="S82" s="1038"/>
      <c r="T82" s="1038"/>
      <c r="U82" s="1038"/>
      <c r="V82" s="1038"/>
      <c r="W82" s="1038"/>
      <c r="X82" s="1038"/>
      <c r="Y82" s="1038"/>
      <c r="Z82" s="1038"/>
    </row>
    <row r="83" spans="1:26" s="148" customFormat="1">
      <c r="B83" s="148" t="s">
        <v>816</v>
      </c>
      <c r="C83" s="472"/>
      <c r="D83" s="290"/>
      <c r="E83" s="1031"/>
      <c r="F83" s="290"/>
      <c r="G83" s="1038"/>
      <c r="H83" s="1038"/>
      <c r="I83" s="1038"/>
      <c r="J83" s="1038"/>
      <c r="K83" s="1038"/>
      <c r="L83" s="1038"/>
      <c r="M83" s="1038"/>
      <c r="N83" s="1038"/>
      <c r="O83" s="1038"/>
      <c r="P83" s="1038"/>
      <c r="Q83" s="1038"/>
      <c r="R83" s="1038"/>
      <c r="S83" s="1038"/>
      <c r="T83" s="1038"/>
      <c r="U83" s="1038"/>
      <c r="V83" s="1038"/>
      <c r="W83" s="1038"/>
      <c r="X83" s="1038"/>
      <c r="Y83" s="1038"/>
      <c r="Z83" s="1038"/>
    </row>
    <row r="84" spans="1:26" s="148" customFormat="1" ht="25.5">
      <c r="B84" s="148" t="s">
        <v>817</v>
      </c>
      <c r="C84" s="472"/>
      <c r="D84" s="290"/>
      <c r="E84" s="1031"/>
      <c r="F84" s="290"/>
      <c r="G84" s="1038"/>
      <c r="H84" s="1038"/>
      <c r="I84" s="1038"/>
      <c r="J84" s="1038"/>
      <c r="K84" s="1038"/>
      <c r="L84" s="1038"/>
      <c r="M84" s="1038"/>
      <c r="N84" s="1038"/>
      <c r="O84" s="1038"/>
      <c r="P84" s="1038"/>
      <c r="Q84" s="1038"/>
      <c r="R84" s="1038"/>
      <c r="S84" s="1038"/>
      <c r="T84" s="1038"/>
      <c r="U84" s="1038"/>
      <c r="V84" s="1038"/>
      <c r="W84" s="1038"/>
      <c r="X84" s="1038"/>
      <c r="Y84" s="1038"/>
      <c r="Z84" s="1038"/>
    </row>
    <row r="85" spans="1:26" s="148" customFormat="1" ht="25.5">
      <c r="B85" s="148" t="s">
        <v>827</v>
      </c>
      <c r="C85" s="472"/>
      <c r="D85" s="290"/>
      <c r="E85" s="1031"/>
      <c r="F85" s="290"/>
      <c r="G85" s="1038"/>
      <c r="H85" s="1038"/>
      <c r="I85" s="1038"/>
      <c r="J85" s="1038"/>
      <c r="K85" s="1038"/>
      <c r="L85" s="1038"/>
      <c r="M85" s="1038"/>
      <c r="N85" s="1038"/>
      <c r="O85" s="1038"/>
      <c r="P85" s="1038"/>
      <c r="Q85" s="1038"/>
      <c r="R85" s="1038"/>
      <c r="S85" s="1038"/>
      <c r="T85" s="1038"/>
      <c r="U85" s="1038"/>
      <c r="V85" s="1038"/>
      <c r="W85" s="1038"/>
      <c r="X85" s="1038"/>
      <c r="Y85" s="1038"/>
      <c r="Z85" s="1038"/>
    </row>
    <row r="86" spans="1:26" s="148" customFormat="1">
      <c r="B86" s="148" t="s">
        <v>818</v>
      </c>
      <c r="C86" s="472"/>
      <c r="D86" s="290"/>
      <c r="E86" s="1031"/>
      <c r="F86" s="290"/>
      <c r="G86" s="1038"/>
      <c r="H86" s="1038"/>
      <c r="I86" s="1038"/>
      <c r="J86" s="1038"/>
      <c r="K86" s="1038"/>
      <c r="L86" s="1038"/>
      <c r="M86" s="1038"/>
      <c r="N86" s="1038"/>
      <c r="O86" s="1038"/>
      <c r="P86" s="1038"/>
      <c r="Q86" s="1038"/>
      <c r="R86" s="1038"/>
      <c r="S86" s="1038"/>
      <c r="T86" s="1038"/>
      <c r="U86" s="1038"/>
      <c r="V86" s="1038"/>
      <c r="W86" s="1038"/>
      <c r="X86" s="1038"/>
      <c r="Y86" s="1038"/>
      <c r="Z86" s="1038"/>
    </row>
    <row r="87" spans="1:26" s="148" customFormat="1" ht="38.25">
      <c r="B87" s="148" t="s">
        <v>822</v>
      </c>
      <c r="C87" s="472"/>
      <c r="D87" s="290"/>
      <c r="E87" s="1031"/>
      <c r="F87" s="290"/>
      <c r="G87" s="1038"/>
      <c r="H87" s="1038"/>
      <c r="I87" s="1038"/>
      <c r="J87" s="1038"/>
      <c r="K87" s="1038"/>
      <c r="L87" s="1038"/>
      <c r="M87" s="1038"/>
      <c r="N87" s="1038"/>
      <c r="O87" s="1038"/>
      <c r="P87" s="1038"/>
      <c r="Q87" s="1038"/>
      <c r="R87" s="1038"/>
      <c r="S87" s="1038"/>
      <c r="T87" s="1038"/>
      <c r="U87" s="1038"/>
      <c r="V87" s="1038"/>
      <c r="W87" s="1038"/>
      <c r="X87" s="1038"/>
      <c r="Y87" s="1038"/>
      <c r="Z87" s="1038"/>
    </row>
    <row r="88" spans="1:26" s="148" customFormat="1" ht="25.5">
      <c r="B88" s="148" t="s">
        <v>842</v>
      </c>
      <c r="C88" s="472"/>
      <c r="D88" s="290"/>
      <c r="E88" s="1031"/>
      <c r="F88" s="290"/>
      <c r="G88" s="1038"/>
      <c r="H88" s="1038"/>
      <c r="I88" s="1038"/>
      <c r="J88" s="1038"/>
      <c r="K88" s="1038"/>
      <c r="L88" s="1038"/>
      <c r="M88" s="1038"/>
      <c r="N88" s="1038"/>
      <c r="O88" s="1038"/>
      <c r="P88" s="1038"/>
      <c r="Q88" s="1038"/>
      <c r="R88" s="1038"/>
      <c r="S88" s="1038"/>
      <c r="T88" s="1038"/>
      <c r="U88" s="1038"/>
      <c r="V88" s="1038"/>
      <c r="W88" s="1038"/>
      <c r="X88" s="1038"/>
      <c r="Y88" s="1038"/>
      <c r="Z88" s="1038"/>
    </row>
    <row r="89" spans="1:26" s="148" customFormat="1">
      <c r="B89" s="148" t="s">
        <v>823</v>
      </c>
      <c r="C89" s="472"/>
      <c r="D89" s="290"/>
      <c r="E89" s="1031"/>
      <c r="F89" s="290"/>
      <c r="G89" s="1038"/>
      <c r="H89" s="1038"/>
      <c r="I89" s="1038"/>
      <c r="J89" s="1038"/>
      <c r="K89" s="1038"/>
      <c r="L89" s="1038"/>
      <c r="M89" s="1038"/>
      <c r="N89" s="1038"/>
      <c r="O89" s="1038"/>
      <c r="P89" s="1038"/>
      <c r="Q89" s="1038"/>
      <c r="R89" s="1038"/>
      <c r="S89" s="1038"/>
      <c r="T89" s="1038"/>
      <c r="U89" s="1038"/>
      <c r="V89" s="1038"/>
      <c r="W89" s="1038"/>
      <c r="X89" s="1038"/>
      <c r="Y89" s="1038"/>
      <c r="Z89" s="1038"/>
    </row>
    <row r="90" spans="1:26" s="148" customFormat="1">
      <c r="B90" s="148" t="s">
        <v>843</v>
      </c>
      <c r="C90" s="472"/>
      <c r="D90" s="290"/>
      <c r="E90" s="1031"/>
      <c r="F90" s="290"/>
      <c r="G90" s="1038"/>
      <c r="H90" s="1038"/>
      <c r="I90" s="1038"/>
      <c r="J90" s="1038"/>
      <c r="K90" s="1038"/>
      <c r="L90" s="1038"/>
      <c r="M90" s="1038"/>
      <c r="N90" s="1038"/>
      <c r="O90" s="1038"/>
      <c r="P90" s="1038"/>
      <c r="Q90" s="1038"/>
      <c r="R90" s="1038"/>
      <c r="S90" s="1038"/>
      <c r="T90" s="1038"/>
      <c r="U90" s="1038"/>
      <c r="V90" s="1038"/>
      <c r="W90" s="1038"/>
      <c r="X90" s="1038"/>
      <c r="Y90" s="1038"/>
      <c r="Z90" s="1038"/>
    </row>
    <row r="91" spans="1:26" s="148" customFormat="1" ht="51">
      <c r="B91" s="148" t="s">
        <v>767</v>
      </c>
      <c r="C91" s="472" t="s">
        <v>84</v>
      </c>
      <c r="D91" s="290">
        <v>2</v>
      </c>
      <c r="E91" s="1031"/>
      <c r="F91" s="290">
        <f>+D91*E91</f>
        <v>0</v>
      </c>
      <c r="G91" s="1038"/>
      <c r="H91" s="1038"/>
      <c r="I91" s="1038"/>
      <c r="J91" s="1038"/>
      <c r="K91" s="1038"/>
      <c r="L91" s="1038"/>
      <c r="M91" s="1038"/>
      <c r="N91" s="1038"/>
      <c r="O91" s="1038"/>
      <c r="P91" s="1038"/>
      <c r="Q91" s="1038"/>
      <c r="R91" s="1038"/>
      <c r="S91" s="1038"/>
      <c r="T91" s="1038"/>
      <c r="U91" s="1038"/>
      <c r="V91" s="1038"/>
      <c r="W91" s="1038"/>
      <c r="X91" s="1038"/>
      <c r="Y91" s="1038"/>
      <c r="Z91" s="1038"/>
    </row>
    <row r="92" spans="1:26" s="148" customFormat="1">
      <c r="C92" s="472"/>
      <c r="D92" s="290"/>
      <c r="E92" s="1031"/>
      <c r="F92" s="290"/>
      <c r="G92" s="1038"/>
      <c r="H92" s="1038"/>
      <c r="I92" s="1038"/>
      <c r="J92" s="1038"/>
      <c r="K92" s="1038"/>
      <c r="L92" s="1038"/>
      <c r="M92" s="1038"/>
      <c r="N92" s="1038"/>
      <c r="O92" s="1038"/>
      <c r="P92" s="1038"/>
      <c r="Q92" s="1038"/>
      <c r="R92" s="1038"/>
      <c r="S92" s="1038"/>
      <c r="T92" s="1038"/>
      <c r="U92" s="1038"/>
      <c r="V92" s="1038"/>
      <c r="W92" s="1038"/>
      <c r="X92" s="1038"/>
      <c r="Y92" s="1038"/>
      <c r="Z92" s="1038"/>
    </row>
    <row r="93" spans="1:26" s="148" customFormat="1">
      <c r="C93" s="472"/>
      <c r="D93" s="290"/>
      <c r="E93" s="1031"/>
      <c r="F93" s="290"/>
      <c r="G93" s="1038"/>
      <c r="H93" s="1038"/>
      <c r="I93" s="1038"/>
      <c r="J93" s="1038"/>
      <c r="K93" s="1038"/>
      <c r="L93" s="1038"/>
      <c r="M93" s="1038"/>
      <c r="N93" s="1038"/>
      <c r="O93" s="1038"/>
      <c r="P93" s="1038"/>
      <c r="Q93" s="1038"/>
      <c r="R93" s="1038"/>
      <c r="S93" s="1038"/>
      <c r="T93" s="1038"/>
      <c r="U93" s="1038"/>
      <c r="V93" s="1038"/>
      <c r="W93" s="1038"/>
      <c r="X93" s="1038"/>
      <c r="Y93" s="1038"/>
      <c r="Z93" s="1038"/>
    </row>
    <row r="94" spans="1:26" s="148" customFormat="1">
      <c r="A94" s="148" t="s">
        <v>155</v>
      </c>
      <c r="B94" s="370" t="s">
        <v>844</v>
      </c>
      <c r="C94" s="472"/>
      <c r="D94" s="290"/>
      <c r="E94" s="1031"/>
      <c r="F94" s="290"/>
      <c r="G94" s="1038"/>
      <c r="H94" s="1038"/>
      <c r="I94" s="1038"/>
      <c r="J94" s="1038"/>
      <c r="K94" s="1038"/>
      <c r="L94" s="1038"/>
      <c r="M94" s="1038"/>
      <c r="N94" s="1038"/>
      <c r="O94" s="1038"/>
      <c r="P94" s="1038"/>
      <c r="Q94" s="1038"/>
      <c r="R94" s="1038"/>
      <c r="S94" s="1038"/>
      <c r="T94" s="1038"/>
      <c r="U94" s="1038"/>
      <c r="V94" s="1038"/>
      <c r="W94" s="1038"/>
      <c r="X94" s="1038"/>
      <c r="Y94" s="1038"/>
      <c r="Z94" s="1038"/>
    </row>
    <row r="95" spans="1:26" s="148" customFormat="1" ht="25.5">
      <c r="B95" s="148" t="s">
        <v>839</v>
      </c>
      <c r="C95" s="472"/>
      <c r="D95" s="290"/>
      <c r="E95" s="1031"/>
      <c r="F95" s="290"/>
      <c r="G95" s="1038"/>
      <c r="H95" s="1038"/>
      <c r="I95" s="1038"/>
      <c r="J95" s="1038"/>
      <c r="K95" s="1038"/>
      <c r="L95" s="1038"/>
      <c r="M95" s="1038"/>
      <c r="N95" s="1038"/>
      <c r="O95" s="1038"/>
      <c r="P95" s="1038"/>
      <c r="Q95" s="1038"/>
      <c r="R95" s="1038"/>
      <c r="S95" s="1038"/>
      <c r="T95" s="1038"/>
      <c r="U95" s="1038"/>
      <c r="V95" s="1038"/>
      <c r="W95" s="1038"/>
      <c r="X95" s="1038"/>
      <c r="Y95" s="1038"/>
      <c r="Z95" s="1038"/>
    </row>
    <row r="96" spans="1:26" s="148" customFormat="1" ht="38.25">
      <c r="B96" s="148" t="s">
        <v>845</v>
      </c>
      <c r="C96" s="472"/>
      <c r="D96" s="290"/>
      <c r="E96" s="1031"/>
      <c r="F96" s="290"/>
      <c r="G96" s="1038"/>
      <c r="H96" s="1038"/>
      <c r="I96" s="1038"/>
      <c r="J96" s="1038"/>
      <c r="K96" s="1038"/>
      <c r="L96" s="1038"/>
      <c r="M96" s="1038"/>
      <c r="N96" s="1038"/>
      <c r="O96" s="1038"/>
      <c r="P96" s="1038"/>
      <c r="Q96" s="1038"/>
      <c r="R96" s="1038"/>
      <c r="S96" s="1038"/>
      <c r="T96" s="1038"/>
      <c r="U96" s="1038"/>
      <c r="V96" s="1038"/>
      <c r="W96" s="1038"/>
      <c r="X96" s="1038"/>
      <c r="Y96" s="1038"/>
      <c r="Z96" s="1038"/>
    </row>
    <row r="97" spans="1:26" s="148" customFormat="1" ht="25.5">
      <c r="B97" s="148" t="s">
        <v>841</v>
      </c>
      <c r="C97" s="472"/>
      <c r="D97" s="290"/>
      <c r="E97" s="1031"/>
      <c r="F97" s="290"/>
      <c r="G97" s="1038"/>
      <c r="H97" s="1038"/>
      <c r="I97" s="1038"/>
      <c r="J97" s="1038"/>
      <c r="K97" s="1038"/>
      <c r="L97" s="1038"/>
      <c r="M97" s="1038"/>
      <c r="N97" s="1038"/>
      <c r="O97" s="1038"/>
      <c r="P97" s="1038"/>
      <c r="Q97" s="1038"/>
      <c r="R97" s="1038"/>
      <c r="S97" s="1038"/>
      <c r="T97" s="1038"/>
      <c r="U97" s="1038"/>
      <c r="V97" s="1038"/>
      <c r="W97" s="1038"/>
      <c r="X97" s="1038"/>
      <c r="Y97" s="1038"/>
      <c r="Z97" s="1038"/>
    </row>
    <row r="98" spans="1:26" s="148" customFormat="1">
      <c r="B98" s="148" t="s">
        <v>846</v>
      </c>
      <c r="C98" s="472"/>
      <c r="D98" s="290"/>
      <c r="E98" s="1031"/>
      <c r="F98" s="290"/>
      <c r="G98" s="1038"/>
      <c r="H98" s="1038"/>
      <c r="I98" s="1038"/>
      <c r="J98" s="1038"/>
      <c r="K98" s="1038"/>
      <c r="L98" s="1038"/>
      <c r="M98" s="1038"/>
      <c r="N98" s="1038"/>
      <c r="O98" s="1038"/>
      <c r="P98" s="1038"/>
      <c r="Q98" s="1038"/>
      <c r="R98" s="1038"/>
      <c r="S98" s="1038"/>
      <c r="T98" s="1038"/>
      <c r="U98" s="1038"/>
      <c r="V98" s="1038"/>
      <c r="W98" s="1038"/>
      <c r="X98" s="1038"/>
      <c r="Y98" s="1038"/>
      <c r="Z98" s="1038"/>
    </row>
    <row r="99" spans="1:26" s="148" customFormat="1">
      <c r="B99" s="148" t="s">
        <v>816</v>
      </c>
      <c r="C99" s="472"/>
      <c r="D99" s="290"/>
      <c r="E99" s="1031"/>
      <c r="F99" s="290"/>
      <c r="G99" s="1038"/>
      <c r="H99" s="1038"/>
      <c r="I99" s="1038"/>
      <c r="J99" s="1038"/>
      <c r="K99" s="1038"/>
      <c r="L99" s="1038"/>
      <c r="M99" s="1038"/>
      <c r="N99" s="1038"/>
      <c r="O99" s="1038"/>
      <c r="P99" s="1038"/>
      <c r="Q99" s="1038"/>
      <c r="R99" s="1038"/>
      <c r="S99" s="1038"/>
      <c r="T99" s="1038"/>
      <c r="U99" s="1038"/>
      <c r="V99" s="1038"/>
      <c r="W99" s="1038"/>
      <c r="X99" s="1038"/>
      <c r="Y99" s="1038"/>
      <c r="Z99" s="1038"/>
    </row>
    <row r="100" spans="1:26" s="148" customFormat="1" ht="25.5">
      <c r="B100" s="148" t="s">
        <v>817</v>
      </c>
      <c r="C100" s="472"/>
      <c r="D100" s="290"/>
      <c r="E100" s="1031"/>
      <c r="F100" s="290"/>
      <c r="G100" s="1038"/>
      <c r="H100" s="1038"/>
      <c r="I100" s="1038"/>
      <c r="J100" s="1038"/>
      <c r="K100" s="1038"/>
      <c r="L100" s="1038"/>
      <c r="M100" s="1038"/>
      <c r="N100" s="1038"/>
      <c r="O100" s="1038"/>
      <c r="P100" s="1038"/>
      <c r="Q100" s="1038"/>
      <c r="R100" s="1038"/>
      <c r="S100" s="1038"/>
      <c r="T100" s="1038"/>
      <c r="U100" s="1038"/>
      <c r="V100" s="1038"/>
      <c r="W100" s="1038"/>
      <c r="X100" s="1038"/>
      <c r="Y100" s="1038"/>
      <c r="Z100" s="1038"/>
    </row>
    <row r="101" spans="1:26" s="148" customFormat="1" ht="25.5">
      <c r="B101" s="148" t="s">
        <v>827</v>
      </c>
      <c r="C101" s="472"/>
      <c r="D101" s="290"/>
      <c r="E101" s="1031"/>
      <c r="F101" s="290"/>
      <c r="G101" s="1038"/>
      <c r="H101" s="1038"/>
      <c r="I101" s="1038"/>
      <c r="J101" s="1038"/>
      <c r="K101" s="1038"/>
      <c r="L101" s="1038"/>
      <c r="M101" s="1038"/>
      <c r="N101" s="1038"/>
      <c r="O101" s="1038"/>
      <c r="P101" s="1038"/>
      <c r="Q101" s="1038"/>
      <c r="R101" s="1038"/>
      <c r="S101" s="1038"/>
      <c r="T101" s="1038"/>
      <c r="U101" s="1038"/>
      <c r="V101" s="1038"/>
      <c r="W101" s="1038"/>
      <c r="X101" s="1038"/>
      <c r="Y101" s="1038"/>
      <c r="Z101" s="1038"/>
    </row>
    <row r="102" spans="1:26" s="148" customFormat="1">
      <c r="B102" s="148" t="s">
        <v>818</v>
      </c>
      <c r="C102" s="472"/>
      <c r="D102" s="290"/>
      <c r="E102" s="1031"/>
      <c r="F102" s="290"/>
      <c r="G102" s="1038"/>
      <c r="H102" s="1038"/>
      <c r="I102" s="1038"/>
      <c r="J102" s="1038"/>
      <c r="K102" s="1038"/>
      <c r="L102" s="1038"/>
      <c r="M102" s="1038"/>
      <c r="N102" s="1038"/>
      <c r="O102" s="1038"/>
      <c r="P102" s="1038"/>
      <c r="Q102" s="1038"/>
      <c r="R102" s="1038"/>
      <c r="S102" s="1038"/>
      <c r="T102" s="1038"/>
      <c r="U102" s="1038"/>
      <c r="V102" s="1038"/>
      <c r="W102" s="1038"/>
      <c r="X102" s="1038"/>
      <c r="Y102" s="1038"/>
      <c r="Z102" s="1038"/>
    </row>
    <row r="103" spans="1:26" s="148" customFormat="1" ht="51">
      <c r="B103" s="148" t="s">
        <v>820</v>
      </c>
      <c r="C103" s="472"/>
      <c r="D103" s="290"/>
      <c r="E103" s="1031"/>
      <c r="F103" s="290"/>
      <c r="G103" s="1038"/>
      <c r="H103" s="1038"/>
      <c r="I103" s="1038"/>
      <c r="J103" s="1038"/>
      <c r="K103" s="1038"/>
      <c r="L103" s="1038"/>
      <c r="M103" s="1038"/>
      <c r="N103" s="1038"/>
      <c r="O103" s="1038"/>
      <c r="P103" s="1038"/>
      <c r="Q103" s="1038"/>
      <c r="R103" s="1038"/>
      <c r="S103" s="1038"/>
      <c r="T103" s="1038"/>
      <c r="U103" s="1038"/>
      <c r="V103" s="1038"/>
      <c r="W103" s="1038"/>
      <c r="X103" s="1038"/>
      <c r="Y103" s="1038"/>
      <c r="Z103" s="1038"/>
    </row>
    <row r="104" spans="1:26" s="148" customFormat="1" ht="51">
      <c r="B104" s="148" t="s">
        <v>821</v>
      </c>
      <c r="C104" s="472"/>
      <c r="D104" s="290"/>
      <c r="E104" s="1031"/>
      <c r="F104" s="290"/>
      <c r="G104" s="1038"/>
      <c r="H104" s="1038"/>
      <c r="I104" s="1038"/>
      <c r="J104" s="1038"/>
      <c r="K104" s="1038"/>
      <c r="L104" s="1038"/>
      <c r="M104" s="1038"/>
      <c r="N104" s="1038"/>
      <c r="O104" s="1038"/>
      <c r="P104" s="1038"/>
      <c r="Q104" s="1038"/>
      <c r="R104" s="1038"/>
      <c r="S104" s="1038"/>
      <c r="T104" s="1038"/>
      <c r="U104" s="1038"/>
      <c r="V104" s="1038"/>
      <c r="W104" s="1038"/>
      <c r="X104" s="1038"/>
      <c r="Y104" s="1038"/>
      <c r="Z104" s="1038"/>
    </row>
    <row r="105" spans="1:26" s="148" customFormat="1" ht="38.25">
      <c r="B105" s="148" t="s">
        <v>822</v>
      </c>
      <c r="C105" s="472"/>
      <c r="D105" s="290"/>
      <c r="E105" s="1031"/>
      <c r="F105" s="290"/>
      <c r="G105" s="1038"/>
      <c r="H105" s="1038"/>
      <c r="I105" s="1038"/>
      <c r="J105" s="1038"/>
      <c r="K105" s="1038"/>
      <c r="L105" s="1038"/>
      <c r="M105" s="1038"/>
      <c r="N105" s="1038"/>
      <c r="O105" s="1038"/>
      <c r="P105" s="1038"/>
      <c r="Q105" s="1038"/>
      <c r="R105" s="1038"/>
      <c r="S105" s="1038"/>
      <c r="T105" s="1038"/>
      <c r="U105" s="1038"/>
      <c r="V105" s="1038"/>
      <c r="W105" s="1038"/>
      <c r="X105" s="1038"/>
      <c r="Y105" s="1038"/>
      <c r="Z105" s="1038"/>
    </row>
    <row r="106" spans="1:26" s="148" customFormat="1">
      <c r="B106" s="148" t="s">
        <v>823</v>
      </c>
      <c r="C106" s="472"/>
      <c r="D106" s="290"/>
      <c r="E106" s="1031"/>
      <c r="F106" s="290"/>
      <c r="G106" s="1038"/>
      <c r="H106" s="1038"/>
      <c r="I106" s="1038"/>
      <c r="J106" s="1038"/>
      <c r="K106" s="1038"/>
      <c r="L106" s="1038"/>
      <c r="M106" s="1038"/>
      <c r="N106" s="1038"/>
      <c r="O106" s="1038"/>
      <c r="P106" s="1038"/>
      <c r="Q106" s="1038"/>
      <c r="R106" s="1038"/>
      <c r="S106" s="1038"/>
      <c r="T106" s="1038"/>
      <c r="U106" s="1038"/>
      <c r="V106" s="1038"/>
      <c r="W106" s="1038"/>
      <c r="X106" s="1038"/>
      <c r="Y106" s="1038"/>
      <c r="Z106" s="1038"/>
    </row>
    <row r="107" spans="1:26" s="148" customFormat="1">
      <c r="B107" s="148" t="s">
        <v>847</v>
      </c>
      <c r="C107" s="472"/>
      <c r="D107" s="290"/>
      <c r="E107" s="1031"/>
      <c r="F107" s="290"/>
      <c r="G107" s="1038"/>
      <c r="H107" s="1038"/>
      <c r="I107" s="1038"/>
      <c r="J107" s="1038"/>
      <c r="K107" s="1038"/>
      <c r="L107" s="1038"/>
      <c r="M107" s="1038"/>
      <c r="N107" s="1038"/>
      <c r="O107" s="1038"/>
      <c r="P107" s="1038"/>
      <c r="Q107" s="1038"/>
      <c r="R107" s="1038"/>
      <c r="S107" s="1038"/>
      <c r="T107" s="1038"/>
      <c r="U107" s="1038"/>
      <c r="V107" s="1038"/>
      <c r="W107" s="1038"/>
      <c r="X107" s="1038"/>
      <c r="Y107" s="1038"/>
      <c r="Z107" s="1038"/>
    </row>
    <row r="108" spans="1:26" s="148" customFormat="1" ht="51">
      <c r="B108" s="148" t="s">
        <v>767</v>
      </c>
      <c r="C108" s="472" t="s">
        <v>84</v>
      </c>
      <c r="D108" s="290">
        <v>2</v>
      </c>
      <c r="E108" s="1031"/>
      <c r="F108" s="290">
        <f>+D108*E108</f>
        <v>0</v>
      </c>
      <c r="G108" s="1038"/>
      <c r="H108" s="1038"/>
      <c r="I108" s="1038"/>
      <c r="J108" s="1038"/>
      <c r="K108" s="1038"/>
      <c r="L108" s="1038"/>
      <c r="M108" s="1038"/>
      <c r="N108" s="1038"/>
      <c r="O108" s="1038"/>
      <c r="P108" s="1038"/>
      <c r="Q108" s="1038"/>
      <c r="R108" s="1038"/>
      <c r="S108" s="1038"/>
      <c r="T108" s="1038"/>
      <c r="U108" s="1038"/>
      <c r="V108" s="1038"/>
      <c r="W108" s="1038"/>
      <c r="X108" s="1038"/>
      <c r="Y108" s="1038"/>
      <c r="Z108" s="1038"/>
    </row>
    <row r="109" spans="1:26" s="148" customFormat="1">
      <c r="C109" s="472"/>
      <c r="D109" s="290"/>
      <c r="E109" s="1031"/>
      <c r="F109" s="290"/>
      <c r="G109" s="1038"/>
      <c r="H109" s="1038"/>
      <c r="I109" s="1038"/>
      <c r="J109" s="1038"/>
      <c r="K109" s="1038"/>
      <c r="L109" s="1038"/>
      <c r="M109" s="1038"/>
      <c r="N109" s="1038"/>
      <c r="O109" s="1038"/>
      <c r="P109" s="1038"/>
      <c r="Q109" s="1038"/>
      <c r="R109" s="1038"/>
      <c r="S109" s="1038"/>
      <c r="T109" s="1038"/>
      <c r="U109" s="1038"/>
      <c r="V109" s="1038"/>
      <c r="W109" s="1038"/>
      <c r="X109" s="1038"/>
      <c r="Y109" s="1038"/>
      <c r="Z109" s="1038"/>
    </row>
    <row r="110" spans="1:26" s="148" customFormat="1">
      <c r="C110" s="472"/>
      <c r="D110" s="290"/>
      <c r="E110" s="1031"/>
      <c r="F110" s="290"/>
      <c r="G110" s="1038"/>
      <c r="H110" s="1038"/>
      <c r="I110" s="1038"/>
      <c r="J110" s="1038"/>
      <c r="K110" s="1038"/>
      <c r="L110" s="1038"/>
      <c r="M110" s="1038"/>
      <c r="N110" s="1038"/>
      <c r="O110" s="1038"/>
      <c r="P110" s="1038"/>
      <c r="Q110" s="1038"/>
      <c r="R110" s="1038"/>
      <c r="S110" s="1038"/>
      <c r="T110" s="1038"/>
      <c r="U110" s="1038"/>
      <c r="V110" s="1038"/>
      <c r="W110" s="1038"/>
      <c r="X110" s="1038"/>
      <c r="Y110" s="1038"/>
      <c r="Z110" s="1038"/>
    </row>
    <row r="111" spans="1:26" s="148" customFormat="1">
      <c r="A111" s="148" t="s">
        <v>157</v>
      </c>
      <c r="B111" s="370" t="s">
        <v>848</v>
      </c>
      <c r="C111" s="472"/>
      <c r="D111" s="290"/>
      <c r="E111" s="1031"/>
      <c r="F111" s="290"/>
      <c r="G111" s="1038"/>
      <c r="H111" s="1038"/>
      <c r="I111" s="1038"/>
      <c r="J111" s="1038"/>
      <c r="K111" s="1038"/>
      <c r="L111" s="1038"/>
      <c r="M111" s="1038"/>
      <c r="N111" s="1038"/>
      <c r="O111" s="1038"/>
      <c r="P111" s="1038"/>
      <c r="Q111" s="1038"/>
      <c r="R111" s="1038"/>
      <c r="S111" s="1038"/>
      <c r="T111" s="1038"/>
      <c r="U111" s="1038"/>
      <c r="V111" s="1038"/>
      <c r="W111" s="1038"/>
      <c r="X111" s="1038"/>
      <c r="Y111" s="1038"/>
      <c r="Z111" s="1038"/>
    </row>
    <row r="112" spans="1:26" s="148" customFormat="1" ht="25.5">
      <c r="B112" s="148" t="s">
        <v>839</v>
      </c>
      <c r="C112" s="472"/>
      <c r="D112" s="290"/>
      <c r="E112" s="1031"/>
      <c r="F112" s="290"/>
      <c r="G112" s="1038"/>
      <c r="H112" s="1038"/>
      <c r="I112" s="1038"/>
      <c r="J112" s="1038"/>
      <c r="K112" s="1038"/>
      <c r="L112" s="1038"/>
      <c r="M112" s="1038"/>
      <c r="N112" s="1038"/>
      <c r="O112" s="1038"/>
      <c r="P112" s="1038"/>
      <c r="Q112" s="1038"/>
      <c r="R112" s="1038"/>
      <c r="S112" s="1038"/>
      <c r="T112" s="1038"/>
      <c r="U112" s="1038"/>
      <c r="V112" s="1038"/>
      <c r="W112" s="1038"/>
      <c r="X112" s="1038"/>
      <c r="Y112" s="1038"/>
      <c r="Z112" s="1038"/>
    </row>
    <row r="113" spans="1:26" s="148" customFormat="1" ht="25.5">
      <c r="B113" s="148" t="s">
        <v>840</v>
      </c>
      <c r="C113" s="472"/>
      <c r="D113" s="290"/>
      <c r="E113" s="1031"/>
      <c r="F113" s="290"/>
      <c r="G113" s="1038"/>
      <c r="H113" s="1038"/>
      <c r="I113" s="1038"/>
      <c r="J113" s="1038"/>
      <c r="K113" s="1038"/>
      <c r="L113" s="1038"/>
      <c r="M113" s="1038"/>
      <c r="N113" s="1038"/>
      <c r="O113" s="1038"/>
      <c r="P113" s="1038"/>
      <c r="Q113" s="1038"/>
      <c r="R113" s="1038"/>
      <c r="S113" s="1038"/>
      <c r="T113" s="1038"/>
      <c r="U113" s="1038"/>
      <c r="V113" s="1038"/>
      <c r="W113" s="1038"/>
      <c r="X113" s="1038"/>
      <c r="Y113" s="1038"/>
      <c r="Z113" s="1038"/>
    </row>
    <row r="114" spans="1:26" s="148" customFormat="1" ht="25.5">
      <c r="B114" s="148" t="s">
        <v>841</v>
      </c>
      <c r="C114" s="472"/>
      <c r="D114" s="290"/>
      <c r="E114" s="1031"/>
      <c r="F114" s="290"/>
      <c r="G114" s="1038"/>
      <c r="H114" s="1038"/>
      <c r="I114" s="1038"/>
      <c r="J114" s="1038"/>
      <c r="K114" s="1038"/>
      <c r="L114" s="1038"/>
      <c r="M114" s="1038"/>
      <c r="N114" s="1038"/>
      <c r="O114" s="1038"/>
      <c r="P114" s="1038"/>
      <c r="Q114" s="1038"/>
      <c r="R114" s="1038"/>
      <c r="S114" s="1038"/>
      <c r="T114" s="1038"/>
      <c r="U114" s="1038"/>
      <c r="V114" s="1038"/>
      <c r="W114" s="1038"/>
      <c r="X114" s="1038"/>
      <c r="Y114" s="1038"/>
      <c r="Z114" s="1038"/>
    </row>
    <row r="115" spans="1:26" s="148" customFormat="1">
      <c r="B115" s="148" t="s">
        <v>816</v>
      </c>
      <c r="C115" s="472"/>
      <c r="D115" s="290"/>
      <c r="E115" s="1031"/>
      <c r="F115" s="290"/>
      <c r="G115" s="1038"/>
      <c r="H115" s="1038"/>
      <c r="I115" s="1038"/>
      <c r="J115" s="1038"/>
      <c r="K115" s="1038"/>
      <c r="L115" s="1038"/>
      <c r="M115" s="1038"/>
      <c r="N115" s="1038"/>
      <c r="O115" s="1038"/>
      <c r="P115" s="1038"/>
      <c r="Q115" s="1038"/>
      <c r="R115" s="1038"/>
      <c r="S115" s="1038"/>
      <c r="T115" s="1038"/>
      <c r="U115" s="1038"/>
      <c r="V115" s="1038"/>
      <c r="W115" s="1038"/>
      <c r="X115" s="1038"/>
      <c r="Y115" s="1038"/>
      <c r="Z115" s="1038"/>
    </row>
    <row r="116" spans="1:26" s="148" customFormat="1" ht="25.5">
      <c r="B116" s="148" t="s">
        <v>817</v>
      </c>
      <c r="C116" s="472"/>
      <c r="D116" s="290"/>
      <c r="E116" s="1031"/>
      <c r="F116" s="290"/>
      <c r="G116" s="1038"/>
      <c r="H116" s="1038"/>
      <c r="I116" s="1038"/>
      <c r="J116" s="1038"/>
      <c r="K116" s="1038"/>
      <c r="L116" s="1038"/>
      <c r="M116" s="1038"/>
      <c r="N116" s="1038"/>
      <c r="O116" s="1038"/>
      <c r="P116" s="1038"/>
      <c r="Q116" s="1038"/>
      <c r="R116" s="1038"/>
      <c r="S116" s="1038"/>
      <c r="T116" s="1038"/>
      <c r="U116" s="1038"/>
      <c r="V116" s="1038"/>
      <c r="W116" s="1038"/>
      <c r="X116" s="1038"/>
      <c r="Y116" s="1038"/>
      <c r="Z116" s="1038"/>
    </row>
    <row r="117" spans="1:26" s="148" customFormat="1" ht="25.5">
      <c r="B117" s="148" t="s">
        <v>827</v>
      </c>
      <c r="C117" s="472"/>
      <c r="D117" s="290"/>
      <c r="E117" s="1031"/>
      <c r="F117" s="290"/>
      <c r="G117" s="1038"/>
      <c r="H117" s="1038"/>
      <c r="I117" s="1038"/>
      <c r="J117" s="1038"/>
      <c r="K117" s="1038"/>
      <c r="L117" s="1038"/>
      <c r="M117" s="1038"/>
      <c r="N117" s="1038"/>
      <c r="O117" s="1038"/>
      <c r="P117" s="1038"/>
      <c r="Q117" s="1038"/>
      <c r="R117" s="1038"/>
      <c r="S117" s="1038"/>
      <c r="T117" s="1038"/>
      <c r="U117" s="1038"/>
      <c r="V117" s="1038"/>
      <c r="W117" s="1038"/>
      <c r="X117" s="1038"/>
      <c r="Y117" s="1038"/>
      <c r="Z117" s="1038"/>
    </row>
    <row r="118" spans="1:26" s="148" customFormat="1">
      <c r="B118" s="148" t="s">
        <v>818</v>
      </c>
      <c r="C118" s="472"/>
      <c r="D118" s="290"/>
      <c r="E118" s="1031"/>
      <c r="F118" s="290"/>
      <c r="G118" s="1038"/>
      <c r="H118" s="1038"/>
      <c r="I118" s="1038"/>
      <c r="J118" s="1038"/>
      <c r="K118" s="1038"/>
      <c r="L118" s="1038"/>
      <c r="M118" s="1038"/>
      <c r="N118" s="1038"/>
      <c r="O118" s="1038"/>
      <c r="P118" s="1038"/>
      <c r="Q118" s="1038"/>
      <c r="R118" s="1038"/>
      <c r="S118" s="1038"/>
      <c r="T118" s="1038"/>
      <c r="U118" s="1038"/>
      <c r="V118" s="1038"/>
      <c r="W118" s="1038"/>
      <c r="X118" s="1038"/>
      <c r="Y118" s="1038"/>
      <c r="Z118" s="1038"/>
    </row>
    <row r="119" spans="1:26" s="148" customFormat="1" ht="38.25">
      <c r="B119" s="148" t="s">
        <v>822</v>
      </c>
      <c r="C119" s="472"/>
      <c r="D119" s="290"/>
      <c r="E119" s="1031"/>
      <c r="F119" s="290"/>
      <c r="G119" s="1038"/>
      <c r="H119" s="1038"/>
      <c r="I119" s="1038"/>
      <c r="J119" s="1038"/>
      <c r="K119" s="1038"/>
      <c r="L119" s="1038"/>
      <c r="M119" s="1038"/>
      <c r="N119" s="1038"/>
      <c r="O119" s="1038"/>
      <c r="P119" s="1038"/>
      <c r="Q119" s="1038"/>
      <c r="R119" s="1038"/>
      <c r="S119" s="1038"/>
      <c r="T119" s="1038"/>
      <c r="U119" s="1038"/>
      <c r="V119" s="1038"/>
      <c r="W119" s="1038"/>
      <c r="X119" s="1038"/>
      <c r="Y119" s="1038"/>
      <c r="Z119" s="1038"/>
    </row>
    <row r="120" spans="1:26" s="148" customFormat="1" ht="25.5">
      <c r="B120" s="148" t="s">
        <v>849</v>
      </c>
      <c r="C120" s="472"/>
      <c r="D120" s="290"/>
      <c r="E120" s="1031"/>
      <c r="F120" s="290"/>
      <c r="G120" s="1038"/>
      <c r="H120" s="1038"/>
      <c r="I120" s="1038"/>
      <c r="J120" s="1038"/>
      <c r="K120" s="1038"/>
      <c r="L120" s="1038"/>
      <c r="M120" s="1038"/>
      <c r="N120" s="1038"/>
      <c r="O120" s="1038"/>
      <c r="P120" s="1038"/>
      <c r="Q120" s="1038"/>
      <c r="R120" s="1038"/>
      <c r="S120" s="1038"/>
      <c r="T120" s="1038"/>
      <c r="U120" s="1038"/>
      <c r="V120" s="1038"/>
      <c r="W120" s="1038"/>
      <c r="X120" s="1038"/>
      <c r="Y120" s="1038"/>
      <c r="Z120" s="1038"/>
    </row>
    <row r="121" spans="1:26" s="148" customFormat="1">
      <c r="B121" s="148" t="s">
        <v>823</v>
      </c>
      <c r="C121" s="472"/>
      <c r="D121" s="290"/>
      <c r="E121" s="1031"/>
      <c r="F121" s="290"/>
      <c r="G121" s="1038"/>
      <c r="H121" s="1038"/>
      <c r="I121" s="1038"/>
      <c r="J121" s="1038"/>
      <c r="K121" s="1038"/>
      <c r="L121" s="1038"/>
      <c r="M121" s="1038"/>
      <c r="N121" s="1038"/>
      <c r="O121" s="1038"/>
      <c r="P121" s="1038"/>
      <c r="Q121" s="1038"/>
      <c r="R121" s="1038"/>
      <c r="S121" s="1038"/>
      <c r="T121" s="1038"/>
      <c r="U121" s="1038"/>
      <c r="V121" s="1038"/>
      <c r="W121" s="1038"/>
      <c r="X121" s="1038"/>
      <c r="Y121" s="1038"/>
      <c r="Z121" s="1038"/>
    </row>
    <row r="122" spans="1:26" s="148" customFormat="1">
      <c r="B122" s="148" t="s">
        <v>843</v>
      </c>
      <c r="C122" s="472"/>
      <c r="D122" s="290"/>
      <c r="E122" s="1031"/>
      <c r="F122" s="290"/>
      <c r="G122" s="1038"/>
      <c r="H122" s="1038"/>
      <c r="I122" s="1038"/>
      <c r="J122" s="1038"/>
      <c r="K122" s="1038"/>
      <c r="L122" s="1038"/>
      <c r="M122" s="1038"/>
      <c r="N122" s="1038"/>
      <c r="O122" s="1038"/>
      <c r="P122" s="1038"/>
      <c r="Q122" s="1038"/>
      <c r="R122" s="1038"/>
      <c r="S122" s="1038"/>
      <c r="T122" s="1038"/>
      <c r="U122" s="1038"/>
      <c r="V122" s="1038"/>
      <c r="W122" s="1038"/>
      <c r="X122" s="1038"/>
      <c r="Y122" s="1038"/>
      <c r="Z122" s="1038"/>
    </row>
    <row r="123" spans="1:26" s="148" customFormat="1" ht="51">
      <c r="B123" s="148" t="s">
        <v>767</v>
      </c>
      <c r="C123" s="472" t="s">
        <v>84</v>
      </c>
      <c r="D123" s="290">
        <v>2</v>
      </c>
      <c r="E123" s="1031"/>
      <c r="F123" s="290">
        <f>+D123*E123</f>
        <v>0</v>
      </c>
      <c r="G123" s="1038"/>
      <c r="H123" s="1038"/>
      <c r="I123" s="1038"/>
      <c r="J123" s="1038"/>
      <c r="K123" s="1038"/>
      <c r="L123" s="1038"/>
      <c r="M123" s="1038"/>
      <c r="N123" s="1038"/>
      <c r="O123" s="1038"/>
      <c r="P123" s="1038"/>
      <c r="Q123" s="1038"/>
      <c r="R123" s="1038"/>
      <c r="S123" s="1038"/>
      <c r="T123" s="1038"/>
      <c r="U123" s="1038"/>
      <c r="V123" s="1038"/>
      <c r="W123" s="1038"/>
      <c r="X123" s="1038"/>
      <c r="Y123" s="1038"/>
      <c r="Z123" s="1038"/>
    </row>
    <row r="124" spans="1:26" s="148" customFormat="1">
      <c r="C124" s="472"/>
      <c r="D124" s="290"/>
      <c r="E124" s="1031"/>
      <c r="F124" s="290"/>
      <c r="G124" s="1038"/>
      <c r="H124" s="1038"/>
      <c r="I124" s="1038"/>
      <c r="J124" s="1038"/>
      <c r="K124" s="1038"/>
      <c r="L124" s="1038"/>
      <c r="M124" s="1038"/>
      <c r="N124" s="1038"/>
      <c r="O124" s="1038"/>
      <c r="P124" s="1038"/>
      <c r="Q124" s="1038"/>
      <c r="R124" s="1038"/>
      <c r="S124" s="1038"/>
      <c r="T124" s="1038"/>
      <c r="U124" s="1038"/>
      <c r="V124" s="1038"/>
      <c r="W124" s="1038"/>
      <c r="X124" s="1038"/>
      <c r="Y124" s="1038"/>
      <c r="Z124" s="1038"/>
    </row>
    <row r="125" spans="1:26" s="148" customFormat="1">
      <c r="C125" s="472"/>
      <c r="D125" s="290"/>
      <c r="E125" s="1031"/>
      <c r="F125" s="290"/>
      <c r="G125" s="1038"/>
      <c r="H125" s="1038"/>
      <c r="I125" s="1038"/>
      <c r="J125" s="1038"/>
      <c r="K125" s="1038"/>
      <c r="L125" s="1038"/>
      <c r="M125" s="1038"/>
      <c r="N125" s="1038"/>
      <c r="O125" s="1038"/>
      <c r="P125" s="1038"/>
      <c r="Q125" s="1038"/>
      <c r="R125" s="1038"/>
      <c r="S125" s="1038"/>
      <c r="T125" s="1038"/>
      <c r="U125" s="1038"/>
      <c r="V125" s="1038"/>
      <c r="W125" s="1038"/>
      <c r="X125" s="1038"/>
      <c r="Y125" s="1038"/>
      <c r="Z125" s="1038"/>
    </row>
    <row r="126" spans="1:26" s="148" customFormat="1">
      <c r="A126" s="148" t="s">
        <v>158</v>
      </c>
      <c r="B126" s="370" t="s">
        <v>850</v>
      </c>
      <c r="C126" s="472"/>
      <c r="D126" s="290"/>
      <c r="E126" s="1031"/>
      <c r="F126" s="290"/>
      <c r="G126" s="1038"/>
      <c r="H126" s="1038"/>
      <c r="I126" s="1038"/>
      <c r="J126" s="1038"/>
      <c r="K126" s="1038"/>
      <c r="L126" s="1038"/>
      <c r="M126" s="1038"/>
      <c r="N126" s="1038"/>
      <c r="O126" s="1038"/>
      <c r="P126" s="1038"/>
      <c r="Q126" s="1038"/>
      <c r="R126" s="1038"/>
      <c r="S126" s="1038"/>
      <c r="T126" s="1038"/>
      <c r="U126" s="1038"/>
      <c r="V126" s="1038"/>
      <c r="W126" s="1038"/>
      <c r="X126" s="1038"/>
      <c r="Y126" s="1038"/>
      <c r="Z126" s="1038"/>
    </row>
    <row r="127" spans="1:26" s="148" customFormat="1" ht="25.5">
      <c r="B127" s="148" t="s">
        <v>839</v>
      </c>
      <c r="C127" s="472"/>
      <c r="D127" s="290"/>
      <c r="E127" s="1031"/>
      <c r="F127" s="290"/>
      <c r="G127" s="1038"/>
      <c r="H127" s="1038"/>
      <c r="I127" s="1038"/>
      <c r="J127" s="1038"/>
      <c r="K127" s="1038"/>
      <c r="L127" s="1038"/>
      <c r="M127" s="1038"/>
      <c r="N127" s="1038"/>
      <c r="O127" s="1038"/>
      <c r="P127" s="1038"/>
      <c r="Q127" s="1038"/>
      <c r="R127" s="1038"/>
      <c r="S127" s="1038"/>
      <c r="T127" s="1038"/>
      <c r="U127" s="1038"/>
      <c r="V127" s="1038"/>
      <c r="W127" s="1038"/>
      <c r="X127" s="1038"/>
      <c r="Y127" s="1038"/>
      <c r="Z127" s="1038"/>
    </row>
    <row r="128" spans="1:26" s="148" customFormat="1" ht="25.5">
      <c r="B128" s="148" t="s">
        <v>840</v>
      </c>
      <c r="C128" s="472"/>
      <c r="D128" s="290"/>
      <c r="E128" s="1031"/>
      <c r="F128" s="290"/>
      <c r="G128" s="1038"/>
      <c r="H128" s="1038"/>
      <c r="I128" s="1038"/>
      <c r="J128" s="1038"/>
      <c r="K128" s="1038"/>
      <c r="L128" s="1038"/>
      <c r="M128" s="1038"/>
      <c r="N128" s="1038"/>
      <c r="O128" s="1038"/>
      <c r="P128" s="1038"/>
      <c r="Q128" s="1038"/>
      <c r="R128" s="1038"/>
      <c r="S128" s="1038"/>
      <c r="T128" s="1038"/>
      <c r="U128" s="1038"/>
      <c r="V128" s="1038"/>
      <c r="W128" s="1038"/>
      <c r="X128" s="1038"/>
      <c r="Y128" s="1038"/>
      <c r="Z128" s="1038"/>
    </row>
    <row r="129" spans="1:26" s="148" customFormat="1" ht="25.5">
      <c r="B129" s="148" t="s">
        <v>841</v>
      </c>
      <c r="C129" s="472"/>
      <c r="D129" s="290"/>
      <c r="E129" s="1031"/>
      <c r="F129" s="290"/>
      <c r="G129" s="1038"/>
      <c r="H129" s="1038"/>
      <c r="I129" s="1038"/>
      <c r="J129" s="1038"/>
      <c r="K129" s="1038"/>
      <c r="L129" s="1038"/>
      <c r="M129" s="1038"/>
      <c r="N129" s="1038"/>
      <c r="O129" s="1038"/>
      <c r="P129" s="1038"/>
      <c r="Q129" s="1038"/>
      <c r="R129" s="1038"/>
      <c r="S129" s="1038"/>
      <c r="T129" s="1038"/>
      <c r="U129" s="1038"/>
      <c r="V129" s="1038"/>
      <c r="W129" s="1038"/>
      <c r="X129" s="1038"/>
      <c r="Y129" s="1038"/>
      <c r="Z129" s="1038"/>
    </row>
    <row r="130" spans="1:26" s="148" customFormat="1">
      <c r="B130" s="148" t="s">
        <v>846</v>
      </c>
      <c r="C130" s="472"/>
      <c r="D130" s="290"/>
      <c r="E130" s="1031"/>
      <c r="F130" s="290"/>
      <c r="G130" s="1038"/>
      <c r="H130" s="1038"/>
      <c r="I130" s="1038"/>
      <c r="J130" s="1038"/>
      <c r="K130" s="1038"/>
      <c r="L130" s="1038"/>
      <c r="M130" s="1038"/>
      <c r="N130" s="1038"/>
      <c r="O130" s="1038"/>
      <c r="P130" s="1038"/>
      <c r="Q130" s="1038"/>
      <c r="R130" s="1038"/>
      <c r="S130" s="1038"/>
      <c r="T130" s="1038"/>
      <c r="U130" s="1038"/>
      <c r="V130" s="1038"/>
      <c r="W130" s="1038"/>
      <c r="X130" s="1038"/>
      <c r="Y130" s="1038"/>
      <c r="Z130" s="1038"/>
    </row>
    <row r="131" spans="1:26" s="148" customFormat="1">
      <c r="B131" s="148" t="s">
        <v>816</v>
      </c>
      <c r="C131" s="472"/>
      <c r="D131" s="290"/>
      <c r="E131" s="1031"/>
      <c r="F131" s="290"/>
      <c r="G131" s="1038"/>
      <c r="H131" s="1038"/>
      <c r="I131" s="1038"/>
      <c r="J131" s="1038"/>
      <c r="K131" s="1038"/>
      <c r="L131" s="1038"/>
      <c r="M131" s="1038"/>
      <c r="N131" s="1038"/>
      <c r="O131" s="1038"/>
      <c r="P131" s="1038"/>
      <c r="Q131" s="1038"/>
      <c r="R131" s="1038"/>
      <c r="S131" s="1038"/>
      <c r="T131" s="1038"/>
      <c r="U131" s="1038"/>
      <c r="V131" s="1038"/>
      <c r="W131" s="1038"/>
      <c r="X131" s="1038"/>
      <c r="Y131" s="1038"/>
      <c r="Z131" s="1038"/>
    </row>
    <row r="132" spans="1:26" s="148" customFormat="1" ht="25.5">
      <c r="B132" s="148" t="s">
        <v>817</v>
      </c>
      <c r="C132" s="472"/>
      <c r="D132" s="290"/>
      <c r="E132" s="1031"/>
      <c r="F132" s="290"/>
      <c r="G132" s="1038"/>
      <c r="H132" s="1038"/>
      <c r="I132" s="1038"/>
      <c r="J132" s="1038"/>
      <c r="K132" s="1038"/>
      <c r="L132" s="1038"/>
      <c r="M132" s="1038"/>
      <c r="N132" s="1038"/>
      <c r="O132" s="1038"/>
      <c r="P132" s="1038"/>
      <c r="Q132" s="1038"/>
      <c r="R132" s="1038"/>
      <c r="S132" s="1038"/>
      <c r="T132" s="1038"/>
      <c r="U132" s="1038"/>
      <c r="V132" s="1038"/>
      <c r="W132" s="1038"/>
      <c r="X132" s="1038"/>
      <c r="Y132" s="1038"/>
      <c r="Z132" s="1038"/>
    </row>
    <row r="133" spans="1:26" s="148" customFormat="1" ht="25.5">
      <c r="B133" s="148" t="s">
        <v>827</v>
      </c>
      <c r="C133" s="472"/>
      <c r="D133" s="290"/>
      <c r="E133" s="1031"/>
      <c r="F133" s="290"/>
      <c r="G133" s="1038"/>
      <c r="H133" s="1038"/>
      <c r="I133" s="1038"/>
      <c r="J133" s="1038"/>
      <c r="K133" s="1038"/>
      <c r="L133" s="1038"/>
      <c r="M133" s="1038"/>
      <c r="N133" s="1038"/>
      <c r="O133" s="1038"/>
      <c r="P133" s="1038"/>
      <c r="Q133" s="1038"/>
      <c r="R133" s="1038"/>
      <c r="S133" s="1038"/>
      <c r="T133" s="1038"/>
      <c r="U133" s="1038"/>
      <c r="V133" s="1038"/>
      <c r="W133" s="1038"/>
      <c r="X133" s="1038"/>
      <c r="Y133" s="1038"/>
      <c r="Z133" s="1038"/>
    </row>
    <row r="134" spans="1:26" s="148" customFormat="1">
      <c r="B134" s="148" t="s">
        <v>818</v>
      </c>
      <c r="C134" s="472"/>
      <c r="D134" s="290"/>
      <c r="E134" s="1031"/>
      <c r="F134" s="290"/>
      <c r="G134" s="1038"/>
      <c r="H134" s="1038"/>
      <c r="I134" s="1038"/>
      <c r="J134" s="1038"/>
      <c r="K134" s="1038"/>
      <c r="L134" s="1038"/>
      <c r="M134" s="1038"/>
      <c r="N134" s="1038"/>
      <c r="O134" s="1038"/>
      <c r="P134" s="1038"/>
      <c r="Q134" s="1038"/>
      <c r="R134" s="1038"/>
      <c r="S134" s="1038"/>
      <c r="T134" s="1038"/>
      <c r="U134" s="1038"/>
      <c r="V134" s="1038"/>
      <c r="W134" s="1038"/>
      <c r="X134" s="1038"/>
      <c r="Y134" s="1038"/>
      <c r="Z134" s="1038"/>
    </row>
    <row r="135" spans="1:26" s="148" customFormat="1" ht="38.25">
      <c r="B135" s="148" t="s">
        <v>822</v>
      </c>
      <c r="C135" s="472"/>
      <c r="D135" s="290"/>
      <c r="E135" s="1031"/>
      <c r="F135" s="290"/>
      <c r="G135" s="1038"/>
      <c r="H135" s="1038"/>
      <c r="I135" s="1038"/>
      <c r="J135" s="1038"/>
      <c r="K135" s="1038"/>
      <c r="L135" s="1038"/>
      <c r="M135" s="1038"/>
      <c r="N135" s="1038"/>
      <c r="O135" s="1038"/>
      <c r="P135" s="1038"/>
      <c r="Q135" s="1038"/>
      <c r="R135" s="1038"/>
      <c r="S135" s="1038"/>
      <c r="T135" s="1038"/>
      <c r="U135" s="1038"/>
      <c r="V135" s="1038"/>
      <c r="W135" s="1038"/>
      <c r="X135" s="1038"/>
      <c r="Y135" s="1038"/>
      <c r="Z135" s="1038"/>
    </row>
    <row r="136" spans="1:26" s="148" customFormat="1" ht="25.5">
      <c r="B136" s="148" t="s">
        <v>851</v>
      </c>
      <c r="C136" s="472"/>
      <c r="D136" s="290"/>
      <c r="E136" s="1031"/>
      <c r="F136" s="290"/>
      <c r="G136" s="1038"/>
      <c r="H136" s="1038"/>
      <c r="I136" s="1038"/>
      <c r="J136" s="1038"/>
      <c r="K136" s="1038"/>
      <c r="L136" s="1038"/>
      <c r="M136" s="1038"/>
      <c r="N136" s="1038"/>
      <c r="O136" s="1038"/>
      <c r="P136" s="1038"/>
      <c r="Q136" s="1038"/>
      <c r="R136" s="1038"/>
      <c r="S136" s="1038"/>
      <c r="T136" s="1038"/>
      <c r="U136" s="1038"/>
      <c r="V136" s="1038"/>
      <c r="W136" s="1038"/>
      <c r="X136" s="1038"/>
      <c r="Y136" s="1038"/>
      <c r="Z136" s="1038"/>
    </row>
    <row r="137" spans="1:26" s="148" customFormat="1">
      <c r="B137" s="148" t="s">
        <v>823</v>
      </c>
      <c r="C137" s="472"/>
      <c r="D137" s="290"/>
      <c r="E137" s="1031"/>
      <c r="F137" s="290"/>
      <c r="G137" s="1038"/>
      <c r="H137" s="1038"/>
      <c r="I137" s="1038"/>
      <c r="J137" s="1038"/>
      <c r="K137" s="1038"/>
      <c r="L137" s="1038"/>
      <c r="M137" s="1038"/>
      <c r="N137" s="1038"/>
      <c r="O137" s="1038"/>
      <c r="P137" s="1038"/>
      <c r="Q137" s="1038"/>
      <c r="R137" s="1038"/>
      <c r="S137" s="1038"/>
      <c r="T137" s="1038"/>
      <c r="U137" s="1038"/>
      <c r="V137" s="1038"/>
      <c r="W137" s="1038"/>
      <c r="X137" s="1038"/>
      <c r="Y137" s="1038"/>
      <c r="Z137" s="1038"/>
    </row>
    <row r="138" spans="1:26" s="148" customFormat="1">
      <c r="B138" s="148" t="s">
        <v>847</v>
      </c>
      <c r="C138" s="472"/>
      <c r="D138" s="290"/>
      <c r="E138" s="1031"/>
      <c r="F138" s="290"/>
      <c r="G138" s="1038"/>
      <c r="H138" s="1038"/>
      <c r="I138" s="1038"/>
      <c r="J138" s="1038"/>
      <c r="K138" s="1038"/>
      <c r="L138" s="1038"/>
      <c r="M138" s="1038"/>
      <c r="N138" s="1038"/>
      <c r="O138" s="1038"/>
      <c r="P138" s="1038"/>
      <c r="Q138" s="1038"/>
      <c r="R138" s="1038"/>
      <c r="S138" s="1038"/>
      <c r="T138" s="1038"/>
      <c r="U138" s="1038"/>
      <c r="V138" s="1038"/>
      <c r="W138" s="1038"/>
      <c r="X138" s="1038"/>
      <c r="Y138" s="1038"/>
      <c r="Z138" s="1038"/>
    </row>
    <row r="139" spans="1:26" s="148" customFormat="1" ht="51">
      <c r="B139" s="148" t="s">
        <v>767</v>
      </c>
      <c r="C139" s="472" t="s">
        <v>84</v>
      </c>
      <c r="D139" s="290">
        <v>2</v>
      </c>
      <c r="E139" s="1031"/>
      <c r="F139" s="290">
        <f>+D139*E139</f>
        <v>0</v>
      </c>
      <c r="G139" s="1038"/>
      <c r="H139" s="1038"/>
      <c r="I139" s="1038"/>
      <c r="J139" s="1038"/>
      <c r="K139" s="1038"/>
      <c r="L139" s="1038"/>
      <c r="M139" s="1038"/>
      <c r="N139" s="1038"/>
      <c r="O139" s="1038"/>
      <c r="P139" s="1038"/>
      <c r="Q139" s="1038"/>
      <c r="R139" s="1038"/>
      <c r="S139" s="1038"/>
      <c r="T139" s="1038"/>
      <c r="U139" s="1038"/>
      <c r="V139" s="1038"/>
      <c r="W139" s="1038"/>
      <c r="X139" s="1038"/>
      <c r="Y139" s="1038"/>
      <c r="Z139" s="1038"/>
    </row>
    <row r="140" spans="1:26" s="148" customFormat="1">
      <c r="C140" s="472"/>
      <c r="D140" s="290"/>
      <c r="E140" s="1031"/>
      <c r="F140" s="290"/>
      <c r="G140" s="1038"/>
      <c r="H140" s="1038"/>
      <c r="I140" s="1038"/>
      <c r="J140" s="1038"/>
      <c r="K140" s="1038"/>
      <c r="L140" s="1038"/>
      <c r="M140" s="1038"/>
      <c r="N140" s="1038"/>
      <c r="O140" s="1038"/>
      <c r="P140" s="1038"/>
      <c r="Q140" s="1038"/>
      <c r="R140" s="1038"/>
      <c r="S140" s="1038"/>
      <c r="T140" s="1038"/>
      <c r="U140" s="1038"/>
      <c r="V140" s="1038"/>
      <c r="W140" s="1038"/>
      <c r="X140" s="1038"/>
      <c r="Y140" s="1038"/>
      <c r="Z140" s="1038"/>
    </row>
    <row r="141" spans="1:26" s="148" customFormat="1">
      <c r="C141" s="472"/>
      <c r="D141" s="290"/>
      <c r="E141" s="1031"/>
      <c r="F141" s="290"/>
      <c r="G141" s="1038"/>
      <c r="H141" s="1038"/>
      <c r="I141" s="1038"/>
      <c r="J141" s="1038"/>
      <c r="K141" s="1038"/>
      <c r="L141" s="1038"/>
      <c r="M141" s="1038"/>
      <c r="N141" s="1038"/>
      <c r="O141" s="1038"/>
      <c r="P141" s="1038"/>
      <c r="Q141" s="1038"/>
      <c r="R141" s="1038"/>
      <c r="S141" s="1038"/>
      <c r="T141" s="1038"/>
      <c r="U141" s="1038"/>
      <c r="V141" s="1038"/>
      <c r="W141" s="1038"/>
      <c r="X141" s="1038"/>
      <c r="Y141" s="1038"/>
      <c r="Z141" s="1038"/>
    </row>
    <row r="142" spans="1:26" s="148" customFormat="1">
      <c r="A142" s="148" t="s">
        <v>160</v>
      </c>
      <c r="B142" s="370" t="s">
        <v>852</v>
      </c>
      <c r="C142" s="472"/>
      <c r="D142" s="290"/>
      <c r="E142" s="1031"/>
      <c r="F142" s="290"/>
      <c r="G142" s="1038"/>
      <c r="H142" s="1038"/>
      <c r="I142" s="1038"/>
      <c r="J142" s="1038"/>
      <c r="K142" s="1038"/>
      <c r="L142" s="1038"/>
      <c r="M142" s="1038"/>
      <c r="N142" s="1038"/>
      <c r="O142" s="1038"/>
      <c r="P142" s="1038"/>
      <c r="Q142" s="1038"/>
      <c r="R142" s="1038"/>
      <c r="S142" s="1038"/>
      <c r="T142" s="1038"/>
      <c r="U142" s="1038"/>
      <c r="V142" s="1038"/>
      <c r="W142" s="1038"/>
      <c r="X142" s="1038"/>
      <c r="Y142" s="1038"/>
      <c r="Z142" s="1038"/>
    </row>
    <row r="143" spans="1:26" s="148" customFormat="1" ht="25.5">
      <c r="B143" s="148" t="s">
        <v>839</v>
      </c>
      <c r="C143" s="472"/>
      <c r="D143" s="290"/>
      <c r="E143" s="1031"/>
      <c r="F143" s="290"/>
      <c r="G143" s="1038"/>
      <c r="H143" s="1038"/>
      <c r="I143" s="1038"/>
      <c r="J143" s="1038"/>
      <c r="K143" s="1038"/>
      <c r="L143" s="1038"/>
      <c r="M143" s="1038"/>
      <c r="N143" s="1038"/>
      <c r="O143" s="1038"/>
      <c r="P143" s="1038"/>
      <c r="Q143" s="1038"/>
      <c r="R143" s="1038"/>
      <c r="S143" s="1038"/>
      <c r="T143" s="1038"/>
      <c r="U143" s="1038"/>
      <c r="V143" s="1038"/>
      <c r="W143" s="1038"/>
      <c r="X143" s="1038"/>
      <c r="Y143" s="1038"/>
      <c r="Z143" s="1038"/>
    </row>
    <row r="144" spans="1:26" s="148" customFormat="1" ht="25.5">
      <c r="B144" s="148" t="s">
        <v>814</v>
      </c>
      <c r="C144" s="472"/>
      <c r="D144" s="290"/>
      <c r="E144" s="1031"/>
      <c r="F144" s="290"/>
      <c r="G144" s="1038"/>
      <c r="H144" s="1038"/>
      <c r="I144" s="1038"/>
      <c r="J144" s="1038"/>
      <c r="K144" s="1038"/>
      <c r="L144" s="1038"/>
      <c r="M144" s="1038"/>
      <c r="N144" s="1038"/>
      <c r="O144" s="1038"/>
      <c r="P144" s="1038"/>
      <c r="Q144" s="1038"/>
      <c r="R144" s="1038"/>
      <c r="S144" s="1038"/>
      <c r="T144" s="1038"/>
      <c r="U144" s="1038"/>
      <c r="V144" s="1038"/>
      <c r="W144" s="1038"/>
      <c r="X144" s="1038"/>
      <c r="Y144" s="1038"/>
      <c r="Z144" s="1038"/>
    </row>
    <row r="145" spans="1:26" s="148" customFormat="1">
      <c r="B145" s="148" t="s">
        <v>815</v>
      </c>
      <c r="C145" s="472"/>
      <c r="D145" s="290"/>
      <c r="E145" s="1031"/>
      <c r="F145" s="290"/>
      <c r="G145" s="1038"/>
      <c r="H145" s="1038"/>
      <c r="I145" s="1038"/>
      <c r="J145" s="1038"/>
      <c r="K145" s="1038"/>
      <c r="L145" s="1038"/>
      <c r="M145" s="1038"/>
      <c r="N145" s="1038"/>
      <c r="O145" s="1038"/>
      <c r="P145" s="1038"/>
      <c r="Q145" s="1038"/>
      <c r="R145" s="1038"/>
      <c r="S145" s="1038"/>
      <c r="T145" s="1038"/>
      <c r="U145" s="1038"/>
      <c r="V145" s="1038"/>
      <c r="W145" s="1038"/>
      <c r="X145" s="1038"/>
      <c r="Y145" s="1038"/>
      <c r="Z145" s="1038"/>
    </row>
    <row r="146" spans="1:26" s="148" customFormat="1">
      <c r="B146" s="148" t="s">
        <v>816</v>
      </c>
      <c r="C146" s="472"/>
      <c r="D146" s="290"/>
      <c r="E146" s="1031"/>
      <c r="F146" s="290"/>
      <c r="G146" s="1038"/>
      <c r="H146" s="1038"/>
      <c r="I146" s="1038"/>
      <c r="J146" s="1038"/>
      <c r="K146" s="1038"/>
      <c r="L146" s="1038"/>
      <c r="M146" s="1038"/>
      <c r="N146" s="1038"/>
      <c r="O146" s="1038"/>
      <c r="P146" s="1038"/>
      <c r="Q146" s="1038"/>
      <c r="R146" s="1038"/>
      <c r="S146" s="1038"/>
      <c r="T146" s="1038"/>
      <c r="U146" s="1038"/>
      <c r="V146" s="1038"/>
      <c r="W146" s="1038"/>
      <c r="X146" s="1038"/>
      <c r="Y146" s="1038"/>
      <c r="Z146" s="1038"/>
    </row>
    <row r="147" spans="1:26" s="148" customFormat="1" ht="25.5">
      <c r="B147" s="148" t="s">
        <v>853</v>
      </c>
      <c r="C147" s="472"/>
      <c r="D147" s="290"/>
      <c r="E147" s="1031"/>
      <c r="F147" s="290"/>
      <c r="G147" s="1038"/>
      <c r="H147" s="1038"/>
      <c r="I147" s="1038"/>
      <c r="J147" s="1038"/>
      <c r="K147" s="1038"/>
      <c r="L147" s="1038"/>
      <c r="M147" s="1038"/>
      <c r="N147" s="1038"/>
      <c r="O147" s="1038"/>
      <c r="P147" s="1038"/>
      <c r="Q147" s="1038"/>
      <c r="R147" s="1038"/>
      <c r="S147" s="1038"/>
      <c r="T147" s="1038"/>
      <c r="U147" s="1038"/>
      <c r="V147" s="1038"/>
      <c r="W147" s="1038"/>
      <c r="X147" s="1038"/>
      <c r="Y147" s="1038"/>
      <c r="Z147" s="1038"/>
    </row>
    <row r="148" spans="1:26" s="148" customFormat="1" ht="25.5">
      <c r="B148" s="148" t="s">
        <v>827</v>
      </c>
      <c r="C148" s="472"/>
      <c r="D148" s="290"/>
      <c r="E148" s="1031"/>
      <c r="F148" s="290"/>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row>
    <row r="149" spans="1:26" s="148" customFormat="1">
      <c r="B149" s="148" t="s">
        <v>833</v>
      </c>
      <c r="C149" s="472"/>
      <c r="D149" s="290"/>
      <c r="E149" s="1031"/>
      <c r="F149" s="290"/>
      <c r="G149" s="1038"/>
      <c r="H149" s="1038"/>
      <c r="I149" s="1038"/>
      <c r="J149" s="1038"/>
      <c r="K149" s="1038"/>
      <c r="L149" s="1038"/>
      <c r="M149" s="1038"/>
      <c r="N149" s="1038"/>
      <c r="O149" s="1038"/>
      <c r="P149" s="1038"/>
      <c r="Q149" s="1038"/>
      <c r="R149" s="1038"/>
      <c r="S149" s="1038"/>
      <c r="T149" s="1038"/>
      <c r="U149" s="1038"/>
      <c r="V149" s="1038"/>
      <c r="W149" s="1038"/>
      <c r="X149" s="1038"/>
      <c r="Y149" s="1038"/>
      <c r="Z149" s="1038"/>
    </row>
    <row r="150" spans="1:26" s="148" customFormat="1" ht="38.25">
      <c r="B150" s="148" t="s">
        <v>822</v>
      </c>
      <c r="C150" s="472"/>
      <c r="D150" s="290"/>
      <c r="E150" s="1031"/>
      <c r="F150" s="290"/>
      <c r="G150" s="1038"/>
      <c r="H150" s="1038"/>
      <c r="I150" s="1038"/>
      <c r="J150" s="1038"/>
      <c r="K150" s="1038"/>
      <c r="L150" s="1038"/>
      <c r="M150" s="1038"/>
      <c r="N150" s="1038"/>
      <c r="O150" s="1038"/>
      <c r="P150" s="1038"/>
      <c r="Q150" s="1038"/>
      <c r="R150" s="1038"/>
      <c r="S150" s="1038"/>
      <c r="T150" s="1038"/>
      <c r="U150" s="1038"/>
      <c r="V150" s="1038"/>
      <c r="W150" s="1038"/>
      <c r="X150" s="1038"/>
      <c r="Y150" s="1038"/>
      <c r="Z150" s="1038"/>
    </row>
    <row r="151" spans="1:26" s="148" customFormat="1" ht="25.5">
      <c r="B151" s="148" t="s">
        <v>849</v>
      </c>
      <c r="C151" s="472"/>
      <c r="D151" s="290"/>
      <c r="E151" s="1031"/>
      <c r="F151" s="290"/>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row>
    <row r="152" spans="1:26" s="148" customFormat="1">
      <c r="B152" s="148" t="s">
        <v>823</v>
      </c>
      <c r="C152" s="472"/>
      <c r="D152" s="290"/>
      <c r="E152" s="1031"/>
      <c r="F152" s="290"/>
      <c r="G152" s="1038"/>
      <c r="H152" s="1038"/>
      <c r="I152" s="1038"/>
      <c r="J152" s="1038"/>
      <c r="K152" s="1038"/>
      <c r="L152" s="1038"/>
      <c r="M152" s="1038"/>
      <c r="N152" s="1038"/>
      <c r="O152" s="1038"/>
      <c r="P152" s="1038"/>
      <c r="Q152" s="1038"/>
      <c r="R152" s="1038"/>
      <c r="S152" s="1038"/>
      <c r="T152" s="1038"/>
      <c r="U152" s="1038"/>
      <c r="V152" s="1038"/>
      <c r="W152" s="1038"/>
      <c r="X152" s="1038"/>
      <c r="Y152" s="1038"/>
      <c r="Z152" s="1038"/>
    </row>
    <row r="153" spans="1:26" s="148" customFormat="1">
      <c r="B153" s="148" t="s">
        <v>854</v>
      </c>
      <c r="C153" s="472"/>
      <c r="D153" s="290"/>
      <c r="E153" s="1031"/>
      <c r="F153" s="290"/>
      <c r="G153" s="1038"/>
      <c r="H153" s="1038"/>
      <c r="I153" s="1038"/>
      <c r="J153" s="1038"/>
      <c r="K153" s="1038"/>
      <c r="L153" s="1038"/>
      <c r="M153" s="1038"/>
      <c r="N153" s="1038"/>
      <c r="O153" s="1038"/>
      <c r="P153" s="1038"/>
      <c r="Q153" s="1038"/>
      <c r="R153" s="1038"/>
      <c r="S153" s="1038"/>
      <c r="T153" s="1038"/>
      <c r="U153" s="1038"/>
      <c r="V153" s="1038"/>
      <c r="W153" s="1038"/>
      <c r="X153" s="1038"/>
      <c r="Y153" s="1038"/>
      <c r="Z153" s="1038"/>
    </row>
    <row r="154" spans="1:26" s="148" customFormat="1" ht="51">
      <c r="B154" s="148" t="s">
        <v>767</v>
      </c>
      <c r="C154" s="472" t="s">
        <v>84</v>
      </c>
      <c r="D154" s="290">
        <v>3</v>
      </c>
      <c r="E154" s="1031"/>
      <c r="F154" s="290">
        <f>+D154*E154</f>
        <v>0</v>
      </c>
      <c r="G154" s="1038"/>
      <c r="H154" s="1038"/>
      <c r="I154" s="1038"/>
      <c r="J154" s="1038"/>
      <c r="K154" s="1038"/>
      <c r="L154" s="1038"/>
      <c r="M154" s="1038"/>
      <c r="N154" s="1038"/>
      <c r="O154" s="1038"/>
      <c r="P154" s="1038"/>
      <c r="Q154" s="1038"/>
      <c r="R154" s="1038"/>
      <c r="S154" s="1038"/>
      <c r="T154" s="1038"/>
      <c r="U154" s="1038"/>
      <c r="V154" s="1038"/>
      <c r="W154" s="1038"/>
      <c r="X154" s="1038"/>
      <c r="Y154" s="1038"/>
      <c r="Z154" s="1038"/>
    </row>
    <row r="155" spans="1:26" s="148" customFormat="1">
      <c r="C155" s="472"/>
      <c r="D155" s="290"/>
      <c r="E155" s="1031"/>
      <c r="F155" s="290"/>
      <c r="G155" s="1038"/>
      <c r="H155" s="1038"/>
      <c r="I155" s="1038"/>
      <c r="J155" s="1038"/>
      <c r="K155" s="1038"/>
      <c r="L155" s="1038"/>
      <c r="M155" s="1038"/>
      <c r="N155" s="1038"/>
      <c r="O155" s="1038"/>
      <c r="P155" s="1038"/>
      <c r="Q155" s="1038"/>
      <c r="R155" s="1038"/>
      <c r="S155" s="1038"/>
      <c r="T155" s="1038"/>
      <c r="U155" s="1038"/>
      <c r="V155" s="1038"/>
      <c r="W155" s="1038"/>
      <c r="X155" s="1038"/>
      <c r="Y155" s="1038"/>
      <c r="Z155" s="1038"/>
    </row>
    <row r="156" spans="1:26" s="148" customFormat="1">
      <c r="C156" s="472"/>
      <c r="D156" s="290"/>
      <c r="E156" s="1031"/>
      <c r="F156" s="290"/>
      <c r="G156" s="1038"/>
      <c r="H156" s="1038"/>
      <c r="I156" s="1038"/>
      <c r="J156" s="1038"/>
      <c r="K156" s="1038"/>
      <c r="L156" s="1038"/>
      <c r="M156" s="1038"/>
      <c r="N156" s="1038"/>
      <c r="O156" s="1038"/>
      <c r="P156" s="1038"/>
      <c r="Q156" s="1038"/>
      <c r="R156" s="1038"/>
      <c r="S156" s="1038"/>
      <c r="T156" s="1038"/>
      <c r="U156" s="1038"/>
      <c r="V156" s="1038"/>
      <c r="W156" s="1038"/>
      <c r="X156" s="1038"/>
      <c r="Y156" s="1038"/>
      <c r="Z156" s="1038"/>
    </row>
    <row r="157" spans="1:26" s="148" customFormat="1" ht="25.5">
      <c r="A157" s="148" t="s">
        <v>161</v>
      </c>
      <c r="B157" s="370" t="s">
        <v>855</v>
      </c>
      <c r="C157" s="472"/>
      <c r="D157" s="290"/>
      <c r="E157" s="1031"/>
      <c r="F157" s="290"/>
      <c r="G157" s="1038"/>
      <c r="H157" s="1038"/>
      <c r="I157" s="1038"/>
      <c r="J157" s="1038"/>
      <c r="K157" s="1038"/>
      <c r="L157" s="1038"/>
      <c r="M157" s="1038"/>
      <c r="N157" s="1038"/>
      <c r="O157" s="1038"/>
      <c r="P157" s="1038"/>
      <c r="Q157" s="1038"/>
      <c r="R157" s="1038"/>
      <c r="S157" s="1038"/>
      <c r="T157" s="1038"/>
      <c r="U157" s="1038"/>
      <c r="V157" s="1038"/>
      <c r="W157" s="1038"/>
      <c r="X157" s="1038"/>
      <c r="Y157" s="1038"/>
      <c r="Z157" s="1038"/>
    </row>
    <row r="158" spans="1:26" s="148" customFormat="1" ht="25.5">
      <c r="B158" s="148" t="s">
        <v>856</v>
      </c>
      <c r="C158" s="472"/>
      <c r="D158" s="290"/>
      <c r="E158" s="1031"/>
      <c r="F158" s="290"/>
      <c r="G158" s="1038"/>
      <c r="H158" s="1038"/>
      <c r="I158" s="1038"/>
      <c r="J158" s="1038"/>
      <c r="K158" s="1038"/>
      <c r="L158" s="1038"/>
      <c r="M158" s="1038"/>
      <c r="N158" s="1038"/>
      <c r="O158" s="1038"/>
      <c r="P158" s="1038"/>
      <c r="Q158" s="1038"/>
      <c r="R158" s="1038"/>
      <c r="S158" s="1038"/>
      <c r="T158" s="1038"/>
      <c r="U158" s="1038"/>
      <c r="V158" s="1038"/>
      <c r="W158" s="1038"/>
      <c r="X158" s="1038"/>
      <c r="Y158" s="1038"/>
      <c r="Z158" s="1038"/>
    </row>
    <row r="159" spans="1:26" s="148" customFormat="1" ht="25.5">
      <c r="B159" s="148" t="s">
        <v>857</v>
      </c>
      <c r="C159" s="472"/>
      <c r="D159" s="290"/>
      <c r="E159" s="1031"/>
      <c r="F159" s="290"/>
      <c r="G159" s="1038"/>
      <c r="H159" s="1038"/>
      <c r="I159" s="1038"/>
      <c r="J159" s="1038"/>
      <c r="K159" s="1038"/>
      <c r="L159" s="1038"/>
      <c r="M159" s="1038"/>
      <c r="N159" s="1038"/>
      <c r="O159" s="1038"/>
      <c r="P159" s="1038"/>
      <c r="Q159" s="1038"/>
      <c r="R159" s="1038"/>
      <c r="S159" s="1038"/>
      <c r="T159" s="1038"/>
      <c r="U159" s="1038"/>
      <c r="V159" s="1038"/>
      <c r="W159" s="1038"/>
      <c r="X159" s="1038"/>
      <c r="Y159" s="1038"/>
      <c r="Z159" s="1038"/>
    </row>
    <row r="160" spans="1:26" s="148" customFormat="1">
      <c r="B160" s="148" t="s">
        <v>858</v>
      </c>
      <c r="C160" s="472"/>
      <c r="D160" s="290"/>
      <c r="E160" s="1031"/>
      <c r="F160" s="290"/>
      <c r="G160" s="1038"/>
      <c r="H160" s="1038"/>
      <c r="I160" s="1038"/>
      <c r="J160" s="1038"/>
      <c r="K160" s="1038"/>
      <c r="L160" s="1038"/>
      <c r="M160" s="1038"/>
      <c r="N160" s="1038"/>
      <c r="O160" s="1038"/>
      <c r="P160" s="1038"/>
      <c r="Q160" s="1038"/>
      <c r="R160" s="1038"/>
      <c r="S160" s="1038"/>
      <c r="T160" s="1038"/>
      <c r="U160" s="1038"/>
      <c r="V160" s="1038"/>
      <c r="W160" s="1038"/>
      <c r="X160" s="1038"/>
      <c r="Y160" s="1038"/>
      <c r="Z160" s="1038"/>
    </row>
    <row r="161" spans="1:26" s="148" customFormat="1">
      <c r="B161" s="148" t="s">
        <v>816</v>
      </c>
      <c r="C161" s="472"/>
      <c r="D161" s="290"/>
      <c r="E161" s="1031"/>
      <c r="F161" s="290"/>
      <c r="G161" s="1038"/>
      <c r="H161" s="1038"/>
      <c r="I161" s="1038"/>
      <c r="J161" s="1038"/>
      <c r="K161" s="1038"/>
      <c r="L161" s="1038"/>
      <c r="M161" s="1038"/>
      <c r="N161" s="1038"/>
      <c r="O161" s="1038"/>
      <c r="P161" s="1038"/>
      <c r="Q161" s="1038"/>
      <c r="R161" s="1038"/>
      <c r="S161" s="1038"/>
      <c r="T161" s="1038"/>
      <c r="U161" s="1038"/>
      <c r="V161" s="1038"/>
      <c r="W161" s="1038"/>
      <c r="X161" s="1038"/>
      <c r="Y161" s="1038"/>
      <c r="Z161" s="1038"/>
    </row>
    <row r="162" spans="1:26" s="148" customFormat="1" ht="25.5">
      <c r="B162" s="148" t="s">
        <v>817</v>
      </c>
      <c r="C162" s="472"/>
      <c r="D162" s="290"/>
      <c r="E162" s="1031"/>
      <c r="F162" s="290"/>
      <c r="G162" s="1038"/>
      <c r="H162" s="1038"/>
      <c r="I162" s="1038"/>
      <c r="J162" s="1038"/>
      <c r="K162" s="1038"/>
      <c r="L162" s="1038"/>
      <c r="M162" s="1038"/>
      <c r="N162" s="1038"/>
      <c r="O162" s="1038"/>
      <c r="P162" s="1038"/>
      <c r="Q162" s="1038"/>
      <c r="R162" s="1038"/>
      <c r="S162" s="1038"/>
      <c r="T162" s="1038"/>
      <c r="U162" s="1038"/>
      <c r="V162" s="1038"/>
      <c r="W162" s="1038"/>
      <c r="X162" s="1038"/>
      <c r="Y162" s="1038"/>
      <c r="Z162" s="1038"/>
    </row>
    <row r="163" spans="1:26" s="148" customFormat="1" ht="25.5">
      <c r="B163" s="148" t="s">
        <v>859</v>
      </c>
      <c r="C163" s="472"/>
      <c r="D163" s="290"/>
      <c r="E163" s="1031"/>
      <c r="F163" s="290"/>
      <c r="G163" s="1038"/>
      <c r="H163" s="1038"/>
      <c r="I163" s="1038"/>
      <c r="J163" s="1038"/>
      <c r="K163" s="1038"/>
      <c r="L163" s="1038"/>
      <c r="M163" s="1038"/>
      <c r="N163" s="1038"/>
      <c r="O163" s="1038"/>
      <c r="P163" s="1038"/>
      <c r="Q163" s="1038"/>
      <c r="R163" s="1038"/>
      <c r="S163" s="1038"/>
      <c r="T163" s="1038"/>
      <c r="U163" s="1038"/>
      <c r="V163" s="1038"/>
      <c r="W163" s="1038"/>
      <c r="X163" s="1038"/>
      <c r="Y163" s="1038"/>
      <c r="Z163" s="1038"/>
    </row>
    <row r="164" spans="1:26" s="148" customFormat="1">
      <c r="B164" s="148" t="s">
        <v>860</v>
      </c>
      <c r="C164" s="472"/>
      <c r="D164" s="290"/>
      <c r="E164" s="1031"/>
      <c r="F164" s="290"/>
      <c r="G164" s="1038"/>
      <c r="H164" s="1038"/>
      <c r="I164" s="1038"/>
      <c r="J164" s="1038"/>
      <c r="K164" s="1038"/>
      <c r="L164" s="1038"/>
      <c r="M164" s="1038"/>
      <c r="N164" s="1038"/>
      <c r="O164" s="1038"/>
      <c r="P164" s="1038"/>
      <c r="Q164" s="1038"/>
      <c r="R164" s="1038"/>
      <c r="S164" s="1038"/>
      <c r="T164" s="1038"/>
      <c r="U164" s="1038"/>
      <c r="V164" s="1038"/>
      <c r="W164" s="1038"/>
      <c r="X164" s="1038"/>
      <c r="Y164" s="1038"/>
      <c r="Z164" s="1038"/>
    </row>
    <row r="165" spans="1:26" s="148" customFormat="1" ht="51">
      <c r="B165" s="148" t="s">
        <v>861</v>
      </c>
      <c r="C165" s="472"/>
      <c r="D165" s="290"/>
      <c r="E165" s="1031"/>
      <c r="F165" s="290"/>
      <c r="G165" s="1038"/>
      <c r="H165" s="1038"/>
      <c r="I165" s="1038"/>
      <c r="J165" s="1038"/>
      <c r="K165" s="1038"/>
      <c r="L165" s="1038"/>
      <c r="M165" s="1038"/>
      <c r="N165" s="1038"/>
      <c r="O165" s="1038"/>
      <c r="P165" s="1038"/>
      <c r="Q165" s="1038"/>
      <c r="R165" s="1038"/>
      <c r="S165" s="1038"/>
      <c r="T165" s="1038"/>
      <c r="U165" s="1038"/>
      <c r="V165" s="1038"/>
      <c r="W165" s="1038"/>
      <c r="X165" s="1038"/>
      <c r="Y165" s="1038"/>
      <c r="Z165" s="1038"/>
    </row>
    <row r="166" spans="1:26" s="148" customFormat="1" ht="38.25">
      <c r="B166" s="148" t="s">
        <v>822</v>
      </c>
      <c r="C166" s="472"/>
      <c r="D166" s="290"/>
      <c r="E166" s="1031"/>
      <c r="F166" s="290"/>
      <c r="G166" s="1038"/>
      <c r="H166" s="1038"/>
      <c r="I166" s="1038"/>
      <c r="J166" s="1038"/>
      <c r="K166" s="1038"/>
      <c r="L166" s="1038"/>
      <c r="M166" s="1038"/>
      <c r="N166" s="1038"/>
      <c r="O166" s="1038"/>
      <c r="P166" s="1038"/>
      <c r="Q166" s="1038"/>
      <c r="R166" s="1038"/>
      <c r="S166" s="1038"/>
      <c r="T166" s="1038"/>
      <c r="U166" s="1038"/>
      <c r="V166" s="1038"/>
      <c r="W166" s="1038"/>
      <c r="X166" s="1038"/>
      <c r="Y166" s="1038"/>
      <c r="Z166" s="1038"/>
    </row>
    <row r="167" spans="1:26" s="148" customFormat="1" ht="38.25">
      <c r="B167" s="148" t="s">
        <v>862</v>
      </c>
      <c r="C167" s="472"/>
      <c r="D167" s="290"/>
      <c r="E167" s="1031"/>
      <c r="F167" s="290"/>
      <c r="G167" s="1038"/>
      <c r="H167" s="1038"/>
      <c r="I167" s="1038"/>
      <c r="J167" s="1038"/>
      <c r="K167" s="1038"/>
      <c r="L167" s="1038"/>
      <c r="M167" s="1038"/>
      <c r="N167" s="1038"/>
      <c r="O167" s="1038"/>
      <c r="P167" s="1038"/>
      <c r="Q167" s="1038"/>
      <c r="R167" s="1038"/>
      <c r="S167" s="1038"/>
      <c r="T167" s="1038"/>
      <c r="U167" s="1038"/>
      <c r="V167" s="1038"/>
      <c r="W167" s="1038"/>
      <c r="X167" s="1038"/>
      <c r="Y167" s="1038"/>
      <c r="Z167" s="1038"/>
    </row>
    <row r="168" spans="1:26" s="148" customFormat="1">
      <c r="B168" s="148" t="s">
        <v>823</v>
      </c>
      <c r="C168" s="472"/>
      <c r="D168" s="290"/>
      <c r="E168" s="1031"/>
      <c r="F168" s="290"/>
      <c r="G168" s="1038"/>
      <c r="H168" s="1038"/>
      <c r="I168" s="1038"/>
      <c r="J168" s="1038"/>
      <c r="K168" s="1038"/>
      <c r="L168" s="1038"/>
      <c r="M168" s="1038"/>
      <c r="N168" s="1038"/>
      <c r="O168" s="1038"/>
      <c r="P168" s="1038"/>
      <c r="Q168" s="1038"/>
      <c r="R168" s="1038"/>
      <c r="S168" s="1038"/>
      <c r="T168" s="1038"/>
      <c r="U168" s="1038"/>
      <c r="V168" s="1038"/>
      <c r="W168" s="1038"/>
      <c r="X168" s="1038"/>
      <c r="Y168" s="1038"/>
      <c r="Z168" s="1038"/>
    </row>
    <row r="169" spans="1:26" s="148" customFormat="1">
      <c r="B169" s="148" t="s">
        <v>863</v>
      </c>
      <c r="C169" s="472"/>
      <c r="D169" s="290"/>
      <c r="E169" s="1031"/>
      <c r="F169" s="290"/>
      <c r="G169" s="1038"/>
      <c r="H169" s="1038"/>
      <c r="I169" s="1038"/>
      <c r="J169" s="1038"/>
      <c r="K169" s="1038"/>
      <c r="L169" s="1038"/>
      <c r="M169" s="1038"/>
      <c r="N169" s="1038"/>
      <c r="O169" s="1038"/>
      <c r="P169" s="1038"/>
      <c r="Q169" s="1038"/>
      <c r="R169" s="1038"/>
      <c r="S169" s="1038"/>
      <c r="T169" s="1038"/>
      <c r="U169" s="1038"/>
      <c r="V169" s="1038"/>
      <c r="W169" s="1038"/>
      <c r="X169" s="1038"/>
      <c r="Y169" s="1038"/>
      <c r="Z169" s="1038"/>
    </row>
    <row r="170" spans="1:26" s="148" customFormat="1" ht="51">
      <c r="B170" s="148" t="s">
        <v>767</v>
      </c>
      <c r="C170" s="472" t="s">
        <v>84</v>
      </c>
      <c r="D170" s="290">
        <v>3</v>
      </c>
      <c r="E170" s="1031"/>
      <c r="F170" s="290">
        <f>+D170*E170</f>
        <v>0</v>
      </c>
      <c r="G170" s="1038"/>
      <c r="H170" s="1038"/>
      <c r="I170" s="1038"/>
      <c r="J170" s="1038"/>
      <c r="K170" s="1038"/>
      <c r="L170" s="1038"/>
      <c r="M170" s="1038"/>
      <c r="N170" s="1038"/>
      <c r="O170" s="1038"/>
      <c r="P170" s="1038"/>
      <c r="Q170" s="1038"/>
      <c r="R170" s="1038"/>
      <c r="S170" s="1038"/>
      <c r="T170" s="1038"/>
      <c r="U170" s="1038"/>
      <c r="V170" s="1038"/>
      <c r="W170" s="1038"/>
      <c r="X170" s="1038"/>
      <c r="Y170" s="1038"/>
      <c r="Z170" s="1038"/>
    </row>
    <row r="171" spans="1:26" s="148" customFormat="1">
      <c r="C171" s="472"/>
      <c r="D171" s="290"/>
      <c r="E171" s="1031"/>
      <c r="F171" s="290"/>
      <c r="G171" s="1038"/>
      <c r="H171" s="1038"/>
      <c r="I171" s="1038"/>
      <c r="J171" s="1038"/>
      <c r="K171" s="1038"/>
      <c r="L171" s="1038"/>
      <c r="M171" s="1038"/>
      <c r="N171" s="1038"/>
      <c r="O171" s="1038"/>
      <c r="P171" s="1038"/>
      <c r="Q171" s="1038"/>
      <c r="R171" s="1038"/>
      <c r="S171" s="1038"/>
      <c r="T171" s="1038"/>
      <c r="U171" s="1038"/>
      <c r="V171" s="1038"/>
      <c r="W171" s="1038"/>
      <c r="X171" s="1038"/>
      <c r="Y171" s="1038"/>
      <c r="Z171" s="1038"/>
    </row>
    <row r="172" spans="1:26" s="148" customFormat="1">
      <c r="C172" s="472"/>
      <c r="D172" s="290"/>
      <c r="E172" s="1031"/>
      <c r="F172" s="290"/>
      <c r="G172" s="1038"/>
      <c r="H172" s="1038"/>
      <c r="I172" s="1038"/>
      <c r="J172" s="1038"/>
      <c r="K172" s="1038"/>
      <c r="L172" s="1038"/>
      <c r="M172" s="1038"/>
      <c r="N172" s="1038"/>
      <c r="O172" s="1038"/>
      <c r="P172" s="1038"/>
      <c r="Q172" s="1038"/>
      <c r="R172" s="1038"/>
      <c r="S172" s="1038"/>
      <c r="T172" s="1038"/>
      <c r="U172" s="1038"/>
      <c r="V172" s="1038"/>
      <c r="W172" s="1038"/>
      <c r="X172" s="1038"/>
      <c r="Y172" s="1038"/>
      <c r="Z172" s="1038"/>
    </row>
    <row r="173" spans="1:26" s="148" customFormat="1">
      <c r="A173" s="148" t="s">
        <v>162</v>
      </c>
      <c r="B173" s="370" t="s">
        <v>864</v>
      </c>
      <c r="C173" s="472"/>
      <c r="D173" s="290"/>
      <c r="E173" s="1031"/>
      <c r="F173" s="290"/>
      <c r="G173" s="1038"/>
      <c r="H173" s="1038"/>
      <c r="I173" s="1038"/>
      <c r="J173" s="1038"/>
      <c r="K173" s="1038"/>
      <c r="L173" s="1038"/>
      <c r="M173" s="1038"/>
      <c r="N173" s="1038"/>
      <c r="O173" s="1038"/>
      <c r="P173" s="1038"/>
      <c r="Q173" s="1038"/>
      <c r="R173" s="1038"/>
      <c r="S173" s="1038"/>
      <c r="T173" s="1038"/>
      <c r="U173" s="1038"/>
      <c r="V173" s="1038"/>
      <c r="W173" s="1038"/>
      <c r="X173" s="1038"/>
      <c r="Y173" s="1038"/>
      <c r="Z173" s="1038"/>
    </row>
    <row r="174" spans="1:26" s="148" customFormat="1" ht="25.5">
      <c r="B174" s="148" t="s">
        <v>865</v>
      </c>
      <c r="C174" s="472"/>
      <c r="D174" s="290"/>
      <c r="E174" s="1031"/>
      <c r="F174" s="290"/>
      <c r="G174" s="1038"/>
      <c r="H174" s="1038"/>
      <c r="I174" s="1038"/>
      <c r="J174" s="1038"/>
      <c r="K174" s="1038"/>
      <c r="L174" s="1038"/>
      <c r="M174" s="1038"/>
      <c r="N174" s="1038"/>
      <c r="O174" s="1038"/>
      <c r="P174" s="1038"/>
      <c r="Q174" s="1038"/>
      <c r="R174" s="1038"/>
      <c r="S174" s="1038"/>
      <c r="T174" s="1038"/>
      <c r="U174" s="1038"/>
      <c r="V174" s="1038"/>
      <c r="W174" s="1038"/>
      <c r="X174" s="1038"/>
      <c r="Y174" s="1038"/>
      <c r="Z174" s="1038"/>
    </row>
    <row r="175" spans="1:26" s="148" customFormat="1" ht="38.25">
      <c r="B175" s="148" t="s">
        <v>866</v>
      </c>
      <c r="C175" s="472"/>
      <c r="D175" s="290"/>
      <c r="E175" s="1031"/>
      <c r="F175" s="290"/>
      <c r="G175" s="1038"/>
      <c r="H175" s="1038"/>
      <c r="I175" s="1038"/>
      <c r="J175" s="1038"/>
      <c r="K175" s="1038"/>
      <c r="L175" s="1038"/>
      <c r="M175" s="1038"/>
      <c r="N175" s="1038"/>
      <c r="O175" s="1038"/>
      <c r="P175" s="1038"/>
      <c r="Q175" s="1038"/>
      <c r="R175" s="1038"/>
      <c r="S175" s="1038"/>
      <c r="T175" s="1038"/>
      <c r="U175" s="1038"/>
      <c r="V175" s="1038"/>
      <c r="W175" s="1038"/>
      <c r="X175" s="1038"/>
      <c r="Y175" s="1038"/>
      <c r="Z175" s="1038"/>
    </row>
    <row r="176" spans="1:26" s="148" customFormat="1">
      <c r="B176" s="148" t="s">
        <v>815</v>
      </c>
      <c r="C176" s="472"/>
      <c r="D176" s="290"/>
      <c r="E176" s="1031"/>
      <c r="F176" s="290"/>
      <c r="G176" s="1038"/>
      <c r="H176" s="1038"/>
      <c r="I176" s="1038"/>
      <c r="J176" s="1038"/>
      <c r="K176" s="1038"/>
      <c r="L176" s="1038"/>
      <c r="M176" s="1038"/>
      <c r="N176" s="1038"/>
      <c r="O176" s="1038"/>
      <c r="P176" s="1038"/>
      <c r="Q176" s="1038"/>
      <c r="R176" s="1038"/>
      <c r="S176" s="1038"/>
      <c r="T176" s="1038"/>
      <c r="U176" s="1038"/>
      <c r="V176" s="1038"/>
      <c r="W176" s="1038"/>
      <c r="X176" s="1038"/>
      <c r="Y176" s="1038"/>
      <c r="Z176" s="1038"/>
    </row>
    <row r="177" spans="1:26" s="148" customFormat="1">
      <c r="B177" s="148" t="s">
        <v>846</v>
      </c>
      <c r="C177" s="472"/>
      <c r="D177" s="290"/>
      <c r="E177" s="1031"/>
      <c r="F177" s="290"/>
      <c r="G177" s="1038"/>
      <c r="H177" s="1038"/>
      <c r="I177" s="1038"/>
      <c r="J177" s="1038"/>
      <c r="K177" s="1038"/>
      <c r="L177" s="1038"/>
      <c r="M177" s="1038"/>
      <c r="N177" s="1038"/>
      <c r="O177" s="1038"/>
      <c r="P177" s="1038"/>
      <c r="Q177" s="1038"/>
      <c r="R177" s="1038"/>
      <c r="S177" s="1038"/>
      <c r="T177" s="1038"/>
      <c r="U177" s="1038"/>
      <c r="V177" s="1038"/>
      <c r="W177" s="1038"/>
      <c r="X177" s="1038"/>
      <c r="Y177" s="1038"/>
      <c r="Z177" s="1038"/>
    </row>
    <row r="178" spans="1:26" s="148" customFormat="1">
      <c r="B178" s="148" t="s">
        <v>867</v>
      </c>
      <c r="C178" s="472"/>
      <c r="D178" s="290"/>
      <c r="E178" s="1031"/>
      <c r="F178" s="290"/>
      <c r="G178" s="1038"/>
      <c r="H178" s="1038"/>
      <c r="I178" s="1038"/>
      <c r="J178" s="1038"/>
      <c r="K178" s="1038"/>
      <c r="L178" s="1038"/>
      <c r="M178" s="1038"/>
      <c r="N178" s="1038"/>
      <c r="O178" s="1038"/>
      <c r="P178" s="1038"/>
      <c r="Q178" s="1038"/>
      <c r="R178" s="1038"/>
      <c r="S178" s="1038"/>
      <c r="T178" s="1038"/>
      <c r="U178" s="1038"/>
      <c r="V178" s="1038"/>
      <c r="W178" s="1038"/>
      <c r="X178" s="1038"/>
      <c r="Y178" s="1038"/>
      <c r="Z178" s="1038"/>
    </row>
    <row r="179" spans="1:26" s="148" customFormat="1" ht="25.5">
      <c r="B179" s="148" t="s">
        <v>868</v>
      </c>
      <c r="C179" s="472"/>
      <c r="D179" s="290"/>
      <c r="E179" s="1031"/>
      <c r="F179" s="290"/>
      <c r="G179" s="1038"/>
      <c r="H179" s="1038"/>
      <c r="I179" s="1038"/>
      <c r="J179" s="1038"/>
      <c r="K179" s="1038"/>
      <c r="L179" s="1038"/>
      <c r="M179" s="1038"/>
      <c r="N179" s="1038"/>
      <c r="O179" s="1038"/>
      <c r="P179" s="1038"/>
      <c r="Q179" s="1038"/>
      <c r="R179" s="1038"/>
      <c r="S179" s="1038"/>
      <c r="T179" s="1038"/>
      <c r="U179" s="1038"/>
      <c r="V179" s="1038"/>
      <c r="W179" s="1038"/>
      <c r="X179" s="1038"/>
      <c r="Y179" s="1038"/>
      <c r="Z179" s="1038"/>
    </row>
    <row r="180" spans="1:26" s="148" customFormat="1">
      <c r="B180" s="148" t="s">
        <v>869</v>
      </c>
      <c r="C180" s="472"/>
      <c r="D180" s="290"/>
      <c r="E180" s="1031"/>
      <c r="F180" s="290"/>
      <c r="G180" s="1038"/>
      <c r="H180" s="1038"/>
      <c r="I180" s="1038"/>
      <c r="J180" s="1038"/>
      <c r="K180" s="1038"/>
      <c r="L180" s="1038"/>
      <c r="M180" s="1038"/>
      <c r="N180" s="1038"/>
      <c r="O180" s="1038"/>
      <c r="P180" s="1038"/>
      <c r="Q180" s="1038"/>
      <c r="R180" s="1038"/>
      <c r="S180" s="1038"/>
      <c r="T180" s="1038"/>
      <c r="U180" s="1038"/>
      <c r="V180" s="1038"/>
      <c r="W180" s="1038"/>
      <c r="X180" s="1038"/>
      <c r="Y180" s="1038"/>
      <c r="Z180" s="1038"/>
    </row>
    <row r="181" spans="1:26" s="148" customFormat="1" ht="38.25">
      <c r="B181" s="148" t="s">
        <v>870</v>
      </c>
      <c r="C181" s="472"/>
      <c r="D181" s="290"/>
      <c r="E181" s="1031"/>
      <c r="F181" s="290"/>
      <c r="G181" s="1038"/>
      <c r="H181" s="1038"/>
      <c r="I181" s="1038"/>
      <c r="J181" s="1038"/>
      <c r="K181" s="1038"/>
      <c r="L181" s="1038"/>
      <c r="M181" s="1038"/>
      <c r="N181" s="1038"/>
      <c r="O181" s="1038"/>
      <c r="P181" s="1038"/>
      <c r="Q181" s="1038"/>
      <c r="R181" s="1038"/>
      <c r="S181" s="1038"/>
      <c r="T181" s="1038"/>
      <c r="U181" s="1038"/>
      <c r="V181" s="1038"/>
      <c r="W181" s="1038"/>
      <c r="X181" s="1038"/>
      <c r="Y181" s="1038"/>
      <c r="Z181" s="1038"/>
    </row>
    <row r="182" spans="1:26" s="148" customFormat="1" ht="25.5">
      <c r="B182" s="148" t="s">
        <v>871</v>
      </c>
      <c r="C182" s="472"/>
      <c r="D182" s="290"/>
      <c r="E182" s="1031"/>
      <c r="F182" s="290"/>
      <c r="G182" s="1038"/>
      <c r="H182" s="1038"/>
      <c r="I182" s="1038"/>
      <c r="J182" s="1038"/>
      <c r="K182" s="1038"/>
      <c r="L182" s="1038"/>
      <c r="M182" s="1038"/>
      <c r="N182" s="1038"/>
      <c r="O182" s="1038"/>
      <c r="P182" s="1038"/>
      <c r="Q182" s="1038"/>
      <c r="R182" s="1038"/>
      <c r="S182" s="1038"/>
      <c r="T182" s="1038"/>
      <c r="U182" s="1038"/>
      <c r="V182" s="1038"/>
      <c r="W182" s="1038"/>
      <c r="X182" s="1038"/>
      <c r="Y182" s="1038"/>
      <c r="Z182" s="1038"/>
    </row>
    <row r="183" spans="1:26" s="148" customFormat="1">
      <c r="B183" s="148" t="s">
        <v>823</v>
      </c>
      <c r="C183" s="472"/>
      <c r="D183" s="290"/>
      <c r="E183" s="1031"/>
      <c r="F183" s="290"/>
      <c r="G183" s="1038"/>
      <c r="H183" s="1038"/>
      <c r="I183" s="1038"/>
      <c r="J183" s="1038"/>
      <c r="K183" s="1038"/>
      <c r="L183" s="1038"/>
      <c r="M183" s="1038"/>
      <c r="N183" s="1038"/>
      <c r="O183" s="1038"/>
      <c r="P183" s="1038"/>
      <c r="Q183" s="1038"/>
      <c r="R183" s="1038"/>
      <c r="S183" s="1038"/>
      <c r="T183" s="1038"/>
      <c r="U183" s="1038"/>
      <c r="V183" s="1038"/>
      <c r="W183" s="1038"/>
      <c r="X183" s="1038"/>
      <c r="Y183" s="1038"/>
      <c r="Z183" s="1038"/>
    </row>
    <row r="184" spans="1:26" s="148" customFormat="1">
      <c r="B184" s="148" t="s">
        <v>872</v>
      </c>
      <c r="C184" s="472"/>
      <c r="D184" s="290"/>
      <c r="E184" s="1083"/>
      <c r="F184" s="290"/>
      <c r="G184" s="1038"/>
      <c r="H184" s="1038"/>
      <c r="I184" s="1038"/>
      <c r="J184" s="1038"/>
      <c r="K184" s="1038"/>
      <c r="L184" s="1038"/>
      <c r="M184" s="1038"/>
      <c r="N184" s="1038"/>
      <c r="O184" s="1038"/>
      <c r="P184" s="1038"/>
      <c r="Q184" s="1038"/>
      <c r="R184" s="1038"/>
      <c r="S184" s="1038"/>
      <c r="T184" s="1038"/>
      <c r="U184" s="1038"/>
      <c r="V184" s="1038"/>
      <c r="W184" s="1038"/>
      <c r="X184" s="1038"/>
      <c r="Y184" s="1038"/>
      <c r="Z184" s="1038"/>
    </row>
    <row r="185" spans="1:26" s="148" customFormat="1" ht="51">
      <c r="B185" s="148" t="s">
        <v>767</v>
      </c>
      <c r="C185" s="472" t="s">
        <v>84</v>
      </c>
      <c r="D185" s="290">
        <v>1</v>
      </c>
      <c r="E185" s="1031"/>
      <c r="F185" s="290">
        <f>+D185*E185</f>
        <v>0</v>
      </c>
      <c r="G185" s="1038"/>
      <c r="H185" s="1038"/>
      <c r="I185" s="1038"/>
      <c r="J185" s="1038"/>
      <c r="K185" s="1038"/>
      <c r="L185" s="1038"/>
      <c r="M185" s="1038"/>
      <c r="N185" s="1038"/>
      <c r="O185" s="1038"/>
      <c r="P185" s="1038"/>
      <c r="Q185" s="1038"/>
      <c r="R185" s="1038"/>
      <c r="S185" s="1038"/>
      <c r="T185" s="1038"/>
      <c r="U185" s="1038"/>
      <c r="V185" s="1038"/>
      <c r="W185" s="1038"/>
      <c r="X185" s="1038"/>
      <c r="Y185" s="1038"/>
      <c r="Z185" s="1038"/>
    </row>
    <row r="186" spans="1:26" s="148" customFormat="1">
      <c r="C186" s="472"/>
      <c r="D186" s="290"/>
      <c r="E186" s="1083"/>
      <c r="F186" s="290"/>
      <c r="G186" s="1038"/>
      <c r="H186" s="1038"/>
      <c r="I186" s="1038"/>
      <c r="J186" s="1038"/>
      <c r="K186" s="1038"/>
      <c r="L186" s="1038"/>
      <c r="M186" s="1038"/>
      <c r="N186" s="1038"/>
      <c r="O186" s="1038"/>
      <c r="P186" s="1038"/>
      <c r="Q186" s="1038"/>
      <c r="R186" s="1038"/>
      <c r="S186" s="1038"/>
      <c r="T186" s="1038"/>
      <c r="U186" s="1038"/>
      <c r="V186" s="1038"/>
      <c r="W186" s="1038"/>
      <c r="X186" s="1038"/>
      <c r="Y186" s="1038"/>
      <c r="Z186" s="1038"/>
    </row>
    <row r="187" spans="1:26" s="148" customFormat="1">
      <c r="C187" s="472"/>
      <c r="D187" s="290"/>
      <c r="E187" s="1083"/>
      <c r="F187" s="290"/>
      <c r="G187" s="1038"/>
      <c r="H187" s="1038"/>
      <c r="I187" s="1038"/>
      <c r="J187" s="1038"/>
      <c r="K187" s="1038"/>
      <c r="L187" s="1038"/>
      <c r="M187" s="1038"/>
      <c r="N187" s="1038"/>
      <c r="O187" s="1038"/>
      <c r="P187" s="1038"/>
      <c r="Q187" s="1038"/>
      <c r="R187" s="1038"/>
      <c r="S187" s="1038"/>
      <c r="T187" s="1038"/>
      <c r="U187" s="1038"/>
      <c r="V187" s="1038"/>
      <c r="W187" s="1038"/>
      <c r="X187" s="1038"/>
      <c r="Y187" s="1038"/>
      <c r="Z187" s="1038"/>
    </row>
    <row r="188" spans="1:26" s="148" customFormat="1">
      <c r="A188" s="148" t="s">
        <v>164</v>
      </c>
      <c r="B188" s="370" t="s">
        <v>873</v>
      </c>
      <c r="C188" s="472"/>
      <c r="D188" s="290"/>
      <c r="E188" s="1031"/>
      <c r="F188" s="290"/>
      <c r="G188" s="1038"/>
      <c r="H188" s="1038"/>
      <c r="I188" s="1038"/>
      <c r="J188" s="1038"/>
      <c r="K188" s="1038"/>
      <c r="L188" s="1038"/>
      <c r="M188" s="1038"/>
      <c r="N188" s="1038"/>
      <c r="O188" s="1038"/>
      <c r="P188" s="1038"/>
      <c r="Q188" s="1038"/>
      <c r="R188" s="1038"/>
      <c r="S188" s="1038"/>
      <c r="T188" s="1038"/>
      <c r="U188" s="1038"/>
      <c r="V188" s="1038"/>
      <c r="W188" s="1038"/>
      <c r="X188" s="1038"/>
      <c r="Y188" s="1038"/>
      <c r="Z188" s="1038"/>
    </row>
    <row r="189" spans="1:26" s="148" customFormat="1" ht="25.5">
      <c r="B189" s="148" t="s">
        <v>874</v>
      </c>
      <c r="C189" s="472"/>
      <c r="D189" s="290"/>
      <c r="E189" s="1031"/>
      <c r="F189" s="290"/>
      <c r="G189" s="1038"/>
      <c r="H189" s="1038"/>
      <c r="I189" s="1038"/>
      <c r="J189" s="1038"/>
      <c r="K189" s="1038"/>
      <c r="L189" s="1038"/>
      <c r="M189" s="1038"/>
      <c r="N189" s="1038"/>
      <c r="O189" s="1038"/>
      <c r="P189" s="1038"/>
      <c r="Q189" s="1038"/>
      <c r="R189" s="1038"/>
      <c r="S189" s="1038"/>
      <c r="T189" s="1038"/>
      <c r="U189" s="1038"/>
      <c r="V189" s="1038"/>
      <c r="W189" s="1038"/>
      <c r="X189" s="1038"/>
      <c r="Y189" s="1038"/>
      <c r="Z189" s="1038"/>
    </row>
    <row r="190" spans="1:26" s="148" customFormat="1" ht="38.25">
      <c r="B190" s="148" t="s">
        <v>875</v>
      </c>
      <c r="C190" s="472"/>
      <c r="D190" s="290"/>
      <c r="E190" s="1031"/>
      <c r="F190" s="290"/>
      <c r="G190" s="1038"/>
      <c r="H190" s="1038"/>
      <c r="I190" s="1038"/>
      <c r="J190" s="1038"/>
      <c r="K190" s="1038"/>
      <c r="L190" s="1038"/>
      <c r="M190" s="1038"/>
      <c r="N190" s="1038"/>
      <c r="O190" s="1038"/>
      <c r="P190" s="1038"/>
      <c r="Q190" s="1038"/>
      <c r="R190" s="1038"/>
      <c r="S190" s="1038"/>
      <c r="T190" s="1038"/>
      <c r="U190" s="1038"/>
      <c r="V190" s="1038"/>
      <c r="W190" s="1038"/>
      <c r="X190" s="1038"/>
      <c r="Y190" s="1038"/>
      <c r="Z190" s="1038"/>
    </row>
    <row r="191" spans="1:26" s="148" customFormat="1">
      <c r="B191" s="148" t="s">
        <v>815</v>
      </c>
      <c r="C191" s="472"/>
      <c r="D191" s="290"/>
      <c r="E191" s="1031"/>
      <c r="F191" s="290"/>
      <c r="G191" s="1038"/>
      <c r="H191" s="1038"/>
      <c r="I191" s="1038"/>
      <c r="J191" s="1038"/>
      <c r="K191" s="1038"/>
      <c r="L191" s="1038"/>
      <c r="M191" s="1038"/>
      <c r="N191" s="1038"/>
      <c r="O191" s="1038"/>
      <c r="P191" s="1038"/>
      <c r="Q191" s="1038"/>
      <c r="R191" s="1038"/>
      <c r="S191" s="1038"/>
      <c r="T191" s="1038"/>
      <c r="U191" s="1038"/>
      <c r="V191" s="1038"/>
      <c r="W191" s="1038"/>
      <c r="X191" s="1038"/>
      <c r="Y191" s="1038"/>
      <c r="Z191" s="1038"/>
    </row>
    <row r="192" spans="1:26" s="148" customFormat="1" ht="25.5">
      <c r="B192" s="148" t="s">
        <v>817</v>
      </c>
      <c r="C192" s="472"/>
      <c r="D192" s="290"/>
      <c r="E192" s="1031"/>
      <c r="F192" s="290"/>
      <c r="G192" s="1038"/>
      <c r="H192" s="1038"/>
      <c r="I192" s="1038"/>
      <c r="J192" s="1038"/>
      <c r="K192" s="1038"/>
      <c r="L192" s="1038"/>
      <c r="M192" s="1038"/>
      <c r="N192" s="1038"/>
      <c r="O192" s="1038"/>
      <c r="P192" s="1038"/>
      <c r="Q192" s="1038"/>
      <c r="R192" s="1038"/>
      <c r="S192" s="1038"/>
      <c r="T192" s="1038"/>
      <c r="U192" s="1038"/>
      <c r="V192" s="1038"/>
      <c r="W192" s="1038"/>
      <c r="X192" s="1038"/>
      <c r="Y192" s="1038"/>
      <c r="Z192" s="1038"/>
    </row>
    <row r="193" spans="1:26" s="148" customFormat="1" ht="25.5">
      <c r="B193" s="148" t="s">
        <v>876</v>
      </c>
      <c r="C193" s="472"/>
      <c r="D193" s="290"/>
      <c r="E193" s="1031"/>
      <c r="F193" s="290"/>
      <c r="G193" s="1038"/>
      <c r="H193" s="1038"/>
      <c r="I193" s="1038"/>
      <c r="J193" s="1038"/>
      <c r="K193" s="1038"/>
      <c r="L193" s="1038"/>
      <c r="M193" s="1038"/>
      <c r="N193" s="1038"/>
      <c r="O193" s="1038"/>
      <c r="P193" s="1038"/>
      <c r="Q193" s="1038"/>
      <c r="R193" s="1038"/>
      <c r="S193" s="1038"/>
      <c r="T193" s="1038"/>
      <c r="U193" s="1038"/>
      <c r="V193" s="1038"/>
      <c r="W193" s="1038"/>
      <c r="X193" s="1038"/>
      <c r="Y193" s="1038"/>
      <c r="Z193" s="1038"/>
    </row>
    <row r="194" spans="1:26" s="148" customFormat="1" ht="25.5">
      <c r="B194" s="148" t="s">
        <v>819</v>
      </c>
      <c r="C194" s="472"/>
      <c r="D194" s="290"/>
      <c r="E194" s="1031"/>
      <c r="F194" s="290"/>
      <c r="G194" s="1038"/>
      <c r="H194" s="1038"/>
      <c r="I194" s="1038"/>
      <c r="J194" s="1038"/>
      <c r="K194" s="1038"/>
      <c r="L194" s="1038"/>
      <c r="M194" s="1038"/>
      <c r="N194" s="1038"/>
      <c r="O194" s="1038"/>
      <c r="P194" s="1038"/>
      <c r="Q194" s="1038"/>
      <c r="R194" s="1038"/>
      <c r="S194" s="1038"/>
      <c r="T194" s="1038"/>
      <c r="U194" s="1038"/>
      <c r="V194" s="1038"/>
      <c r="W194" s="1038"/>
      <c r="X194" s="1038"/>
      <c r="Y194" s="1038"/>
      <c r="Z194" s="1038"/>
    </row>
    <row r="195" spans="1:26" s="148" customFormat="1" ht="51">
      <c r="B195" s="148" t="s">
        <v>820</v>
      </c>
      <c r="C195" s="472"/>
      <c r="D195" s="290"/>
      <c r="E195" s="1031"/>
      <c r="F195" s="290"/>
      <c r="G195" s="1038"/>
      <c r="H195" s="1038"/>
      <c r="I195" s="1038"/>
      <c r="J195" s="1038"/>
      <c r="K195" s="1038"/>
      <c r="L195" s="1038"/>
      <c r="M195" s="1038"/>
      <c r="N195" s="1038"/>
      <c r="O195" s="1038"/>
      <c r="P195" s="1038"/>
      <c r="Q195" s="1038"/>
      <c r="R195" s="1038"/>
      <c r="S195" s="1038"/>
      <c r="T195" s="1038"/>
      <c r="U195" s="1038"/>
      <c r="V195" s="1038"/>
      <c r="W195" s="1038"/>
      <c r="X195" s="1038"/>
      <c r="Y195" s="1038"/>
      <c r="Z195" s="1038"/>
    </row>
    <row r="196" spans="1:26" s="148" customFormat="1" ht="51">
      <c r="B196" s="148" t="s">
        <v>821</v>
      </c>
      <c r="C196" s="472"/>
      <c r="D196" s="290"/>
      <c r="E196" s="1031"/>
      <c r="F196" s="290"/>
      <c r="G196" s="1038"/>
      <c r="H196" s="1038"/>
      <c r="I196" s="1038"/>
      <c r="J196" s="1038"/>
      <c r="K196" s="1038"/>
      <c r="L196" s="1038"/>
      <c r="M196" s="1038"/>
      <c r="N196" s="1038"/>
      <c r="O196" s="1038"/>
      <c r="P196" s="1038"/>
      <c r="Q196" s="1038"/>
      <c r="R196" s="1038"/>
      <c r="S196" s="1038"/>
      <c r="T196" s="1038"/>
      <c r="U196" s="1038"/>
      <c r="V196" s="1038"/>
      <c r="W196" s="1038"/>
      <c r="X196" s="1038"/>
      <c r="Y196" s="1038"/>
      <c r="Z196" s="1038"/>
    </row>
    <row r="197" spans="1:26" s="148" customFormat="1" ht="38.25">
      <c r="B197" s="148" t="s">
        <v>822</v>
      </c>
      <c r="C197" s="472"/>
      <c r="D197" s="290"/>
      <c r="E197" s="1031"/>
      <c r="F197" s="290"/>
      <c r="G197" s="1038"/>
      <c r="H197" s="1038"/>
      <c r="I197" s="1038"/>
      <c r="J197" s="1038"/>
      <c r="K197" s="1038"/>
      <c r="L197" s="1038"/>
      <c r="M197" s="1038"/>
      <c r="N197" s="1038"/>
      <c r="O197" s="1038"/>
      <c r="P197" s="1038"/>
      <c r="Q197" s="1038"/>
      <c r="R197" s="1038"/>
      <c r="S197" s="1038"/>
      <c r="T197" s="1038"/>
      <c r="U197" s="1038"/>
      <c r="V197" s="1038"/>
      <c r="W197" s="1038"/>
      <c r="X197" s="1038"/>
      <c r="Y197" s="1038"/>
      <c r="Z197" s="1038"/>
    </row>
    <row r="198" spans="1:26" s="148" customFormat="1">
      <c r="B198" s="148" t="s">
        <v>823</v>
      </c>
      <c r="C198" s="472"/>
      <c r="D198" s="290"/>
      <c r="E198" s="1031"/>
      <c r="F198" s="290"/>
      <c r="G198" s="1038"/>
      <c r="H198" s="1038"/>
      <c r="I198" s="1038"/>
      <c r="J198" s="1038"/>
      <c r="K198" s="1038"/>
      <c r="L198" s="1038"/>
      <c r="M198" s="1038"/>
      <c r="N198" s="1038"/>
      <c r="O198" s="1038"/>
      <c r="P198" s="1038"/>
      <c r="Q198" s="1038"/>
      <c r="R198" s="1038"/>
      <c r="S198" s="1038"/>
      <c r="T198" s="1038"/>
      <c r="U198" s="1038"/>
      <c r="V198" s="1038"/>
      <c r="W198" s="1038"/>
      <c r="X198" s="1038"/>
      <c r="Y198" s="1038"/>
      <c r="Z198" s="1038"/>
    </row>
    <row r="199" spans="1:26" s="148" customFormat="1">
      <c r="B199" s="148" t="s">
        <v>834</v>
      </c>
      <c r="C199" s="472"/>
      <c r="D199" s="290"/>
      <c r="E199" s="1031"/>
      <c r="F199" s="290"/>
      <c r="G199" s="1038"/>
      <c r="H199" s="1038"/>
      <c r="I199" s="1038"/>
      <c r="J199" s="1038"/>
      <c r="K199" s="1038"/>
      <c r="L199" s="1038"/>
      <c r="M199" s="1038"/>
      <c r="N199" s="1038"/>
      <c r="O199" s="1038"/>
      <c r="P199" s="1038"/>
      <c r="Q199" s="1038"/>
      <c r="R199" s="1038"/>
      <c r="S199" s="1038"/>
      <c r="T199" s="1038"/>
      <c r="U199" s="1038"/>
      <c r="V199" s="1038"/>
      <c r="W199" s="1038"/>
      <c r="X199" s="1038"/>
      <c r="Y199" s="1038"/>
      <c r="Z199" s="1038"/>
    </row>
    <row r="200" spans="1:26" s="148" customFormat="1" ht="51">
      <c r="B200" s="148" t="s">
        <v>767</v>
      </c>
      <c r="C200" s="472" t="s">
        <v>84</v>
      </c>
      <c r="D200" s="290">
        <v>2</v>
      </c>
      <c r="E200" s="1031"/>
      <c r="F200" s="290">
        <f>+D200*E200</f>
        <v>0</v>
      </c>
      <c r="G200" s="1038"/>
      <c r="H200" s="1038"/>
      <c r="I200" s="1038"/>
      <c r="J200" s="1038"/>
      <c r="K200" s="1038"/>
      <c r="L200" s="1038"/>
      <c r="M200" s="1038"/>
      <c r="N200" s="1038"/>
      <c r="O200" s="1038"/>
      <c r="P200" s="1038"/>
      <c r="Q200" s="1038"/>
      <c r="R200" s="1038"/>
      <c r="S200" s="1038"/>
      <c r="T200" s="1038"/>
      <c r="U200" s="1038"/>
      <c r="V200" s="1038"/>
      <c r="W200" s="1038"/>
      <c r="X200" s="1038"/>
      <c r="Y200" s="1038"/>
      <c r="Z200" s="1038"/>
    </row>
    <row r="201" spans="1:26" s="148" customFormat="1">
      <c r="C201" s="472"/>
      <c r="D201" s="290"/>
      <c r="E201" s="1031"/>
      <c r="F201" s="290"/>
      <c r="G201" s="1038"/>
      <c r="H201" s="1038"/>
      <c r="I201" s="1038"/>
      <c r="J201" s="1038"/>
      <c r="K201" s="1038"/>
      <c r="L201" s="1038"/>
      <c r="M201" s="1038"/>
      <c r="N201" s="1038"/>
      <c r="O201" s="1038"/>
      <c r="P201" s="1038"/>
      <c r="Q201" s="1038"/>
      <c r="R201" s="1038"/>
      <c r="S201" s="1038"/>
      <c r="T201" s="1038"/>
      <c r="U201" s="1038"/>
      <c r="V201" s="1038"/>
      <c r="W201" s="1038"/>
      <c r="X201" s="1038"/>
      <c r="Y201" s="1038"/>
      <c r="Z201" s="1038"/>
    </row>
    <row r="202" spans="1:26" s="148" customFormat="1">
      <c r="C202" s="472"/>
      <c r="D202" s="290"/>
      <c r="E202" s="1031"/>
      <c r="F202" s="290"/>
      <c r="G202" s="1038"/>
      <c r="H202" s="1038"/>
      <c r="I202" s="1038"/>
      <c r="J202" s="1038"/>
      <c r="K202" s="1038"/>
      <c r="L202" s="1038"/>
      <c r="M202" s="1038"/>
      <c r="N202" s="1038"/>
      <c r="O202" s="1038"/>
      <c r="P202" s="1038"/>
      <c r="Q202" s="1038"/>
      <c r="R202" s="1038"/>
      <c r="S202" s="1038"/>
      <c r="T202" s="1038"/>
      <c r="U202" s="1038"/>
      <c r="V202" s="1038"/>
      <c r="W202" s="1038"/>
      <c r="X202" s="1038"/>
      <c r="Y202" s="1038"/>
      <c r="Z202" s="1038"/>
    </row>
    <row r="203" spans="1:26" s="148" customFormat="1">
      <c r="A203" s="148" t="s">
        <v>165</v>
      </c>
      <c r="B203" s="370" t="s">
        <v>877</v>
      </c>
      <c r="C203" s="472"/>
      <c r="D203" s="290"/>
      <c r="E203" s="1031"/>
      <c r="F203" s="290"/>
      <c r="G203" s="1038"/>
      <c r="H203" s="1038"/>
      <c r="I203" s="1038"/>
      <c r="J203" s="1038"/>
      <c r="K203" s="1038"/>
      <c r="L203" s="1038"/>
      <c r="M203" s="1038"/>
      <c r="N203" s="1038"/>
      <c r="O203" s="1038"/>
      <c r="P203" s="1038"/>
      <c r="Q203" s="1038"/>
      <c r="R203" s="1038"/>
      <c r="S203" s="1038"/>
      <c r="T203" s="1038"/>
      <c r="U203" s="1038"/>
      <c r="V203" s="1038"/>
      <c r="W203" s="1038"/>
      <c r="X203" s="1038"/>
      <c r="Y203" s="1038"/>
      <c r="Z203" s="1038"/>
    </row>
    <row r="204" spans="1:26" s="148" customFormat="1" ht="25.5">
      <c r="B204" s="148" t="s">
        <v>878</v>
      </c>
      <c r="C204" s="472"/>
      <c r="D204" s="290"/>
      <c r="E204" s="1031"/>
      <c r="F204" s="290"/>
      <c r="G204" s="1038"/>
      <c r="H204" s="1038"/>
      <c r="I204" s="1038"/>
      <c r="J204" s="1038"/>
      <c r="K204" s="1038"/>
      <c r="L204" s="1038"/>
      <c r="M204" s="1038"/>
      <c r="N204" s="1038"/>
      <c r="O204" s="1038"/>
      <c r="P204" s="1038"/>
      <c r="Q204" s="1038"/>
      <c r="R204" s="1038"/>
      <c r="S204" s="1038"/>
      <c r="T204" s="1038"/>
      <c r="U204" s="1038"/>
      <c r="V204" s="1038"/>
      <c r="W204" s="1038"/>
      <c r="X204" s="1038"/>
      <c r="Y204" s="1038"/>
      <c r="Z204" s="1038"/>
    </row>
    <row r="205" spans="1:26" s="148" customFormat="1" ht="25.5">
      <c r="B205" s="148" t="s">
        <v>836</v>
      </c>
      <c r="C205" s="472"/>
      <c r="D205" s="290"/>
      <c r="E205" s="1031"/>
      <c r="F205" s="290"/>
      <c r="G205" s="1038"/>
      <c r="H205" s="1038"/>
      <c r="I205" s="1038"/>
      <c r="J205" s="1038"/>
      <c r="K205" s="1038"/>
      <c r="L205" s="1038"/>
      <c r="M205" s="1038"/>
      <c r="N205" s="1038"/>
      <c r="O205" s="1038"/>
      <c r="P205" s="1038"/>
      <c r="Q205" s="1038"/>
      <c r="R205" s="1038"/>
      <c r="S205" s="1038"/>
      <c r="T205" s="1038"/>
      <c r="U205" s="1038"/>
      <c r="V205" s="1038"/>
      <c r="W205" s="1038"/>
      <c r="X205" s="1038"/>
      <c r="Y205" s="1038"/>
      <c r="Z205" s="1038"/>
    </row>
    <row r="206" spans="1:26" s="148" customFormat="1">
      <c r="B206" s="148" t="s">
        <v>815</v>
      </c>
      <c r="C206" s="472"/>
      <c r="D206" s="290"/>
      <c r="E206" s="1031"/>
      <c r="F206" s="290"/>
      <c r="G206" s="1038"/>
      <c r="H206" s="1038"/>
      <c r="I206" s="1038"/>
      <c r="J206" s="1038"/>
      <c r="K206" s="1038"/>
      <c r="L206" s="1038"/>
      <c r="M206" s="1038"/>
      <c r="N206" s="1038"/>
      <c r="O206" s="1038"/>
      <c r="P206" s="1038"/>
      <c r="Q206" s="1038"/>
      <c r="R206" s="1038"/>
      <c r="S206" s="1038"/>
      <c r="T206" s="1038"/>
      <c r="U206" s="1038"/>
      <c r="V206" s="1038"/>
      <c r="W206" s="1038"/>
      <c r="X206" s="1038"/>
      <c r="Y206" s="1038"/>
      <c r="Z206" s="1038"/>
    </row>
    <row r="207" spans="1:26" s="148" customFormat="1">
      <c r="B207" s="148" t="s">
        <v>846</v>
      </c>
      <c r="C207" s="472"/>
      <c r="D207" s="290"/>
      <c r="E207" s="1031"/>
      <c r="F207" s="290"/>
      <c r="G207" s="1038"/>
      <c r="H207" s="1038"/>
      <c r="I207" s="1038"/>
      <c r="J207" s="1038"/>
      <c r="K207" s="1038"/>
      <c r="L207" s="1038"/>
      <c r="M207" s="1038"/>
      <c r="N207" s="1038"/>
      <c r="O207" s="1038"/>
      <c r="P207" s="1038"/>
      <c r="Q207" s="1038"/>
      <c r="R207" s="1038"/>
      <c r="S207" s="1038"/>
      <c r="T207" s="1038"/>
      <c r="U207" s="1038"/>
      <c r="V207" s="1038"/>
      <c r="W207" s="1038"/>
      <c r="X207" s="1038"/>
      <c r="Y207" s="1038"/>
      <c r="Z207" s="1038"/>
    </row>
    <row r="208" spans="1:26" s="148" customFormat="1">
      <c r="B208" s="148" t="s">
        <v>832</v>
      </c>
      <c r="C208" s="472"/>
      <c r="D208" s="290"/>
      <c r="E208" s="1031"/>
      <c r="F208" s="290"/>
      <c r="G208" s="1038"/>
      <c r="H208" s="1038"/>
      <c r="I208" s="1038"/>
      <c r="J208" s="1038"/>
      <c r="K208" s="1038"/>
      <c r="L208" s="1038"/>
      <c r="M208" s="1038"/>
      <c r="N208" s="1038"/>
      <c r="O208" s="1038"/>
      <c r="P208" s="1038"/>
      <c r="Q208" s="1038"/>
      <c r="R208" s="1038"/>
      <c r="S208" s="1038"/>
      <c r="T208" s="1038"/>
      <c r="U208" s="1038"/>
      <c r="V208" s="1038"/>
      <c r="W208" s="1038"/>
      <c r="X208" s="1038"/>
      <c r="Y208" s="1038"/>
      <c r="Z208" s="1038"/>
    </row>
    <row r="209" spans="1:26" s="148" customFormat="1" ht="25.5">
      <c r="B209" s="148" t="s">
        <v>827</v>
      </c>
      <c r="C209" s="472"/>
      <c r="D209" s="290"/>
      <c r="E209" s="1031"/>
      <c r="F209" s="290"/>
      <c r="G209" s="1038"/>
      <c r="H209" s="1038"/>
      <c r="I209" s="1038"/>
      <c r="J209" s="1038"/>
      <c r="K209" s="1038"/>
      <c r="L209" s="1038"/>
      <c r="M209" s="1038"/>
      <c r="N209" s="1038"/>
      <c r="O209" s="1038"/>
      <c r="P209" s="1038"/>
      <c r="Q209" s="1038"/>
      <c r="R209" s="1038"/>
      <c r="S209" s="1038"/>
      <c r="T209" s="1038"/>
      <c r="U209" s="1038"/>
      <c r="V209" s="1038"/>
      <c r="W209" s="1038"/>
      <c r="X209" s="1038"/>
      <c r="Y209" s="1038"/>
      <c r="Z209" s="1038"/>
    </row>
    <row r="210" spans="1:26" s="148" customFormat="1">
      <c r="B210" s="148" t="s">
        <v>879</v>
      </c>
      <c r="C210" s="472"/>
      <c r="D210" s="290"/>
      <c r="E210" s="1031"/>
      <c r="F210" s="290"/>
      <c r="G210" s="1038"/>
      <c r="H210" s="1038"/>
      <c r="I210" s="1038"/>
      <c r="J210" s="1038"/>
      <c r="K210" s="1038"/>
      <c r="L210" s="1038"/>
      <c r="M210" s="1038"/>
      <c r="N210" s="1038"/>
      <c r="O210" s="1038"/>
      <c r="P210" s="1038"/>
      <c r="Q210" s="1038"/>
      <c r="R210" s="1038"/>
      <c r="S210" s="1038"/>
      <c r="T210" s="1038"/>
      <c r="U210" s="1038"/>
      <c r="V210" s="1038"/>
      <c r="W210" s="1038"/>
      <c r="X210" s="1038"/>
      <c r="Y210" s="1038"/>
      <c r="Z210" s="1038"/>
    </row>
    <row r="211" spans="1:26" s="148" customFormat="1" ht="38.25">
      <c r="B211" s="148" t="s">
        <v>822</v>
      </c>
      <c r="C211" s="472"/>
      <c r="D211" s="290"/>
      <c r="E211" s="1031"/>
      <c r="F211" s="290"/>
      <c r="G211" s="1038"/>
      <c r="H211" s="1038"/>
      <c r="I211" s="1038"/>
      <c r="J211" s="1038"/>
      <c r="K211" s="1038"/>
      <c r="L211" s="1038"/>
      <c r="M211" s="1038"/>
      <c r="N211" s="1038"/>
      <c r="O211" s="1038"/>
      <c r="P211" s="1038"/>
      <c r="Q211" s="1038"/>
      <c r="R211" s="1038"/>
      <c r="S211" s="1038"/>
      <c r="T211" s="1038"/>
      <c r="U211" s="1038"/>
      <c r="V211" s="1038"/>
      <c r="W211" s="1038"/>
      <c r="X211" s="1038"/>
      <c r="Y211" s="1038"/>
      <c r="Z211" s="1038"/>
    </row>
    <row r="212" spans="1:26" s="148" customFormat="1">
      <c r="B212" s="148" t="s">
        <v>823</v>
      </c>
      <c r="C212" s="472"/>
      <c r="D212" s="290"/>
      <c r="E212" s="1031"/>
      <c r="F212" s="290"/>
      <c r="G212" s="1038"/>
      <c r="H212" s="1038"/>
      <c r="I212" s="1038"/>
      <c r="J212" s="1038"/>
      <c r="K212" s="1038"/>
      <c r="L212" s="1038"/>
      <c r="M212" s="1038"/>
      <c r="N212" s="1038"/>
      <c r="O212" s="1038"/>
      <c r="P212" s="1038"/>
      <c r="Q212" s="1038"/>
      <c r="R212" s="1038"/>
      <c r="S212" s="1038"/>
      <c r="T212" s="1038"/>
      <c r="U212" s="1038"/>
      <c r="V212" s="1038"/>
      <c r="W212" s="1038"/>
      <c r="X212" s="1038"/>
      <c r="Y212" s="1038"/>
      <c r="Z212" s="1038"/>
    </row>
    <row r="213" spans="1:26" s="148" customFormat="1">
      <c r="B213" s="148" t="s">
        <v>872</v>
      </c>
      <c r="C213" s="472"/>
      <c r="D213" s="290"/>
      <c r="E213" s="1031"/>
      <c r="F213" s="290"/>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row>
    <row r="214" spans="1:26" s="148" customFormat="1" ht="51">
      <c r="B214" s="148" t="s">
        <v>767</v>
      </c>
      <c r="C214" s="472" t="s">
        <v>84</v>
      </c>
      <c r="D214" s="290">
        <v>1</v>
      </c>
      <c r="E214" s="1031"/>
      <c r="F214" s="290">
        <f>+D214*E214</f>
        <v>0</v>
      </c>
      <c r="G214" s="1038"/>
      <c r="H214" s="1038"/>
      <c r="I214" s="1038"/>
      <c r="J214" s="1038"/>
      <c r="K214" s="1038"/>
      <c r="L214" s="1038"/>
      <c r="M214" s="1038"/>
      <c r="N214" s="1038"/>
      <c r="O214" s="1038"/>
      <c r="P214" s="1038"/>
      <c r="Q214" s="1038"/>
      <c r="R214" s="1038"/>
      <c r="S214" s="1038"/>
      <c r="T214" s="1038"/>
      <c r="U214" s="1038"/>
      <c r="V214" s="1038"/>
      <c r="W214" s="1038"/>
      <c r="X214" s="1038"/>
      <c r="Y214" s="1038"/>
      <c r="Z214" s="1038"/>
    </row>
    <row r="215" spans="1:26" s="148" customFormat="1">
      <c r="C215" s="472"/>
      <c r="D215" s="290"/>
      <c r="E215" s="1031"/>
      <c r="F215" s="290"/>
      <c r="G215" s="1038"/>
      <c r="H215" s="1038"/>
      <c r="I215" s="1038"/>
      <c r="J215" s="1038"/>
      <c r="K215" s="1038"/>
      <c r="L215" s="1038"/>
      <c r="M215" s="1038"/>
      <c r="N215" s="1038"/>
      <c r="O215" s="1038"/>
      <c r="P215" s="1038"/>
      <c r="Q215" s="1038"/>
      <c r="R215" s="1038"/>
      <c r="S215" s="1038"/>
      <c r="T215" s="1038"/>
      <c r="U215" s="1038"/>
      <c r="V215" s="1038"/>
      <c r="W215" s="1038"/>
      <c r="X215" s="1038"/>
      <c r="Y215" s="1038"/>
      <c r="Z215" s="1038"/>
    </row>
    <row r="216" spans="1:26" s="148" customFormat="1">
      <c r="C216" s="472"/>
      <c r="D216" s="290"/>
      <c r="E216" s="1031"/>
      <c r="F216" s="290"/>
      <c r="G216" s="1038"/>
      <c r="H216" s="1038"/>
      <c r="I216" s="1038"/>
      <c r="J216" s="1038"/>
      <c r="K216" s="1038"/>
      <c r="L216" s="1038"/>
      <c r="M216" s="1038"/>
      <c r="N216" s="1038"/>
      <c r="O216" s="1038"/>
      <c r="P216" s="1038"/>
      <c r="Q216" s="1038"/>
      <c r="R216" s="1038"/>
      <c r="S216" s="1038"/>
      <c r="T216" s="1038"/>
      <c r="U216" s="1038"/>
      <c r="V216" s="1038"/>
      <c r="W216" s="1038"/>
      <c r="X216" s="1038"/>
      <c r="Y216" s="1038"/>
      <c r="Z216" s="1038"/>
    </row>
    <row r="217" spans="1:26" s="148" customFormat="1">
      <c r="A217" s="148" t="s">
        <v>167</v>
      </c>
      <c r="B217" s="370" t="s">
        <v>880</v>
      </c>
      <c r="C217" s="472"/>
      <c r="D217" s="290"/>
      <c r="E217" s="1031"/>
      <c r="F217" s="290"/>
      <c r="G217" s="1038"/>
      <c r="H217" s="1038"/>
      <c r="I217" s="1038"/>
      <c r="J217" s="1038"/>
      <c r="K217" s="1038"/>
      <c r="L217" s="1038"/>
      <c r="M217" s="1038"/>
      <c r="N217" s="1038"/>
      <c r="O217" s="1038"/>
      <c r="P217" s="1038"/>
      <c r="Q217" s="1038"/>
      <c r="R217" s="1038"/>
      <c r="S217" s="1038"/>
      <c r="T217" s="1038"/>
      <c r="U217" s="1038"/>
      <c r="V217" s="1038"/>
      <c r="W217" s="1038"/>
      <c r="X217" s="1038"/>
      <c r="Y217" s="1038"/>
      <c r="Z217" s="1038"/>
    </row>
    <row r="218" spans="1:26" s="148" customFormat="1" ht="25.5">
      <c r="B218" s="148" t="s">
        <v>881</v>
      </c>
      <c r="C218" s="472"/>
      <c r="D218" s="290"/>
      <c r="E218" s="1031"/>
      <c r="F218" s="290"/>
      <c r="G218" s="1038"/>
      <c r="H218" s="1038"/>
      <c r="I218" s="1038"/>
      <c r="J218" s="1038"/>
      <c r="K218" s="1038"/>
      <c r="L218" s="1038"/>
      <c r="M218" s="1038"/>
      <c r="N218" s="1038"/>
      <c r="O218" s="1038"/>
      <c r="P218" s="1038"/>
      <c r="Q218" s="1038"/>
      <c r="R218" s="1038"/>
      <c r="S218" s="1038"/>
      <c r="T218" s="1038"/>
      <c r="U218" s="1038"/>
      <c r="V218" s="1038"/>
      <c r="W218" s="1038"/>
      <c r="X218" s="1038"/>
      <c r="Y218" s="1038"/>
      <c r="Z218" s="1038"/>
    </row>
    <row r="219" spans="1:26" s="148" customFormat="1" ht="38.25">
      <c r="B219" s="148" t="s">
        <v>882</v>
      </c>
      <c r="C219" s="472"/>
      <c r="D219" s="290"/>
      <c r="E219" s="1031"/>
      <c r="F219" s="290"/>
      <c r="G219" s="1038"/>
      <c r="H219" s="1038"/>
      <c r="I219" s="1038"/>
      <c r="J219" s="1038"/>
      <c r="K219" s="1038"/>
      <c r="L219" s="1038"/>
      <c r="M219" s="1038"/>
      <c r="N219" s="1038"/>
      <c r="O219" s="1038"/>
      <c r="P219" s="1038"/>
      <c r="Q219" s="1038"/>
      <c r="R219" s="1038"/>
      <c r="S219" s="1038"/>
      <c r="T219" s="1038"/>
      <c r="U219" s="1038"/>
      <c r="V219" s="1038"/>
      <c r="W219" s="1038"/>
      <c r="X219" s="1038"/>
      <c r="Y219" s="1038"/>
      <c r="Z219" s="1038"/>
    </row>
    <row r="220" spans="1:26" s="148" customFormat="1" ht="38.25">
      <c r="B220" s="148" t="s">
        <v>883</v>
      </c>
      <c r="C220" s="472"/>
      <c r="D220" s="290"/>
      <c r="E220" s="1031"/>
      <c r="F220" s="290"/>
      <c r="G220" s="1038"/>
      <c r="H220" s="1038"/>
      <c r="I220" s="1038"/>
      <c r="J220" s="1038"/>
      <c r="K220" s="1038"/>
      <c r="L220" s="1038"/>
      <c r="M220" s="1038"/>
      <c r="N220" s="1038"/>
      <c r="O220" s="1038"/>
      <c r="P220" s="1038"/>
      <c r="Q220" s="1038"/>
      <c r="R220" s="1038"/>
      <c r="S220" s="1038"/>
      <c r="T220" s="1038"/>
      <c r="U220" s="1038"/>
      <c r="V220" s="1038"/>
      <c r="W220" s="1038"/>
      <c r="X220" s="1038"/>
      <c r="Y220" s="1038"/>
      <c r="Z220" s="1038"/>
    </row>
    <row r="221" spans="1:26" s="148" customFormat="1">
      <c r="B221" s="148" t="s">
        <v>816</v>
      </c>
      <c r="C221" s="472"/>
      <c r="D221" s="290"/>
      <c r="E221" s="1031"/>
      <c r="F221" s="290"/>
      <c r="G221" s="1038"/>
      <c r="H221" s="1038"/>
      <c r="I221" s="1038"/>
      <c r="J221" s="1038"/>
      <c r="K221" s="1038"/>
      <c r="L221" s="1038"/>
      <c r="M221" s="1038"/>
      <c r="N221" s="1038"/>
      <c r="O221" s="1038"/>
      <c r="P221" s="1038"/>
      <c r="Q221" s="1038"/>
      <c r="R221" s="1038"/>
      <c r="S221" s="1038"/>
      <c r="T221" s="1038"/>
      <c r="U221" s="1038"/>
      <c r="V221" s="1038"/>
      <c r="W221" s="1038"/>
      <c r="X221" s="1038"/>
      <c r="Y221" s="1038"/>
      <c r="Z221" s="1038"/>
    </row>
    <row r="222" spans="1:26" s="148" customFormat="1" ht="25.5">
      <c r="B222" s="148" t="s">
        <v>817</v>
      </c>
      <c r="C222" s="472"/>
      <c r="D222" s="290"/>
      <c r="E222" s="1031"/>
      <c r="F222" s="290"/>
      <c r="G222" s="1038"/>
      <c r="H222" s="1038"/>
      <c r="I222" s="1038"/>
      <c r="J222" s="1038"/>
      <c r="K222" s="1038"/>
      <c r="L222" s="1038"/>
      <c r="M222" s="1038"/>
      <c r="N222" s="1038"/>
      <c r="O222" s="1038"/>
      <c r="P222" s="1038"/>
      <c r="Q222" s="1038"/>
      <c r="R222" s="1038"/>
      <c r="S222" s="1038"/>
      <c r="T222" s="1038"/>
      <c r="U222" s="1038"/>
      <c r="V222" s="1038"/>
      <c r="W222" s="1038"/>
      <c r="X222" s="1038"/>
      <c r="Y222" s="1038"/>
      <c r="Z222" s="1038"/>
    </row>
    <row r="223" spans="1:26" s="148" customFormat="1">
      <c r="B223" s="148" t="s">
        <v>818</v>
      </c>
      <c r="C223" s="472"/>
      <c r="D223" s="290"/>
      <c r="E223" s="1031"/>
      <c r="F223" s="290"/>
      <c r="G223" s="1038"/>
      <c r="H223" s="1038"/>
      <c r="I223" s="1038"/>
      <c r="J223" s="1038"/>
      <c r="K223" s="1038"/>
      <c r="L223" s="1038"/>
      <c r="M223" s="1038"/>
      <c r="N223" s="1038"/>
      <c r="O223" s="1038"/>
      <c r="P223" s="1038"/>
      <c r="Q223" s="1038"/>
      <c r="R223" s="1038"/>
      <c r="S223" s="1038"/>
      <c r="T223" s="1038"/>
      <c r="U223" s="1038"/>
      <c r="V223" s="1038"/>
      <c r="W223" s="1038"/>
      <c r="X223" s="1038"/>
      <c r="Y223" s="1038"/>
      <c r="Z223" s="1038"/>
    </row>
    <row r="224" spans="1:26" s="148" customFormat="1" ht="76.5">
      <c r="B224" s="148" t="s">
        <v>884</v>
      </c>
      <c r="C224" s="472"/>
      <c r="D224" s="290"/>
      <c r="E224" s="1031"/>
      <c r="F224" s="290"/>
      <c r="G224" s="1038"/>
      <c r="H224" s="1038"/>
      <c r="I224" s="1038"/>
      <c r="J224" s="1038"/>
      <c r="K224" s="1038"/>
      <c r="L224" s="1038"/>
      <c r="M224" s="1038"/>
      <c r="N224" s="1038"/>
      <c r="O224" s="1038"/>
      <c r="P224" s="1038"/>
      <c r="Q224" s="1038"/>
      <c r="R224" s="1038"/>
      <c r="S224" s="1038"/>
      <c r="T224" s="1038"/>
      <c r="U224" s="1038"/>
      <c r="V224" s="1038"/>
      <c r="W224" s="1038"/>
      <c r="X224" s="1038"/>
      <c r="Y224" s="1038"/>
      <c r="Z224" s="1038"/>
    </row>
    <row r="225" spans="1:26" s="148" customFormat="1" ht="51">
      <c r="B225" s="148" t="s">
        <v>885</v>
      </c>
      <c r="C225" s="472"/>
      <c r="D225" s="290"/>
      <c r="E225" s="1031"/>
      <c r="F225" s="290"/>
      <c r="G225" s="1038"/>
      <c r="H225" s="1038"/>
      <c r="I225" s="1038"/>
      <c r="J225" s="1038"/>
      <c r="K225" s="1038"/>
      <c r="L225" s="1038"/>
      <c r="M225" s="1038"/>
      <c r="N225" s="1038"/>
      <c r="O225" s="1038"/>
      <c r="P225" s="1038"/>
      <c r="Q225" s="1038"/>
      <c r="R225" s="1038"/>
      <c r="S225" s="1038"/>
      <c r="T225" s="1038"/>
      <c r="U225" s="1038"/>
      <c r="V225" s="1038"/>
      <c r="W225" s="1038"/>
      <c r="X225" s="1038"/>
      <c r="Y225" s="1038"/>
      <c r="Z225" s="1038"/>
    </row>
    <row r="226" spans="1:26" s="148" customFormat="1" ht="51">
      <c r="B226" s="148" t="s">
        <v>886</v>
      </c>
      <c r="C226" s="472"/>
      <c r="D226" s="290"/>
      <c r="E226" s="1031"/>
      <c r="F226" s="290"/>
      <c r="G226" s="1038"/>
      <c r="H226" s="1038"/>
      <c r="I226" s="1038"/>
      <c r="J226" s="1038"/>
      <c r="K226" s="1038"/>
      <c r="L226" s="1038"/>
      <c r="M226" s="1038"/>
      <c r="N226" s="1038"/>
      <c r="O226" s="1038"/>
      <c r="P226" s="1038"/>
      <c r="Q226" s="1038"/>
      <c r="R226" s="1038"/>
      <c r="S226" s="1038"/>
      <c r="T226" s="1038"/>
      <c r="U226" s="1038"/>
      <c r="V226" s="1038"/>
      <c r="W226" s="1038"/>
      <c r="X226" s="1038"/>
      <c r="Y226" s="1038"/>
      <c r="Z226" s="1038"/>
    </row>
    <row r="227" spans="1:26" s="148" customFormat="1">
      <c r="B227" s="148" t="s">
        <v>887</v>
      </c>
      <c r="C227" s="472"/>
      <c r="D227" s="290"/>
      <c r="E227" s="1031"/>
      <c r="F227" s="290"/>
      <c r="G227" s="1038"/>
      <c r="H227" s="1038"/>
      <c r="I227" s="1038"/>
      <c r="J227" s="1038"/>
      <c r="K227" s="1038"/>
      <c r="L227" s="1038"/>
      <c r="M227" s="1038"/>
      <c r="N227" s="1038"/>
      <c r="O227" s="1038"/>
      <c r="P227" s="1038"/>
      <c r="Q227" s="1038"/>
      <c r="R227" s="1038"/>
      <c r="S227" s="1038"/>
      <c r="T227" s="1038"/>
      <c r="U227" s="1038"/>
      <c r="V227" s="1038"/>
      <c r="W227" s="1038"/>
      <c r="X227" s="1038"/>
      <c r="Y227" s="1038"/>
      <c r="Z227" s="1038"/>
    </row>
    <row r="228" spans="1:26" s="148" customFormat="1">
      <c r="B228" s="148" t="s">
        <v>872</v>
      </c>
      <c r="C228" s="472"/>
      <c r="D228" s="290"/>
      <c r="E228" s="1031"/>
      <c r="F228" s="290"/>
      <c r="G228" s="1038"/>
      <c r="H228" s="1038"/>
      <c r="I228" s="1038"/>
      <c r="J228" s="1038"/>
      <c r="K228" s="1038"/>
      <c r="L228" s="1038"/>
      <c r="M228" s="1038"/>
      <c r="N228" s="1038"/>
      <c r="O228" s="1038"/>
      <c r="P228" s="1038"/>
      <c r="Q228" s="1038"/>
      <c r="R228" s="1038"/>
      <c r="S228" s="1038"/>
      <c r="T228" s="1038"/>
      <c r="U228" s="1038"/>
      <c r="V228" s="1038"/>
      <c r="W228" s="1038"/>
      <c r="X228" s="1038"/>
      <c r="Y228" s="1038"/>
      <c r="Z228" s="1038"/>
    </row>
    <row r="229" spans="1:26" s="148" customFormat="1" ht="51">
      <c r="B229" s="148" t="s">
        <v>767</v>
      </c>
      <c r="C229" s="472" t="s">
        <v>84</v>
      </c>
      <c r="D229" s="290">
        <v>1</v>
      </c>
      <c r="E229" s="1031"/>
      <c r="F229" s="290">
        <f>+D229*E229</f>
        <v>0</v>
      </c>
      <c r="G229" s="1038"/>
      <c r="H229" s="1038"/>
      <c r="I229" s="1038"/>
      <c r="J229" s="1038"/>
      <c r="K229" s="1038"/>
      <c r="L229" s="1038"/>
      <c r="M229" s="1038"/>
      <c r="N229" s="1038"/>
      <c r="O229" s="1038"/>
      <c r="P229" s="1038"/>
      <c r="Q229" s="1038"/>
      <c r="R229" s="1038"/>
      <c r="S229" s="1038"/>
      <c r="T229" s="1038"/>
      <c r="U229" s="1038"/>
      <c r="V229" s="1038"/>
      <c r="W229" s="1038"/>
      <c r="X229" s="1038"/>
      <c r="Y229" s="1038"/>
      <c r="Z229" s="1038"/>
    </row>
    <row r="230" spans="1:26" s="148" customFormat="1">
      <c r="C230" s="472"/>
      <c r="D230" s="290"/>
      <c r="E230" s="1031"/>
      <c r="F230" s="290"/>
      <c r="G230" s="1038"/>
      <c r="H230" s="1038"/>
      <c r="I230" s="1038"/>
      <c r="J230" s="1038"/>
      <c r="K230" s="1038"/>
      <c r="L230" s="1038"/>
      <c r="M230" s="1038"/>
      <c r="N230" s="1038"/>
      <c r="O230" s="1038"/>
      <c r="P230" s="1038"/>
      <c r="Q230" s="1038"/>
      <c r="R230" s="1038"/>
      <c r="S230" s="1038"/>
      <c r="T230" s="1038"/>
      <c r="U230" s="1038"/>
      <c r="V230" s="1038"/>
      <c r="W230" s="1038"/>
      <c r="X230" s="1038"/>
      <c r="Y230" s="1038"/>
      <c r="Z230" s="1038"/>
    </row>
    <row r="231" spans="1:26" s="148" customFormat="1">
      <c r="C231" s="472"/>
      <c r="D231" s="290"/>
      <c r="E231" s="1083"/>
      <c r="F231" s="290"/>
      <c r="G231" s="1038"/>
      <c r="H231" s="1038"/>
      <c r="I231" s="1038"/>
      <c r="J231" s="1038"/>
      <c r="K231" s="1038"/>
      <c r="L231" s="1038"/>
      <c r="M231" s="1038"/>
      <c r="N231" s="1038"/>
      <c r="O231" s="1038"/>
      <c r="P231" s="1038"/>
      <c r="Q231" s="1038"/>
      <c r="R231" s="1038"/>
      <c r="S231" s="1038"/>
      <c r="T231" s="1038"/>
      <c r="U231" s="1038"/>
      <c r="V231" s="1038"/>
      <c r="W231" s="1038"/>
      <c r="X231" s="1038"/>
      <c r="Y231" s="1038"/>
      <c r="Z231" s="1038"/>
    </row>
    <row r="232" spans="1:26" s="148" customFormat="1">
      <c r="A232" s="148" t="s">
        <v>169</v>
      </c>
      <c r="B232" s="370" t="s">
        <v>888</v>
      </c>
      <c r="C232" s="472"/>
      <c r="D232" s="290"/>
      <c r="E232" s="1083"/>
      <c r="F232" s="290"/>
      <c r="G232" s="1038"/>
      <c r="H232" s="1038"/>
      <c r="I232" s="1038"/>
      <c r="J232" s="1038"/>
      <c r="K232" s="1038"/>
      <c r="L232" s="1038"/>
      <c r="M232" s="1038"/>
      <c r="N232" s="1038"/>
      <c r="O232" s="1038"/>
      <c r="P232" s="1038"/>
      <c r="Q232" s="1038"/>
      <c r="R232" s="1038"/>
      <c r="S232" s="1038"/>
      <c r="T232" s="1038"/>
      <c r="U232" s="1038"/>
      <c r="V232" s="1038"/>
      <c r="W232" s="1038"/>
      <c r="X232" s="1038"/>
      <c r="Y232" s="1038"/>
      <c r="Z232" s="1038"/>
    </row>
    <row r="233" spans="1:26" s="148" customFormat="1" ht="25.5">
      <c r="B233" s="148" t="s">
        <v>881</v>
      </c>
      <c r="C233" s="472"/>
      <c r="D233" s="290"/>
      <c r="E233" s="1031"/>
      <c r="F233" s="290"/>
      <c r="G233" s="1038"/>
      <c r="H233" s="1038"/>
      <c r="I233" s="1038"/>
      <c r="J233" s="1038"/>
      <c r="K233" s="1038"/>
      <c r="L233" s="1038"/>
      <c r="M233" s="1038"/>
      <c r="N233" s="1038"/>
      <c r="O233" s="1038"/>
      <c r="P233" s="1038"/>
      <c r="Q233" s="1038"/>
      <c r="R233" s="1038"/>
      <c r="S233" s="1038"/>
      <c r="T233" s="1038"/>
      <c r="U233" s="1038"/>
      <c r="V233" s="1038"/>
      <c r="W233" s="1038"/>
      <c r="X233" s="1038"/>
      <c r="Y233" s="1038"/>
      <c r="Z233" s="1038"/>
    </row>
    <row r="234" spans="1:26" s="148" customFormat="1" ht="38.25">
      <c r="B234" s="148" t="s">
        <v>882</v>
      </c>
      <c r="C234" s="472"/>
      <c r="D234" s="290"/>
      <c r="E234" s="1031"/>
      <c r="F234" s="290"/>
      <c r="G234" s="1038"/>
      <c r="H234" s="1038"/>
      <c r="I234" s="1038"/>
      <c r="J234" s="1038"/>
      <c r="K234" s="1038"/>
      <c r="L234" s="1038"/>
      <c r="M234" s="1038"/>
      <c r="N234" s="1038"/>
      <c r="O234" s="1038"/>
      <c r="P234" s="1038"/>
      <c r="Q234" s="1038"/>
      <c r="R234" s="1038"/>
      <c r="S234" s="1038"/>
      <c r="T234" s="1038"/>
      <c r="U234" s="1038"/>
      <c r="V234" s="1038"/>
      <c r="W234" s="1038"/>
      <c r="X234" s="1038"/>
      <c r="Y234" s="1038"/>
      <c r="Z234" s="1038"/>
    </row>
    <row r="235" spans="1:26" s="148" customFormat="1" ht="38.25">
      <c r="B235" s="148" t="s">
        <v>883</v>
      </c>
      <c r="C235" s="472"/>
      <c r="D235" s="290"/>
      <c r="E235" s="1031"/>
      <c r="F235" s="290"/>
      <c r="G235" s="1038"/>
      <c r="H235" s="1038"/>
      <c r="I235" s="1038"/>
      <c r="J235" s="1038"/>
      <c r="K235" s="1038"/>
      <c r="L235" s="1038"/>
      <c r="M235" s="1038"/>
      <c r="N235" s="1038"/>
      <c r="O235" s="1038"/>
      <c r="P235" s="1038"/>
      <c r="Q235" s="1038"/>
      <c r="R235" s="1038"/>
      <c r="S235" s="1038"/>
      <c r="T235" s="1038"/>
      <c r="U235" s="1038"/>
      <c r="V235" s="1038"/>
      <c r="W235" s="1038"/>
      <c r="X235" s="1038"/>
      <c r="Y235" s="1038"/>
      <c r="Z235" s="1038"/>
    </row>
    <row r="236" spans="1:26" s="148" customFormat="1" ht="25.5">
      <c r="B236" s="148" t="s">
        <v>817</v>
      </c>
      <c r="C236" s="472"/>
      <c r="D236" s="290"/>
      <c r="E236" s="1031"/>
      <c r="F236" s="290"/>
      <c r="G236" s="1038"/>
      <c r="H236" s="1038"/>
      <c r="I236" s="1038"/>
      <c r="J236" s="1038"/>
      <c r="K236" s="1038"/>
      <c r="L236" s="1038"/>
      <c r="M236" s="1038"/>
      <c r="N236" s="1038"/>
      <c r="O236" s="1038"/>
      <c r="P236" s="1038"/>
      <c r="Q236" s="1038"/>
      <c r="R236" s="1038"/>
      <c r="S236" s="1038"/>
      <c r="T236" s="1038"/>
      <c r="U236" s="1038"/>
      <c r="V236" s="1038"/>
      <c r="W236" s="1038"/>
      <c r="X236" s="1038"/>
      <c r="Y236" s="1038"/>
      <c r="Z236" s="1038"/>
    </row>
    <row r="237" spans="1:26" s="148" customFormat="1">
      <c r="B237" s="148" t="s">
        <v>818</v>
      </c>
      <c r="C237" s="472"/>
      <c r="D237" s="290"/>
      <c r="E237" s="1031"/>
      <c r="F237" s="290"/>
      <c r="G237" s="1038"/>
      <c r="H237" s="1038"/>
      <c r="I237" s="1038"/>
      <c r="J237" s="1038"/>
      <c r="K237" s="1038"/>
      <c r="L237" s="1038"/>
      <c r="M237" s="1038"/>
      <c r="N237" s="1038"/>
      <c r="O237" s="1038"/>
      <c r="P237" s="1038"/>
      <c r="Q237" s="1038"/>
      <c r="R237" s="1038"/>
      <c r="S237" s="1038"/>
      <c r="T237" s="1038"/>
      <c r="U237" s="1038"/>
      <c r="V237" s="1038"/>
      <c r="W237" s="1038"/>
      <c r="X237" s="1038"/>
      <c r="Y237" s="1038"/>
      <c r="Z237" s="1038"/>
    </row>
    <row r="238" spans="1:26" s="148" customFormat="1" ht="76.5">
      <c r="B238" s="148" t="s">
        <v>884</v>
      </c>
      <c r="C238" s="472"/>
      <c r="D238" s="290"/>
      <c r="E238" s="1031"/>
      <c r="F238" s="290"/>
      <c r="G238" s="1038"/>
      <c r="H238" s="1038"/>
      <c r="I238" s="1038"/>
      <c r="J238" s="1038"/>
      <c r="K238" s="1038"/>
      <c r="L238" s="1038"/>
      <c r="M238" s="1038"/>
      <c r="N238" s="1038"/>
      <c r="O238" s="1038"/>
      <c r="P238" s="1038"/>
      <c r="Q238" s="1038"/>
      <c r="R238" s="1038"/>
      <c r="S238" s="1038"/>
      <c r="T238" s="1038"/>
      <c r="U238" s="1038"/>
      <c r="V238" s="1038"/>
      <c r="W238" s="1038"/>
      <c r="X238" s="1038"/>
      <c r="Y238" s="1038"/>
      <c r="Z238" s="1038"/>
    </row>
    <row r="239" spans="1:26" s="148" customFormat="1" ht="51">
      <c r="B239" s="148" t="s">
        <v>885</v>
      </c>
      <c r="C239" s="472"/>
      <c r="D239" s="290"/>
      <c r="E239" s="1031"/>
      <c r="F239" s="290"/>
      <c r="G239" s="1038"/>
      <c r="H239" s="1038"/>
      <c r="I239" s="1038"/>
      <c r="J239" s="1038"/>
      <c r="K239" s="1038"/>
      <c r="L239" s="1038"/>
      <c r="M239" s="1038"/>
      <c r="N239" s="1038"/>
      <c r="O239" s="1038"/>
      <c r="P239" s="1038"/>
      <c r="Q239" s="1038"/>
      <c r="R239" s="1038"/>
      <c r="S239" s="1038"/>
      <c r="T239" s="1038"/>
      <c r="U239" s="1038"/>
      <c r="V239" s="1038"/>
      <c r="W239" s="1038"/>
      <c r="X239" s="1038"/>
      <c r="Y239" s="1038"/>
      <c r="Z239" s="1038"/>
    </row>
    <row r="240" spans="1:26" s="148" customFormat="1" ht="51">
      <c r="B240" s="148" t="s">
        <v>886</v>
      </c>
      <c r="C240" s="472"/>
      <c r="D240" s="290"/>
      <c r="E240" s="1031"/>
      <c r="F240" s="290"/>
      <c r="G240" s="1038"/>
      <c r="H240" s="1038"/>
      <c r="I240" s="1038"/>
      <c r="J240" s="1038"/>
      <c r="K240" s="1038"/>
      <c r="L240" s="1038"/>
      <c r="M240" s="1038"/>
      <c r="N240" s="1038"/>
      <c r="O240" s="1038"/>
      <c r="P240" s="1038"/>
      <c r="Q240" s="1038"/>
      <c r="R240" s="1038"/>
      <c r="S240" s="1038"/>
      <c r="T240" s="1038"/>
      <c r="U240" s="1038"/>
      <c r="V240" s="1038"/>
      <c r="W240" s="1038"/>
      <c r="X240" s="1038"/>
      <c r="Y240" s="1038"/>
      <c r="Z240" s="1038"/>
    </row>
    <row r="241" spans="1:26" s="148" customFormat="1">
      <c r="B241" s="148" t="s">
        <v>889</v>
      </c>
      <c r="C241" s="472"/>
      <c r="D241" s="290"/>
      <c r="E241" s="1031"/>
      <c r="F241" s="290"/>
      <c r="G241" s="1038"/>
      <c r="H241" s="1038"/>
      <c r="I241" s="1038"/>
      <c r="J241" s="1038"/>
      <c r="K241" s="1038"/>
      <c r="L241" s="1038"/>
      <c r="M241" s="1038"/>
      <c r="N241" s="1038"/>
      <c r="O241" s="1038"/>
      <c r="P241" s="1038"/>
      <c r="Q241" s="1038"/>
      <c r="R241" s="1038"/>
      <c r="S241" s="1038"/>
      <c r="T241" s="1038"/>
      <c r="U241" s="1038"/>
      <c r="V241" s="1038"/>
      <c r="W241" s="1038"/>
      <c r="X241" s="1038"/>
      <c r="Y241" s="1038"/>
      <c r="Z241" s="1038"/>
    </row>
    <row r="242" spans="1:26" s="148" customFormat="1">
      <c r="B242" s="148" t="s">
        <v>830</v>
      </c>
      <c r="C242" s="472"/>
      <c r="D242" s="290"/>
      <c r="E242" s="1031"/>
      <c r="F242" s="290"/>
      <c r="G242" s="1038"/>
      <c r="H242" s="1038"/>
      <c r="I242" s="1038"/>
      <c r="J242" s="1038"/>
      <c r="K242" s="1038"/>
      <c r="L242" s="1038"/>
      <c r="M242" s="1038"/>
      <c r="N242" s="1038"/>
      <c r="O242" s="1038"/>
      <c r="P242" s="1038"/>
      <c r="Q242" s="1038"/>
      <c r="R242" s="1038"/>
      <c r="S242" s="1038"/>
      <c r="T242" s="1038"/>
      <c r="U242" s="1038"/>
      <c r="V242" s="1038"/>
      <c r="W242" s="1038"/>
      <c r="X242" s="1038"/>
      <c r="Y242" s="1038"/>
      <c r="Z242" s="1038"/>
    </row>
    <row r="243" spans="1:26" s="148" customFormat="1" ht="51">
      <c r="B243" s="148" t="s">
        <v>767</v>
      </c>
      <c r="C243" s="472" t="s">
        <v>84</v>
      </c>
      <c r="D243" s="290">
        <v>1</v>
      </c>
      <c r="E243" s="1031"/>
      <c r="F243" s="290">
        <f>+D243*E243</f>
        <v>0</v>
      </c>
      <c r="G243" s="1038"/>
      <c r="H243" s="1038"/>
      <c r="I243" s="1038"/>
      <c r="J243" s="1038"/>
      <c r="K243" s="1038"/>
      <c r="L243" s="1038"/>
      <c r="M243" s="1038"/>
      <c r="N243" s="1038"/>
      <c r="O243" s="1038"/>
      <c r="P243" s="1038"/>
      <c r="Q243" s="1038"/>
      <c r="R243" s="1038"/>
      <c r="S243" s="1038"/>
      <c r="T243" s="1038"/>
      <c r="U243" s="1038"/>
      <c r="V243" s="1038"/>
      <c r="W243" s="1038"/>
      <c r="X243" s="1038"/>
      <c r="Y243" s="1038"/>
      <c r="Z243" s="1038"/>
    </row>
    <row r="244" spans="1:26" s="148" customFormat="1">
      <c r="C244" s="472"/>
      <c r="D244" s="290"/>
      <c r="E244" s="1031"/>
      <c r="F244" s="290"/>
      <c r="G244" s="1038"/>
      <c r="H244" s="1038"/>
      <c r="I244" s="1038"/>
      <c r="J244" s="1038"/>
      <c r="K244" s="1038"/>
      <c r="L244" s="1038"/>
      <c r="M244" s="1038"/>
      <c r="N244" s="1038"/>
      <c r="O244" s="1038"/>
      <c r="P244" s="1038"/>
      <c r="Q244" s="1038"/>
      <c r="R244" s="1038"/>
      <c r="S244" s="1038"/>
      <c r="T244" s="1038"/>
      <c r="U244" s="1038"/>
      <c r="V244" s="1038"/>
      <c r="W244" s="1038"/>
      <c r="X244" s="1038"/>
      <c r="Y244" s="1038"/>
      <c r="Z244" s="1038"/>
    </row>
    <row r="245" spans="1:26" s="148" customFormat="1">
      <c r="C245" s="472"/>
      <c r="D245" s="290"/>
      <c r="E245" s="1031"/>
      <c r="F245" s="290"/>
      <c r="G245" s="1038"/>
      <c r="H245" s="1038"/>
      <c r="I245" s="1038"/>
      <c r="J245" s="1038"/>
      <c r="K245" s="1038"/>
      <c r="L245" s="1038"/>
      <c r="M245" s="1038"/>
      <c r="N245" s="1038"/>
      <c r="O245" s="1038"/>
      <c r="P245" s="1038"/>
      <c r="Q245" s="1038"/>
      <c r="R245" s="1038"/>
      <c r="S245" s="1038"/>
      <c r="T245" s="1038"/>
      <c r="U245" s="1038"/>
      <c r="V245" s="1038"/>
      <c r="W245" s="1038"/>
      <c r="X245" s="1038"/>
      <c r="Y245" s="1038"/>
      <c r="Z245" s="1038"/>
    </row>
    <row r="246" spans="1:26" s="148" customFormat="1">
      <c r="A246" s="148" t="s">
        <v>171</v>
      </c>
      <c r="B246" s="370" t="s">
        <v>890</v>
      </c>
      <c r="C246" s="472"/>
      <c r="D246" s="290"/>
      <c r="E246" s="1031"/>
      <c r="F246" s="290"/>
      <c r="G246" s="1038"/>
      <c r="H246" s="1038"/>
      <c r="I246" s="1038"/>
      <c r="J246" s="1038"/>
      <c r="K246" s="1038"/>
      <c r="L246" s="1038"/>
      <c r="M246" s="1038"/>
      <c r="N246" s="1038"/>
      <c r="O246" s="1038"/>
      <c r="P246" s="1038"/>
      <c r="Q246" s="1038"/>
      <c r="R246" s="1038"/>
      <c r="S246" s="1038"/>
      <c r="T246" s="1038"/>
      <c r="U246" s="1038"/>
      <c r="V246" s="1038"/>
      <c r="W246" s="1038"/>
      <c r="X246" s="1038"/>
      <c r="Y246" s="1038"/>
      <c r="Z246" s="1038"/>
    </row>
    <row r="247" spans="1:26" s="148" customFormat="1" ht="25.5">
      <c r="B247" s="148" t="s">
        <v>891</v>
      </c>
      <c r="C247" s="472"/>
      <c r="D247" s="290"/>
      <c r="E247" s="1031"/>
      <c r="F247" s="290"/>
      <c r="G247" s="1038"/>
      <c r="H247" s="1038"/>
      <c r="I247" s="1038"/>
      <c r="J247" s="1038"/>
      <c r="K247" s="1038"/>
      <c r="L247" s="1038"/>
      <c r="M247" s="1038"/>
      <c r="N247" s="1038"/>
      <c r="O247" s="1038"/>
      <c r="P247" s="1038"/>
      <c r="Q247" s="1038"/>
      <c r="R247" s="1038"/>
      <c r="S247" s="1038"/>
      <c r="T247" s="1038"/>
      <c r="U247" s="1038"/>
      <c r="V247" s="1038"/>
      <c r="W247" s="1038"/>
      <c r="X247" s="1038"/>
      <c r="Y247" s="1038"/>
      <c r="Z247" s="1038"/>
    </row>
    <row r="248" spans="1:26" s="148" customFormat="1" ht="38.25">
      <c r="B248" s="148" t="s">
        <v>882</v>
      </c>
      <c r="C248" s="472"/>
      <c r="D248" s="290"/>
      <c r="E248" s="1031"/>
      <c r="F248" s="290"/>
      <c r="G248" s="1038"/>
      <c r="H248" s="1038"/>
      <c r="I248" s="1038"/>
      <c r="J248" s="1038"/>
      <c r="K248" s="1038"/>
      <c r="L248" s="1038"/>
      <c r="M248" s="1038"/>
      <c r="N248" s="1038"/>
      <c r="O248" s="1038"/>
      <c r="P248" s="1038"/>
      <c r="Q248" s="1038"/>
      <c r="R248" s="1038"/>
      <c r="S248" s="1038"/>
      <c r="T248" s="1038"/>
      <c r="U248" s="1038"/>
      <c r="V248" s="1038"/>
      <c r="W248" s="1038"/>
      <c r="X248" s="1038"/>
      <c r="Y248" s="1038"/>
      <c r="Z248" s="1038"/>
    </row>
    <row r="249" spans="1:26" s="148" customFormat="1" ht="38.25">
      <c r="B249" s="148" t="s">
        <v>883</v>
      </c>
      <c r="C249" s="472"/>
      <c r="D249" s="290"/>
      <c r="E249" s="1031"/>
      <c r="F249" s="290"/>
      <c r="G249" s="1038"/>
      <c r="H249" s="1038"/>
      <c r="I249" s="1038"/>
      <c r="J249" s="1038"/>
      <c r="K249" s="1038"/>
      <c r="L249" s="1038"/>
      <c r="M249" s="1038"/>
      <c r="N249" s="1038"/>
      <c r="O249" s="1038"/>
      <c r="P249" s="1038"/>
      <c r="Q249" s="1038"/>
      <c r="R249" s="1038"/>
      <c r="S249" s="1038"/>
      <c r="T249" s="1038"/>
      <c r="U249" s="1038"/>
      <c r="V249" s="1038"/>
      <c r="W249" s="1038"/>
      <c r="X249" s="1038"/>
      <c r="Y249" s="1038"/>
      <c r="Z249" s="1038"/>
    </row>
    <row r="250" spans="1:26" s="148" customFormat="1" ht="25.5">
      <c r="B250" s="148" t="s">
        <v>817</v>
      </c>
      <c r="C250" s="472"/>
      <c r="D250" s="290"/>
      <c r="E250" s="1031"/>
      <c r="F250" s="290"/>
      <c r="G250" s="1038"/>
      <c r="H250" s="1038"/>
      <c r="I250" s="1038"/>
      <c r="J250" s="1038"/>
      <c r="K250" s="1038"/>
      <c r="L250" s="1038"/>
      <c r="M250" s="1038"/>
      <c r="N250" s="1038"/>
      <c r="O250" s="1038"/>
      <c r="P250" s="1038"/>
      <c r="Q250" s="1038"/>
      <c r="R250" s="1038"/>
      <c r="S250" s="1038"/>
      <c r="T250" s="1038"/>
      <c r="U250" s="1038"/>
      <c r="V250" s="1038"/>
      <c r="W250" s="1038"/>
      <c r="X250" s="1038"/>
      <c r="Y250" s="1038"/>
      <c r="Z250" s="1038"/>
    </row>
    <row r="251" spans="1:26" s="148" customFormat="1">
      <c r="B251" s="148" t="s">
        <v>818</v>
      </c>
      <c r="C251" s="472"/>
      <c r="D251" s="290"/>
      <c r="E251" s="1031"/>
      <c r="F251" s="290"/>
      <c r="G251" s="1038"/>
      <c r="H251" s="1038"/>
      <c r="I251" s="1038"/>
      <c r="J251" s="1038"/>
      <c r="K251" s="1038"/>
      <c r="L251" s="1038"/>
      <c r="M251" s="1038"/>
      <c r="N251" s="1038"/>
      <c r="O251" s="1038"/>
      <c r="P251" s="1038"/>
      <c r="Q251" s="1038"/>
      <c r="R251" s="1038"/>
      <c r="S251" s="1038"/>
      <c r="T251" s="1038"/>
      <c r="U251" s="1038"/>
      <c r="V251" s="1038"/>
      <c r="W251" s="1038"/>
      <c r="X251" s="1038"/>
      <c r="Y251" s="1038"/>
      <c r="Z251" s="1038"/>
    </row>
    <row r="252" spans="1:26" s="148" customFormat="1" ht="89.25">
      <c r="B252" s="148" t="s">
        <v>892</v>
      </c>
      <c r="C252" s="472"/>
      <c r="D252" s="290"/>
      <c r="E252" s="1031"/>
      <c r="F252" s="290"/>
      <c r="G252" s="1038"/>
      <c r="H252" s="1038"/>
      <c r="I252" s="1038"/>
      <c r="J252" s="1038"/>
      <c r="K252" s="1038"/>
      <c r="L252" s="1038"/>
      <c r="M252" s="1038"/>
      <c r="N252" s="1038"/>
      <c r="O252" s="1038"/>
      <c r="P252" s="1038"/>
      <c r="Q252" s="1038"/>
      <c r="R252" s="1038"/>
      <c r="S252" s="1038"/>
      <c r="T252" s="1038"/>
      <c r="U252" s="1038"/>
      <c r="V252" s="1038"/>
      <c r="W252" s="1038"/>
      <c r="X252" s="1038"/>
      <c r="Y252" s="1038"/>
      <c r="Z252" s="1038"/>
    </row>
    <row r="253" spans="1:26" s="148" customFormat="1" ht="51">
      <c r="B253" s="148" t="s">
        <v>885</v>
      </c>
      <c r="C253" s="472"/>
      <c r="D253" s="290"/>
      <c r="E253" s="1031"/>
      <c r="F253" s="290"/>
      <c r="G253" s="1038"/>
      <c r="H253" s="1038"/>
      <c r="I253" s="1038"/>
      <c r="J253" s="1038"/>
      <c r="K253" s="1038"/>
      <c r="L253" s="1038"/>
      <c r="M253" s="1038"/>
      <c r="N253" s="1038"/>
      <c r="O253" s="1038"/>
      <c r="P253" s="1038"/>
      <c r="Q253" s="1038"/>
      <c r="R253" s="1038"/>
      <c r="S253" s="1038"/>
      <c r="T253" s="1038"/>
      <c r="U253" s="1038"/>
      <c r="V253" s="1038"/>
      <c r="W253" s="1038"/>
      <c r="X253" s="1038"/>
      <c r="Y253" s="1038"/>
      <c r="Z253" s="1038"/>
    </row>
    <row r="254" spans="1:26" s="148" customFormat="1" ht="51">
      <c r="B254" s="148" t="s">
        <v>820</v>
      </c>
      <c r="C254" s="472"/>
      <c r="D254" s="290"/>
      <c r="E254" s="1031"/>
      <c r="F254" s="290"/>
      <c r="G254" s="1038"/>
      <c r="H254" s="1038"/>
      <c r="I254" s="1038"/>
      <c r="J254" s="1038"/>
      <c r="K254" s="1038"/>
      <c r="L254" s="1038"/>
      <c r="M254" s="1038"/>
      <c r="N254" s="1038"/>
      <c r="O254" s="1038"/>
      <c r="P254" s="1038"/>
      <c r="Q254" s="1038"/>
      <c r="R254" s="1038"/>
      <c r="S254" s="1038"/>
      <c r="T254" s="1038"/>
      <c r="U254" s="1038"/>
      <c r="V254" s="1038"/>
      <c r="W254" s="1038"/>
      <c r="X254" s="1038"/>
      <c r="Y254" s="1038"/>
      <c r="Z254" s="1038"/>
    </row>
    <row r="255" spans="1:26" s="148" customFormat="1" ht="63.75">
      <c r="B255" s="148" t="s">
        <v>893</v>
      </c>
      <c r="C255" s="472"/>
      <c r="D255" s="290"/>
      <c r="E255" s="1031"/>
      <c r="F255" s="290"/>
      <c r="G255" s="1038"/>
      <c r="H255" s="1038"/>
      <c r="I255" s="1038"/>
      <c r="J255" s="1038"/>
      <c r="K255" s="1038"/>
      <c r="L255" s="1038"/>
      <c r="M255" s="1038"/>
      <c r="N255" s="1038"/>
      <c r="O255" s="1038"/>
      <c r="P255" s="1038"/>
      <c r="Q255" s="1038"/>
      <c r="R255" s="1038"/>
      <c r="S255" s="1038"/>
      <c r="T255" s="1038"/>
      <c r="U255" s="1038"/>
      <c r="V255" s="1038"/>
      <c r="W255" s="1038"/>
      <c r="X255" s="1038"/>
      <c r="Y255" s="1038"/>
      <c r="Z255" s="1038"/>
    </row>
    <row r="256" spans="1:26" s="148" customFormat="1">
      <c r="B256" s="148" t="s">
        <v>889</v>
      </c>
      <c r="C256" s="472"/>
      <c r="D256" s="290"/>
      <c r="E256" s="1031"/>
      <c r="F256" s="290"/>
      <c r="G256" s="1038"/>
      <c r="H256" s="1038"/>
      <c r="I256" s="1038"/>
      <c r="J256" s="1038"/>
      <c r="K256" s="1038"/>
      <c r="L256" s="1038"/>
      <c r="M256" s="1038"/>
      <c r="N256" s="1038"/>
      <c r="O256" s="1038"/>
      <c r="P256" s="1038"/>
      <c r="Q256" s="1038"/>
      <c r="R256" s="1038"/>
      <c r="S256" s="1038"/>
      <c r="T256" s="1038"/>
      <c r="U256" s="1038"/>
      <c r="V256" s="1038"/>
      <c r="W256" s="1038"/>
      <c r="X256" s="1038"/>
      <c r="Y256" s="1038"/>
      <c r="Z256" s="1038"/>
    </row>
    <row r="257" spans="1:26" s="148" customFormat="1">
      <c r="B257" s="148" t="s">
        <v>830</v>
      </c>
      <c r="C257" s="472"/>
      <c r="D257" s="290"/>
      <c r="E257" s="1031"/>
      <c r="F257" s="290"/>
      <c r="G257" s="1038"/>
      <c r="H257" s="1038"/>
      <c r="I257" s="1038"/>
      <c r="J257" s="1038"/>
      <c r="K257" s="1038"/>
      <c r="L257" s="1038"/>
      <c r="M257" s="1038"/>
      <c r="N257" s="1038"/>
      <c r="O257" s="1038"/>
      <c r="P257" s="1038"/>
      <c r="Q257" s="1038"/>
      <c r="R257" s="1038"/>
      <c r="S257" s="1038"/>
      <c r="T257" s="1038"/>
      <c r="U257" s="1038"/>
      <c r="V257" s="1038"/>
      <c r="W257" s="1038"/>
      <c r="X257" s="1038"/>
      <c r="Y257" s="1038"/>
      <c r="Z257" s="1038"/>
    </row>
    <row r="258" spans="1:26" s="148" customFormat="1" ht="51">
      <c r="B258" s="148" t="s">
        <v>767</v>
      </c>
      <c r="C258" s="472" t="s">
        <v>84</v>
      </c>
      <c r="D258" s="290">
        <v>1</v>
      </c>
      <c r="E258" s="1031"/>
      <c r="F258" s="290">
        <f>+D258*E258</f>
        <v>0</v>
      </c>
      <c r="G258" s="1038"/>
      <c r="H258" s="1038"/>
      <c r="I258" s="1038"/>
      <c r="J258" s="1038"/>
      <c r="K258" s="1038"/>
      <c r="L258" s="1038"/>
      <c r="M258" s="1038"/>
      <c r="N258" s="1038"/>
      <c r="O258" s="1038"/>
      <c r="P258" s="1038"/>
      <c r="Q258" s="1038"/>
      <c r="R258" s="1038"/>
      <c r="S258" s="1038"/>
      <c r="T258" s="1038"/>
      <c r="U258" s="1038"/>
      <c r="V258" s="1038"/>
      <c r="W258" s="1038"/>
      <c r="X258" s="1038"/>
      <c r="Y258" s="1038"/>
      <c r="Z258" s="1038"/>
    </row>
    <row r="259" spans="1:26" s="148" customFormat="1">
      <c r="C259" s="472"/>
      <c r="D259" s="290"/>
      <c r="E259" s="1031"/>
      <c r="F259" s="290"/>
      <c r="G259" s="1038"/>
      <c r="H259" s="1038"/>
      <c r="I259" s="1038"/>
      <c r="J259" s="1038"/>
      <c r="K259" s="1038"/>
      <c r="L259" s="1038"/>
      <c r="M259" s="1038"/>
      <c r="N259" s="1038"/>
      <c r="O259" s="1038"/>
      <c r="P259" s="1038"/>
      <c r="Q259" s="1038"/>
      <c r="R259" s="1038"/>
      <c r="S259" s="1038"/>
      <c r="T259" s="1038"/>
      <c r="U259" s="1038"/>
      <c r="V259" s="1038"/>
      <c r="W259" s="1038"/>
      <c r="X259" s="1038"/>
      <c r="Y259" s="1038"/>
      <c r="Z259" s="1038"/>
    </row>
    <row r="260" spans="1:26" s="148" customFormat="1">
      <c r="C260" s="472"/>
      <c r="D260" s="290"/>
      <c r="E260" s="1031"/>
      <c r="F260" s="290"/>
      <c r="G260" s="1038"/>
      <c r="H260" s="1038"/>
      <c r="I260" s="1038"/>
      <c r="J260" s="1038"/>
      <c r="K260" s="1038"/>
      <c r="L260" s="1038"/>
      <c r="M260" s="1038"/>
      <c r="N260" s="1038"/>
      <c r="O260" s="1038"/>
      <c r="P260" s="1038"/>
      <c r="Q260" s="1038"/>
      <c r="R260" s="1038"/>
      <c r="S260" s="1038"/>
      <c r="T260" s="1038"/>
      <c r="U260" s="1038"/>
      <c r="V260" s="1038"/>
      <c r="W260" s="1038"/>
      <c r="X260" s="1038"/>
      <c r="Y260" s="1038"/>
      <c r="Z260" s="1038"/>
    </row>
    <row r="261" spans="1:26" s="148" customFormat="1">
      <c r="A261" s="148" t="s">
        <v>173</v>
      </c>
      <c r="B261" s="370" t="s">
        <v>894</v>
      </c>
      <c r="C261" s="472"/>
      <c r="D261" s="290"/>
      <c r="E261" s="1031"/>
      <c r="F261" s="290"/>
      <c r="G261" s="1038"/>
      <c r="H261" s="1038"/>
      <c r="I261" s="1038"/>
      <c r="J261" s="1038"/>
      <c r="K261" s="1038"/>
      <c r="L261" s="1038"/>
      <c r="M261" s="1038"/>
      <c r="N261" s="1038"/>
      <c r="O261" s="1038"/>
      <c r="P261" s="1038"/>
      <c r="Q261" s="1038"/>
      <c r="R261" s="1038"/>
      <c r="S261" s="1038"/>
      <c r="T261" s="1038"/>
      <c r="U261" s="1038"/>
      <c r="V261" s="1038"/>
      <c r="W261" s="1038"/>
      <c r="X261" s="1038"/>
      <c r="Y261" s="1038"/>
      <c r="Z261" s="1038"/>
    </row>
    <row r="262" spans="1:26" s="148" customFormat="1" ht="25.5">
      <c r="B262" s="148" t="s">
        <v>891</v>
      </c>
      <c r="C262" s="472"/>
      <c r="D262" s="290"/>
      <c r="E262" s="1031"/>
      <c r="F262" s="290"/>
      <c r="G262" s="1038"/>
      <c r="H262" s="1038"/>
      <c r="I262" s="1038"/>
      <c r="J262" s="1038"/>
      <c r="K262" s="1038"/>
      <c r="L262" s="1038"/>
      <c r="M262" s="1038"/>
      <c r="N262" s="1038"/>
      <c r="O262" s="1038"/>
      <c r="P262" s="1038"/>
      <c r="Q262" s="1038"/>
      <c r="R262" s="1038"/>
      <c r="S262" s="1038"/>
      <c r="T262" s="1038"/>
      <c r="U262" s="1038"/>
      <c r="V262" s="1038"/>
      <c r="W262" s="1038"/>
      <c r="X262" s="1038"/>
      <c r="Y262" s="1038"/>
      <c r="Z262" s="1038"/>
    </row>
    <row r="263" spans="1:26" s="148" customFormat="1" ht="38.25">
      <c r="B263" s="148" t="s">
        <v>882</v>
      </c>
      <c r="C263" s="472"/>
      <c r="D263" s="290"/>
      <c r="E263" s="1031"/>
      <c r="F263" s="290"/>
      <c r="G263" s="1038"/>
      <c r="H263" s="1038"/>
      <c r="I263" s="1038"/>
      <c r="J263" s="1038"/>
      <c r="K263" s="1038"/>
      <c r="L263" s="1038"/>
      <c r="M263" s="1038"/>
      <c r="N263" s="1038"/>
      <c r="O263" s="1038"/>
      <c r="P263" s="1038"/>
      <c r="Q263" s="1038"/>
      <c r="R263" s="1038"/>
      <c r="S263" s="1038"/>
      <c r="T263" s="1038"/>
      <c r="U263" s="1038"/>
      <c r="V263" s="1038"/>
      <c r="W263" s="1038"/>
      <c r="X263" s="1038"/>
      <c r="Y263" s="1038"/>
      <c r="Z263" s="1038"/>
    </row>
    <row r="264" spans="1:26" s="148" customFormat="1" ht="38.25">
      <c r="B264" s="148" t="s">
        <v>883</v>
      </c>
      <c r="C264" s="472"/>
      <c r="D264" s="290"/>
      <c r="E264" s="1031"/>
      <c r="F264" s="290"/>
      <c r="G264" s="1038"/>
      <c r="H264" s="1038"/>
      <c r="I264" s="1038"/>
      <c r="J264" s="1038"/>
      <c r="K264" s="1038"/>
      <c r="L264" s="1038"/>
      <c r="M264" s="1038"/>
      <c r="N264" s="1038"/>
      <c r="O264" s="1038"/>
      <c r="P264" s="1038"/>
      <c r="Q264" s="1038"/>
      <c r="R264" s="1038"/>
      <c r="S264" s="1038"/>
      <c r="T264" s="1038"/>
      <c r="U264" s="1038"/>
      <c r="V264" s="1038"/>
      <c r="W264" s="1038"/>
      <c r="X264" s="1038"/>
      <c r="Y264" s="1038"/>
      <c r="Z264" s="1038"/>
    </row>
    <row r="265" spans="1:26" s="148" customFormat="1">
      <c r="B265" s="148" t="s">
        <v>816</v>
      </c>
      <c r="C265" s="472"/>
      <c r="D265" s="290"/>
      <c r="E265" s="1031"/>
      <c r="F265" s="290"/>
      <c r="G265" s="1038"/>
      <c r="H265" s="1038"/>
      <c r="I265" s="1038"/>
      <c r="J265" s="1038"/>
      <c r="K265" s="1038"/>
      <c r="L265" s="1038"/>
      <c r="M265" s="1038"/>
      <c r="N265" s="1038"/>
      <c r="O265" s="1038"/>
      <c r="P265" s="1038"/>
      <c r="Q265" s="1038"/>
      <c r="R265" s="1038"/>
      <c r="S265" s="1038"/>
      <c r="T265" s="1038"/>
      <c r="U265" s="1038"/>
      <c r="V265" s="1038"/>
      <c r="W265" s="1038"/>
      <c r="X265" s="1038"/>
      <c r="Y265" s="1038"/>
      <c r="Z265" s="1038"/>
    </row>
    <row r="266" spans="1:26" s="148" customFormat="1" ht="25.5">
      <c r="B266" s="148" t="s">
        <v>817</v>
      </c>
      <c r="C266" s="472"/>
      <c r="D266" s="290"/>
      <c r="E266" s="1031"/>
      <c r="F266" s="290"/>
      <c r="G266" s="1038"/>
      <c r="H266" s="1038"/>
      <c r="I266" s="1038"/>
      <c r="J266" s="1038"/>
      <c r="K266" s="1038"/>
      <c r="L266" s="1038"/>
      <c r="M266" s="1038"/>
      <c r="N266" s="1038"/>
      <c r="O266" s="1038"/>
      <c r="P266" s="1038"/>
      <c r="Q266" s="1038"/>
      <c r="R266" s="1038"/>
      <c r="S266" s="1038"/>
      <c r="T266" s="1038"/>
      <c r="U266" s="1038"/>
      <c r="V266" s="1038"/>
      <c r="W266" s="1038"/>
      <c r="X266" s="1038"/>
      <c r="Y266" s="1038"/>
      <c r="Z266" s="1038"/>
    </row>
    <row r="267" spans="1:26" s="148" customFormat="1">
      <c r="B267" s="148" t="s">
        <v>818</v>
      </c>
      <c r="C267" s="472"/>
      <c r="D267" s="290"/>
      <c r="E267" s="1031"/>
      <c r="F267" s="290"/>
      <c r="G267" s="1038"/>
      <c r="H267" s="1038"/>
      <c r="I267" s="1038"/>
      <c r="J267" s="1038"/>
      <c r="K267" s="1038"/>
      <c r="L267" s="1038"/>
      <c r="M267" s="1038"/>
      <c r="N267" s="1038"/>
      <c r="O267" s="1038"/>
      <c r="P267" s="1038"/>
      <c r="Q267" s="1038"/>
      <c r="R267" s="1038"/>
      <c r="S267" s="1038"/>
      <c r="T267" s="1038"/>
      <c r="U267" s="1038"/>
      <c r="V267" s="1038"/>
      <c r="W267" s="1038"/>
      <c r="X267" s="1038"/>
      <c r="Y267" s="1038"/>
      <c r="Z267" s="1038"/>
    </row>
    <row r="268" spans="1:26" s="148" customFormat="1" ht="76.5">
      <c r="B268" s="148" t="s">
        <v>884</v>
      </c>
      <c r="C268" s="472"/>
      <c r="D268" s="290"/>
      <c r="E268" s="1031"/>
      <c r="F268" s="290"/>
      <c r="G268" s="1038"/>
      <c r="H268" s="1038"/>
      <c r="I268" s="1038"/>
      <c r="J268" s="1038"/>
      <c r="K268" s="1038"/>
      <c r="L268" s="1038"/>
      <c r="M268" s="1038"/>
      <c r="N268" s="1038"/>
      <c r="O268" s="1038"/>
      <c r="P268" s="1038"/>
      <c r="Q268" s="1038"/>
      <c r="R268" s="1038"/>
      <c r="S268" s="1038"/>
      <c r="T268" s="1038"/>
      <c r="U268" s="1038"/>
      <c r="V268" s="1038"/>
      <c r="W268" s="1038"/>
      <c r="X268" s="1038"/>
      <c r="Y268" s="1038"/>
      <c r="Z268" s="1038"/>
    </row>
    <row r="269" spans="1:26" s="148" customFormat="1" ht="51">
      <c r="B269" s="148" t="s">
        <v>885</v>
      </c>
      <c r="C269" s="472"/>
      <c r="D269" s="290"/>
      <c r="E269" s="1031"/>
      <c r="F269" s="290"/>
      <c r="G269" s="1038"/>
      <c r="H269" s="1038"/>
      <c r="I269" s="1038"/>
      <c r="J269" s="1038"/>
      <c r="K269" s="1038"/>
      <c r="L269" s="1038"/>
      <c r="M269" s="1038"/>
      <c r="N269" s="1038"/>
      <c r="O269" s="1038"/>
      <c r="P269" s="1038"/>
      <c r="Q269" s="1038"/>
      <c r="R269" s="1038"/>
      <c r="S269" s="1038"/>
      <c r="T269" s="1038"/>
      <c r="U269" s="1038"/>
      <c r="V269" s="1038"/>
      <c r="W269" s="1038"/>
      <c r="X269" s="1038"/>
      <c r="Y269" s="1038"/>
      <c r="Z269" s="1038"/>
    </row>
    <row r="270" spans="1:26" s="148" customFormat="1" ht="25.5">
      <c r="B270" s="148" t="s">
        <v>851</v>
      </c>
      <c r="C270" s="472"/>
      <c r="D270" s="290"/>
      <c r="E270" s="1031"/>
      <c r="F270" s="290"/>
      <c r="G270" s="1038"/>
      <c r="H270" s="1038"/>
      <c r="I270" s="1038"/>
      <c r="J270" s="1038"/>
      <c r="K270" s="1038"/>
      <c r="L270" s="1038"/>
      <c r="M270" s="1038"/>
      <c r="N270" s="1038"/>
      <c r="O270" s="1038"/>
      <c r="P270" s="1038"/>
      <c r="Q270" s="1038"/>
      <c r="R270" s="1038"/>
      <c r="S270" s="1038"/>
      <c r="T270" s="1038"/>
      <c r="U270" s="1038"/>
      <c r="V270" s="1038"/>
      <c r="W270" s="1038"/>
      <c r="X270" s="1038"/>
      <c r="Y270" s="1038"/>
      <c r="Z270" s="1038"/>
    </row>
    <row r="271" spans="1:26" s="148" customFormat="1">
      <c r="B271" s="148" t="s">
        <v>887</v>
      </c>
      <c r="C271" s="472"/>
      <c r="D271" s="290"/>
      <c r="E271" s="1031"/>
      <c r="F271" s="290"/>
      <c r="G271" s="1038"/>
      <c r="H271" s="1038"/>
      <c r="I271" s="1038"/>
      <c r="J271" s="1038"/>
      <c r="K271" s="1038"/>
      <c r="L271" s="1038"/>
      <c r="M271" s="1038"/>
      <c r="N271" s="1038"/>
      <c r="O271" s="1038"/>
      <c r="P271" s="1038"/>
      <c r="Q271" s="1038"/>
      <c r="R271" s="1038"/>
      <c r="S271" s="1038"/>
      <c r="T271" s="1038"/>
      <c r="U271" s="1038"/>
      <c r="V271" s="1038"/>
      <c r="W271" s="1038"/>
      <c r="X271" s="1038"/>
      <c r="Y271" s="1038"/>
      <c r="Z271" s="1038"/>
    </row>
    <row r="272" spans="1:26" s="148" customFormat="1">
      <c r="B272" s="148" t="s">
        <v>872</v>
      </c>
      <c r="C272" s="472"/>
      <c r="D272" s="290"/>
      <c r="E272" s="1031"/>
      <c r="F272" s="290"/>
      <c r="G272" s="1038"/>
      <c r="H272" s="1038"/>
      <c r="I272" s="1038"/>
      <c r="J272" s="1038"/>
      <c r="K272" s="1038"/>
      <c r="L272" s="1038"/>
      <c r="M272" s="1038"/>
      <c r="N272" s="1038"/>
      <c r="O272" s="1038"/>
      <c r="P272" s="1038"/>
      <c r="Q272" s="1038"/>
      <c r="R272" s="1038"/>
      <c r="S272" s="1038"/>
      <c r="T272" s="1038"/>
      <c r="U272" s="1038"/>
      <c r="V272" s="1038"/>
      <c r="W272" s="1038"/>
      <c r="X272" s="1038"/>
      <c r="Y272" s="1038"/>
      <c r="Z272" s="1038"/>
    </row>
    <row r="273" spans="1:26" s="148" customFormat="1" ht="51">
      <c r="B273" s="148" t="s">
        <v>767</v>
      </c>
      <c r="C273" s="472" t="s">
        <v>84</v>
      </c>
      <c r="D273" s="290">
        <v>1</v>
      </c>
      <c r="E273" s="1031"/>
      <c r="F273" s="290">
        <f>+D273*E273</f>
        <v>0</v>
      </c>
      <c r="G273" s="1038"/>
      <c r="H273" s="1038"/>
      <c r="I273" s="1038"/>
      <c r="J273" s="1038"/>
      <c r="K273" s="1038"/>
      <c r="L273" s="1038"/>
      <c r="M273" s="1038"/>
      <c r="N273" s="1038"/>
      <c r="O273" s="1038"/>
      <c r="P273" s="1038"/>
      <c r="Q273" s="1038"/>
      <c r="R273" s="1038"/>
      <c r="S273" s="1038"/>
      <c r="T273" s="1038"/>
      <c r="U273" s="1038"/>
      <c r="V273" s="1038"/>
      <c r="W273" s="1038"/>
      <c r="X273" s="1038"/>
      <c r="Y273" s="1038"/>
      <c r="Z273" s="1038"/>
    </row>
    <row r="274" spans="1:26" s="148" customFormat="1">
      <c r="C274" s="472"/>
      <c r="D274" s="290"/>
      <c r="E274" s="1031"/>
      <c r="F274" s="290"/>
      <c r="G274" s="1038"/>
      <c r="H274" s="1038"/>
      <c r="I274" s="1038"/>
      <c r="J274" s="1038"/>
      <c r="K274" s="1038"/>
      <c r="L274" s="1038"/>
      <c r="M274" s="1038"/>
      <c r="N274" s="1038"/>
      <c r="O274" s="1038"/>
      <c r="P274" s="1038"/>
      <c r="Q274" s="1038"/>
      <c r="R274" s="1038"/>
      <c r="S274" s="1038"/>
      <c r="T274" s="1038"/>
      <c r="U274" s="1038"/>
      <c r="V274" s="1038"/>
      <c r="W274" s="1038"/>
      <c r="X274" s="1038"/>
      <c r="Y274" s="1038"/>
      <c r="Z274" s="1038"/>
    </row>
    <row r="275" spans="1:26" s="148" customFormat="1">
      <c r="C275" s="472"/>
      <c r="D275" s="290"/>
      <c r="E275" s="1031"/>
      <c r="F275" s="290"/>
      <c r="G275" s="1038"/>
      <c r="H275" s="1038"/>
      <c r="I275" s="1038"/>
      <c r="J275" s="1038"/>
      <c r="K275" s="1038"/>
      <c r="L275" s="1038"/>
      <c r="M275" s="1038"/>
      <c r="N275" s="1038"/>
      <c r="O275" s="1038"/>
      <c r="P275" s="1038"/>
      <c r="Q275" s="1038"/>
      <c r="R275" s="1038"/>
      <c r="S275" s="1038"/>
      <c r="T275" s="1038"/>
      <c r="U275" s="1038"/>
      <c r="V275" s="1038"/>
      <c r="W275" s="1038"/>
      <c r="X275" s="1038"/>
      <c r="Y275" s="1038"/>
      <c r="Z275" s="1038"/>
    </row>
    <row r="276" spans="1:26" s="148" customFormat="1" ht="38.25">
      <c r="A276" s="148" t="s">
        <v>185</v>
      </c>
      <c r="B276" s="370" t="s">
        <v>895</v>
      </c>
      <c r="C276" s="472"/>
      <c r="D276" s="290"/>
      <c r="E276" s="1031"/>
      <c r="F276" s="290"/>
      <c r="G276" s="1038"/>
      <c r="H276" s="1038"/>
      <c r="I276" s="1038"/>
      <c r="J276" s="1038"/>
      <c r="K276" s="1038"/>
      <c r="L276" s="1038"/>
      <c r="M276" s="1038"/>
      <c r="N276" s="1038"/>
      <c r="O276" s="1038"/>
      <c r="P276" s="1038"/>
      <c r="Q276" s="1038"/>
      <c r="R276" s="1038"/>
      <c r="S276" s="1038"/>
      <c r="T276" s="1038"/>
      <c r="U276" s="1038"/>
      <c r="V276" s="1038"/>
      <c r="W276" s="1038"/>
      <c r="X276" s="1038"/>
      <c r="Y276" s="1038"/>
      <c r="Z276" s="1038"/>
    </row>
    <row r="277" spans="1:26" s="148" customFormat="1" ht="25.5">
      <c r="B277" s="148" t="s">
        <v>896</v>
      </c>
      <c r="C277" s="472"/>
      <c r="D277" s="290"/>
      <c r="E277" s="1031"/>
      <c r="F277" s="290"/>
      <c r="G277" s="1038"/>
      <c r="H277" s="1038"/>
      <c r="I277" s="1038"/>
      <c r="J277" s="1038"/>
      <c r="K277" s="1038"/>
      <c r="L277" s="1038"/>
      <c r="M277" s="1038"/>
      <c r="N277" s="1038"/>
      <c r="O277" s="1038"/>
      <c r="P277" s="1038"/>
      <c r="Q277" s="1038"/>
      <c r="R277" s="1038"/>
      <c r="S277" s="1038"/>
      <c r="T277" s="1038"/>
      <c r="U277" s="1038"/>
      <c r="V277" s="1038"/>
      <c r="W277" s="1038"/>
      <c r="X277" s="1038"/>
      <c r="Y277" s="1038"/>
      <c r="Z277" s="1038"/>
    </row>
    <row r="278" spans="1:26" s="148" customFormat="1" ht="51">
      <c r="B278" s="148" t="s">
        <v>897</v>
      </c>
      <c r="C278" s="472"/>
      <c r="D278" s="290"/>
      <c r="E278" s="1031"/>
      <c r="F278" s="290"/>
      <c r="G278" s="1038"/>
      <c r="H278" s="1038"/>
      <c r="I278" s="1038"/>
      <c r="J278" s="1038"/>
      <c r="K278" s="1038"/>
      <c r="L278" s="1038"/>
      <c r="M278" s="1038"/>
      <c r="N278" s="1038"/>
      <c r="O278" s="1038"/>
      <c r="P278" s="1038"/>
      <c r="Q278" s="1038"/>
      <c r="R278" s="1038"/>
      <c r="S278" s="1038"/>
      <c r="T278" s="1038"/>
      <c r="U278" s="1038"/>
      <c r="V278" s="1038"/>
      <c r="W278" s="1038"/>
      <c r="X278" s="1038"/>
      <c r="Y278" s="1038"/>
      <c r="Z278" s="1038"/>
    </row>
    <row r="279" spans="1:26" s="148" customFormat="1" ht="38.25">
      <c r="B279" s="148" t="s">
        <v>883</v>
      </c>
      <c r="C279" s="472"/>
      <c r="D279" s="290"/>
      <c r="E279" s="1031"/>
      <c r="F279" s="290"/>
      <c r="G279" s="1038"/>
      <c r="H279" s="1038"/>
      <c r="I279" s="1038"/>
      <c r="J279" s="1038"/>
      <c r="K279" s="1038"/>
      <c r="L279" s="1038"/>
      <c r="M279" s="1038"/>
      <c r="N279" s="1038"/>
      <c r="O279" s="1038"/>
      <c r="P279" s="1038"/>
      <c r="Q279" s="1038"/>
      <c r="R279" s="1038"/>
      <c r="S279" s="1038"/>
      <c r="T279" s="1038"/>
      <c r="U279" s="1038"/>
      <c r="V279" s="1038"/>
      <c r="W279" s="1038"/>
      <c r="X279" s="1038"/>
      <c r="Y279" s="1038"/>
      <c r="Z279" s="1038"/>
    </row>
    <row r="280" spans="1:26" s="148" customFormat="1">
      <c r="B280" s="148" t="s">
        <v>816</v>
      </c>
      <c r="C280" s="472"/>
      <c r="D280" s="290"/>
      <c r="E280" s="1031"/>
      <c r="F280" s="290"/>
      <c r="G280" s="1038"/>
      <c r="H280" s="1038"/>
      <c r="I280" s="1038"/>
      <c r="J280" s="1038"/>
      <c r="K280" s="1038"/>
      <c r="L280" s="1038"/>
      <c r="M280" s="1038"/>
      <c r="N280" s="1038"/>
      <c r="O280" s="1038"/>
      <c r="P280" s="1038"/>
      <c r="Q280" s="1038"/>
      <c r="R280" s="1038"/>
      <c r="S280" s="1038"/>
      <c r="T280" s="1038"/>
      <c r="U280" s="1038"/>
      <c r="V280" s="1038"/>
      <c r="W280" s="1038"/>
      <c r="X280" s="1038"/>
      <c r="Y280" s="1038"/>
      <c r="Z280" s="1038"/>
    </row>
    <row r="281" spans="1:26" s="148" customFormat="1" ht="25.5">
      <c r="B281" s="148" t="s">
        <v>817</v>
      </c>
      <c r="C281" s="472"/>
      <c r="D281" s="290"/>
      <c r="E281" s="1031"/>
      <c r="F281" s="290"/>
      <c r="G281" s="1038"/>
      <c r="H281" s="1038"/>
      <c r="I281" s="1038"/>
      <c r="J281" s="1038"/>
      <c r="K281" s="1038"/>
      <c r="L281" s="1038"/>
      <c r="M281" s="1038"/>
      <c r="N281" s="1038"/>
      <c r="O281" s="1038"/>
      <c r="P281" s="1038"/>
      <c r="Q281" s="1038"/>
      <c r="R281" s="1038"/>
      <c r="S281" s="1038"/>
      <c r="T281" s="1038"/>
      <c r="U281" s="1038"/>
      <c r="V281" s="1038"/>
      <c r="W281" s="1038"/>
      <c r="X281" s="1038"/>
      <c r="Y281" s="1038"/>
      <c r="Z281" s="1038"/>
    </row>
    <row r="282" spans="1:26" s="148" customFormat="1">
      <c r="B282" s="148" t="s">
        <v>818</v>
      </c>
      <c r="C282" s="472"/>
      <c r="D282" s="290"/>
      <c r="E282" s="1031"/>
      <c r="F282" s="290"/>
      <c r="G282" s="1038"/>
      <c r="H282" s="1038"/>
      <c r="I282" s="1038"/>
      <c r="J282" s="1038"/>
      <c r="K282" s="1038"/>
      <c r="L282" s="1038"/>
      <c r="M282" s="1038"/>
      <c r="N282" s="1038"/>
      <c r="O282" s="1038"/>
      <c r="P282" s="1038"/>
      <c r="Q282" s="1038"/>
      <c r="R282" s="1038"/>
      <c r="S282" s="1038"/>
      <c r="T282" s="1038"/>
      <c r="U282" s="1038"/>
      <c r="V282" s="1038"/>
      <c r="W282" s="1038"/>
      <c r="X282" s="1038"/>
      <c r="Y282" s="1038"/>
      <c r="Z282" s="1038"/>
    </row>
    <row r="283" spans="1:26" s="148" customFormat="1" ht="76.5">
      <c r="B283" s="148" t="s">
        <v>884</v>
      </c>
      <c r="C283" s="472"/>
      <c r="D283" s="290"/>
      <c r="E283" s="1031"/>
      <c r="F283" s="290"/>
      <c r="G283" s="1038"/>
      <c r="H283" s="1038"/>
      <c r="I283" s="1038"/>
      <c r="J283" s="1038"/>
      <c r="K283" s="1038"/>
      <c r="L283" s="1038"/>
      <c r="M283" s="1038"/>
      <c r="N283" s="1038"/>
      <c r="O283" s="1038"/>
      <c r="P283" s="1038"/>
      <c r="Q283" s="1038"/>
      <c r="R283" s="1038"/>
      <c r="S283" s="1038"/>
      <c r="T283" s="1038"/>
      <c r="U283" s="1038"/>
      <c r="V283" s="1038"/>
      <c r="W283" s="1038"/>
      <c r="X283" s="1038"/>
      <c r="Y283" s="1038"/>
      <c r="Z283" s="1038"/>
    </row>
    <row r="284" spans="1:26" s="148" customFormat="1" ht="51">
      <c r="B284" s="148" t="s">
        <v>885</v>
      </c>
      <c r="C284" s="472"/>
      <c r="D284" s="290"/>
      <c r="E284" s="1031"/>
      <c r="F284" s="290"/>
      <c r="G284" s="1038"/>
      <c r="H284" s="1038"/>
      <c r="I284" s="1038"/>
      <c r="J284" s="1038"/>
      <c r="K284" s="1038"/>
      <c r="L284" s="1038"/>
      <c r="M284" s="1038"/>
      <c r="N284" s="1038"/>
      <c r="O284" s="1038"/>
      <c r="P284" s="1038"/>
      <c r="Q284" s="1038"/>
      <c r="R284" s="1038"/>
      <c r="S284" s="1038"/>
      <c r="T284" s="1038"/>
      <c r="U284" s="1038"/>
      <c r="V284" s="1038"/>
      <c r="W284" s="1038"/>
      <c r="X284" s="1038"/>
      <c r="Y284" s="1038"/>
      <c r="Z284" s="1038"/>
    </row>
    <row r="285" spans="1:26" s="148" customFormat="1" ht="51">
      <c r="B285" s="148" t="s">
        <v>886</v>
      </c>
      <c r="C285" s="472"/>
      <c r="D285" s="290"/>
      <c r="E285" s="1031"/>
      <c r="F285" s="290"/>
      <c r="G285" s="1038"/>
      <c r="H285" s="1038"/>
      <c r="I285" s="1038"/>
      <c r="J285" s="1038"/>
      <c r="K285" s="1038"/>
      <c r="L285" s="1038"/>
      <c r="M285" s="1038"/>
      <c r="N285" s="1038"/>
      <c r="O285" s="1038"/>
      <c r="P285" s="1038"/>
      <c r="Q285" s="1038"/>
      <c r="R285" s="1038"/>
      <c r="S285" s="1038"/>
      <c r="T285" s="1038"/>
      <c r="U285" s="1038"/>
      <c r="V285" s="1038"/>
      <c r="W285" s="1038"/>
      <c r="X285" s="1038"/>
      <c r="Y285" s="1038"/>
      <c r="Z285" s="1038"/>
    </row>
    <row r="286" spans="1:26" s="148" customFormat="1">
      <c r="B286" s="148" t="s">
        <v>887</v>
      </c>
      <c r="C286" s="472"/>
      <c r="D286" s="290"/>
      <c r="E286" s="1031"/>
      <c r="F286" s="290"/>
      <c r="G286" s="1038"/>
      <c r="H286" s="1038"/>
      <c r="I286" s="1038"/>
      <c r="J286" s="1038"/>
      <c r="K286" s="1038"/>
      <c r="L286" s="1038"/>
      <c r="M286" s="1038"/>
      <c r="N286" s="1038"/>
      <c r="O286" s="1038"/>
      <c r="P286" s="1038"/>
      <c r="Q286" s="1038"/>
      <c r="R286" s="1038"/>
      <c r="S286" s="1038"/>
      <c r="T286" s="1038"/>
      <c r="U286" s="1038"/>
      <c r="V286" s="1038"/>
      <c r="W286" s="1038"/>
      <c r="X286" s="1038"/>
      <c r="Y286" s="1038"/>
      <c r="Z286" s="1038"/>
    </row>
    <row r="287" spans="1:26" s="148" customFormat="1">
      <c r="B287" s="148" t="s">
        <v>847</v>
      </c>
      <c r="C287" s="472"/>
      <c r="D287" s="290"/>
      <c r="E287" s="1031"/>
      <c r="F287" s="290"/>
      <c r="G287" s="1038"/>
      <c r="H287" s="1038"/>
      <c r="I287" s="1038"/>
      <c r="J287" s="1038"/>
      <c r="K287" s="1038"/>
      <c r="L287" s="1038"/>
      <c r="M287" s="1038"/>
      <c r="N287" s="1038"/>
      <c r="O287" s="1038"/>
      <c r="P287" s="1038"/>
      <c r="Q287" s="1038"/>
      <c r="R287" s="1038"/>
      <c r="S287" s="1038"/>
      <c r="T287" s="1038"/>
      <c r="U287" s="1038"/>
      <c r="V287" s="1038"/>
      <c r="W287" s="1038"/>
      <c r="X287" s="1038"/>
      <c r="Y287" s="1038"/>
      <c r="Z287" s="1038"/>
    </row>
    <row r="288" spans="1:26" s="148" customFormat="1" ht="51">
      <c r="B288" s="148" t="s">
        <v>767</v>
      </c>
      <c r="C288" s="472" t="s">
        <v>84</v>
      </c>
      <c r="D288" s="290">
        <v>2</v>
      </c>
      <c r="E288" s="1031"/>
      <c r="F288" s="290">
        <f>+D288*E288</f>
        <v>0</v>
      </c>
      <c r="G288" s="1038"/>
      <c r="H288" s="1038"/>
      <c r="I288" s="1038"/>
      <c r="J288" s="1038"/>
      <c r="K288" s="1038"/>
      <c r="L288" s="1038"/>
      <c r="M288" s="1038"/>
      <c r="N288" s="1038"/>
      <c r="O288" s="1038"/>
      <c r="P288" s="1038"/>
      <c r="Q288" s="1038"/>
      <c r="R288" s="1038"/>
      <c r="S288" s="1038"/>
      <c r="T288" s="1038"/>
      <c r="U288" s="1038"/>
      <c r="V288" s="1038"/>
      <c r="W288" s="1038"/>
      <c r="X288" s="1038"/>
      <c r="Y288" s="1038"/>
      <c r="Z288" s="1038"/>
    </row>
    <row r="289" spans="1:26" s="148" customFormat="1">
      <c r="C289" s="472"/>
      <c r="D289" s="290"/>
      <c r="E289" s="1031"/>
      <c r="F289" s="290"/>
      <c r="G289" s="1038"/>
      <c r="H289" s="1038"/>
      <c r="I289" s="1038"/>
      <c r="J289" s="1038"/>
      <c r="K289" s="1038"/>
      <c r="L289" s="1038"/>
      <c r="M289" s="1038"/>
      <c r="N289" s="1038"/>
      <c r="O289" s="1038"/>
      <c r="P289" s="1038"/>
      <c r="Q289" s="1038"/>
      <c r="R289" s="1038"/>
      <c r="S289" s="1038"/>
      <c r="T289" s="1038"/>
      <c r="U289" s="1038"/>
      <c r="V289" s="1038"/>
      <c r="W289" s="1038"/>
      <c r="X289" s="1038"/>
      <c r="Y289" s="1038"/>
      <c r="Z289" s="1038"/>
    </row>
    <row r="290" spans="1:26" s="148" customFormat="1">
      <c r="C290" s="472"/>
      <c r="D290" s="290"/>
      <c r="E290" s="1031"/>
      <c r="F290" s="290"/>
      <c r="G290" s="1038"/>
      <c r="H290" s="1038"/>
      <c r="I290" s="1038"/>
      <c r="J290" s="1038"/>
      <c r="K290" s="1038"/>
      <c r="L290" s="1038"/>
      <c r="M290" s="1038"/>
      <c r="N290" s="1038"/>
      <c r="O290" s="1038"/>
      <c r="P290" s="1038"/>
      <c r="Q290" s="1038"/>
      <c r="R290" s="1038"/>
      <c r="S290" s="1038"/>
      <c r="T290" s="1038"/>
      <c r="U290" s="1038"/>
      <c r="V290" s="1038"/>
      <c r="W290" s="1038"/>
      <c r="X290" s="1038"/>
      <c r="Y290" s="1038"/>
      <c r="Z290" s="1038"/>
    </row>
    <row r="291" spans="1:26" s="148" customFormat="1" ht="51">
      <c r="A291" s="148" t="s">
        <v>187</v>
      </c>
      <c r="B291" s="370" t="s">
        <v>898</v>
      </c>
      <c r="C291" s="472"/>
      <c r="D291" s="290"/>
      <c r="E291" s="1031"/>
      <c r="F291" s="290"/>
      <c r="G291" s="1038"/>
      <c r="H291" s="1038"/>
      <c r="I291" s="1038"/>
      <c r="J291" s="1038"/>
      <c r="K291" s="1038"/>
      <c r="L291" s="1038"/>
      <c r="M291" s="1038"/>
      <c r="N291" s="1038"/>
      <c r="O291" s="1038"/>
      <c r="P291" s="1038"/>
      <c r="Q291" s="1038"/>
      <c r="R291" s="1038"/>
      <c r="S291" s="1038"/>
      <c r="T291" s="1038"/>
      <c r="U291" s="1038"/>
      <c r="V291" s="1038"/>
      <c r="W291" s="1038"/>
      <c r="X291" s="1038"/>
      <c r="Y291" s="1038"/>
      <c r="Z291" s="1038"/>
    </row>
    <row r="292" spans="1:26" s="148" customFormat="1" ht="25.5">
      <c r="B292" s="148" t="s">
        <v>899</v>
      </c>
      <c r="C292" s="472"/>
      <c r="D292" s="290"/>
      <c r="E292" s="1031"/>
      <c r="F292" s="290"/>
      <c r="G292" s="1038"/>
      <c r="H292" s="1038"/>
      <c r="I292" s="1038"/>
      <c r="J292" s="1038"/>
      <c r="K292" s="1038"/>
      <c r="L292" s="1038"/>
      <c r="M292" s="1038"/>
      <c r="N292" s="1038"/>
      <c r="O292" s="1038"/>
      <c r="P292" s="1038"/>
      <c r="Q292" s="1038"/>
      <c r="R292" s="1038"/>
      <c r="S292" s="1038"/>
      <c r="T292" s="1038"/>
      <c r="U292" s="1038"/>
      <c r="V292" s="1038"/>
      <c r="W292" s="1038"/>
      <c r="X292" s="1038"/>
      <c r="Y292" s="1038"/>
      <c r="Z292" s="1038"/>
    </row>
    <row r="293" spans="1:26" s="148" customFormat="1" ht="51">
      <c r="B293" s="148" t="s">
        <v>900</v>
      </c>
      <c r="C293" s="472"/>
      <c r="D293" s="290"/>
      <c r="E293" s="1031"/>
      <c r="F293" s="290"/>
      <c r="G293" s="1038"/>
      <c r="H293" s="1038"/>
      <c r="I293" s="1038"/>
      <c r="J293" s="1038"/>
      <c r="K293" s="1038"/>
      <c r="L293" s="1038"/>
      <c r="M293" s="1038"/>
      <c r="N293" s="1038"/>
      <c r="O293" s="1038"/>
      <c r="P293" s="1038"/>
      <c r="Q293" s="1038"/>
      <c r="R293" s="1038"/>
      <c r="S293" s="1038"/>
      <c r="T293" s="1038"/>
      <c r="U293" s="1038"/>
      <c r="V293" s="1038"/>
      <c r="W293" s="1038"/>
      <c r="X293" s="1038"/>
      <c r="Y293" s="1038"/>
      <c r="Z293" s="1038"/>
    </row>
    <row r="294" spans="1:26" s="148" customFormat="1" ht="38.25">
      <c r="B294" s="148" t="s">
        <v>883</v>
      </c>
      <c r="C294" s="472"/>
      <c r="D294" s="290"/>
      <c r="E294" s="1031"/>
      <c r="F294" s="290"/>
      <c r="G294" s="1038"/>
      <c r="H294" s="1038"/>
      <c r="I294" s="1038"/>
      <c r="J294" s="1038"/>
      <c r="K294" s="1038"/>
      <c r="L294" s="1038"/>
      <c r="M294" s="1038"/>
      <c r="N294" s="1038"/>
      <c r="O294" s="1038"/>
      <c r="P294" s="1038"/>
      <c r="Q294" s="1038"/>
      <c r="R294" s="1038"/>
      <c r="S294" s="1038"/>
      <c r="T294" s="1038"/>
      <c r="U294" s="1038"/>
      <c r="V294" s="1038"/>
      <c r="W294" s="1038"/>
      <c r="X294" s="1038"/>
      <c r="Y294" s="1038"/>
      <c r="Z294" s="1038"/>
    </row>
    <row r="295" spans="1:26" s="148" customFormat="1" ht="191.25">
      <c r="B295" s="148" t="s">
        <v>901</v>
      </c>
      <c r="C295" s="472"/>
      <c r="D295" s="290"/>
      <c r="E295" s="1083"/>
      <c r="F295" s="290"/>
      <c r="G295" s="1038"/>
      <c r="H295" s="1038"/>
      <c r="I295" s="1038"/>
      <c r="J295" s="1038"/>
      <c r="K295" s="1038"/>
      <c r="L295" s="1038"/>
      <c r="M295" s="1038"/>
      <c r="N295" s="1038"/>
      <c r="O295" s="1038"/>
      <c r="P295" s="1038"/>
      <c r="Q295" s="1038"/>
      <c r="R295" s="1038"/>
      <c r="S295" s="1038"/>
      <c r="T295" s="1038"/>
      <c r="U295" s="1038"/>
      <c r="V295" s="1038"/>
      <c r="W295" s="1038"/>
      <c r="X295" s="1038"/>
      <c r="Y295" s="1038"/>
      <c r="Z295" s="1038"/>
    </row>
    <row r="296" spans="1:26" s="148" customFormat="1" ht="63.75">
      <c r="B296" s="148" t="s">
        <v>902</v>
      </c>
      <c r="C296" s="472"/>
      <c r="D296" s="290"/>
      <c r="E296" s="1083"/>
      <c r="F296" s="290"/>
      <c r="G296" s="1038"/>
      <c r="H296" s="1038"/>
      <c r="I296" s="1038"/>
      <c r="J296" s="1038"/>
      <c r="K296" s="1038"/>
      <c r="L296" s="1038"/>
      <c r="M296" s="1038"/>
      <c r="N296" s="1038"/>
      <c r="O296" s="1038"/>
      <c r="P296" s="1038"/>
      <c r="Q296" s="1038"/>
      <c r="R296" s="1038"/>
      <c r="S296" s="1038"/>
      <c r="T296" s="1038"/>
      <c r="U296" s="1038"/>
      <c r="V296" s="1038"/>
      <c r="W296" s="1038"/>
      <c r="X296" s="1038"/>
      <c r="Y296" s="1038"/>
      <c r="Z296" s="1038"/>
    </row>
    <row r="297" spans="1:26" s="148" customFormat="1" ht="38.25">
      <c r="B297" s="148" t="s">
        <v>903</v>
      </c>
      <c r="C297" s="472"/>
      <c r="D297" s="290"/>
      <c r="E297" s="1083"/>
      <c r="F297" s="290"/>
      <c r="G297" s="1038"/>
      <c r="H297" s="1038"/>
      <c r="I297" s="1038"/>
      <c r="J297" s="1038"/>
      <c r="K297" s="1038"/>
      <c r="L297" s="1038"/>
      <c r="M297" s="1038"/>
      <c r="N297" s="1038"/>
      <c r="O297" s="1038"/>
      <c r="P297" s="1038"/>
      <c r="Q297" s="1038"/>
      <c r="R297" s="1038"/>
      <c r="S297" s="1038"/>
      <c r="T297" s="1038"/>
      <c r="U297" s="1038"/>
      <c r="V297" s="1038"/>
      <c r="W297" s="1038"/>
      <c r="X297" s="1038"/>
      <c r="Y297" s="1038"/>
      <c r="Z297" s="1038"/>
    </row>
    <row r="298" spans="1:26" s="148" customFormat="1" ht="38.25">
      <c r="B298" s="148" t="s">
        <v>904</v>
      </c>
      <c r="C298" s="472"/>
      <c r="D298" s="290"/>
      <c r="E298" s="1031"/>
      <c r="F298" s="290"/>
      <c r="G298" s="1038"/>
      <c r="H298" s="1038"/>
      <c r="I298" s="1038"/>
      <c r="J298" s="1038"/>
      <c r="K298" s="1038"/>
      <c r="L298" s="1038"/>
      <c r="M298" s="1038"/>
      <c r="N298" s="1038"/>
      <c r="O298" s="1038"/>
      <c r="P298" s="1038"/>
      <c r="Q298" s="1038"/>
      <c r="R298" s="1038"/>
      <c r="S298" s="1038"/>
      <c r="T298" s="1038"/>
      <c r="U298" s="1038"/>
      <c r="V298" s="1038"/>
      <c r="W298" s="1038"/>
      <c r="X298" s="1038"/>
      <c r="Y298" s="1038"/>
      <c r="Z298" s="1038"/>
    </row>
    <row r="299" spans="1:26" s="148" customFormat="1" ht="38.25">
      <c r="B299" s="148" t="s">
        <v>822</v>
      </c>
      <c r="C299" s="472"/>
      <c r="D299" s="290"/>
      <c r="E299" s="1083"/>
      <c r="F299" s="290"/>
      <c r="G299" s="1038"/>
      <c r="H299" s="1038"/>
      <c r="I299" s="1038"/>
      <c r="J299" s="1038"/>
      <c r="K299" s="1038"/>
      <c r="L299" s="1038"/>
      <c r="M299" s="1038"/>
      <c r="N299" s="1038"/>
      <c r="O299" s="1038"/>
      <c r="P299" s="1038"/>
      <c r="Q299" s="1038"/>
      <c r="R299" s="1038"/>
      <c r="S299" s="1038"/>
      <c r="T299" s="1038"/>
      <c r="U299" s="1038"/>
      <c r="V299" s="1038"/>
      <c r="W299" s="1038"/>
      <c r="X299" s="1038"/>
      <c r="Y299" s="1038"/>
      <c r="Z299" s="1038"/>
    </row>
    <row r="300" spans="1:26" s="148" customFormat="1">
      <c r="B300" s="148" t="s">
        <v>905</v>
      </c>
      <c r="C300" s="472"/>
      <c r="D300" s="290"/>
      <c r="E300" s="1031"/>
      <c r="F300" s="290"/>
      <c r="G300" s="1038"/>
      <c r="H300" s="1038"/>
      <c r="I300" s="1038"/>
      <c r="J300" s="1038"/>
      <c r="K300" s="1038"/>
      <c r="L300" s="1038"/>
      <c r="M300" s="1038"/>
      <c r="N300" s="1038"/>
      <c r="O300" s="1038"/>
      <c r="P300" s="1038"/>
      <c r="Q300" s="1038"/>
      <c r="R300" s="1038"/>
      <c r="S300" s="1038"/>
      <c r="T300" s="1038"/>
      <c r="U300" s="1038"/>
      <c r="V300" s="1038"/>
      <c r="W300" s="1038"/>
      <c r="X300" s="1038"/>
      <c r="Y300" s="1038"/>
      <c r="Z300" s="1038"/>
    </row>
    <row r="301" spans="1:26" s="148" customFormat="1">
      <c r="B301" s="148" t="s">
        <v>906</v>
      </c>
      <c r="C301" s="472"/>
      <c r="D301" s="290"/>
      <c r="E301" s="1031"/>
      <c r="F301" s="290"/>
      <c r="G301" s="1038"/>
      <c r="H301" s="1038"/>
      <c r="I301" s="1038"/>
      <c r="J301" s="1038"/>
      <c r="K301" s="1038"/>
      <c r="L301" s="1038"/>
      <c r="M301" s="1038"/>
      <c r="N301" s="1038"/>
      <c r="O301" s="1038"/>
      <c r="P301" s="1038"/>
      <c r="Q301" s="1038"/>
      <c r="R301" s="1038"/>
      <c r="S301" s="1038"/>
      <c r="T301" s="1038"/>
      <c r="U301" s="1038"/>
      <c r="V301" s="1038"/>
      <c r="W301" s="1038"/>
      <c r="X301" s="1038"/>
      <c r="Y301" s="1038"/>
      <c r="Z301" s="1038"/>
    </row>
    <row r="302" spans="1:26" s="148" customFormat="1" ht="51">
      <c r="B302" s="148" t="s">
        <v>767</v>
      </c>
      <c r="C302" s="472" t="s">
        <v>84</v>
      </c>
      <c r="D302" s="290">
        <v>1</v>
      </c>
      <c r="E302" s="1031"/>
      <c r="F302" s="290">
        <f>+D302*E302</f>
        <v>0</v>
      </c>
      <c r="G302" s="1038"/>
      <c r="H302" s="1038"/>
      <c r="I302" s="1038"/>
      <c r="J302" s="1038"/>
      <c r="K302" s="1038"/>
      <c r="L302" s="1038"/>
      <c r="M302" s="1038"/>
      <c r="N302" s="1038"/>
      <c r="O302" s="1038"/>
      <c r="P302" s="1038"/>
      <c r="Q302" s="1038"/>
      <c r="R302" s="1038"/>
      <c r="S302" s="1038"/>
      <c r="T302" s="1038"/>
      <c r="U302" s="1038"/>
      <c r="V302" s="1038"/>
      <c r="W302" s="1038"/>
      <c r="X302" s="1038"/>
      <c r="Y302" s="1038"/>
      <c r="Z302" s="1038"/>
    </row>
    <row r="303" spans="1:26" s="148" customFormat="1">
      <c r="C303" s="472"/>
      <c r="D303" s="290"/>
      <c r="E303" s="1031"/>
      <c r="F303" s="290"/>
      <c r="G303" s="1038"/>
      <c r="H303" s="1038"/>
      <c r="I303" s="1038"/>
      <c r="J303" s="1038"/>
      <c r="K303" s="1038"/>
      <c r="L303" s="1038"/>
      <c r="M303" s="1038"/>
      <c r="N303" s="1038"/>
      <c r="O303" s="1038"/>
      <c r="P303" s="1038"/>
      <c r="Q303" s="1038"/>
      <c r="R303" s="1038"/>
      <c r="S303" s="1038"/>
      <c r="T303" s="1038"/>
      <c r="U303" s="1038"/>
      <c r="V303" s="1038"/>
      <c r="W303" s="1038"/>
      <c r="X303" s="1038"/>
      <c r="Y303" s="1038"/>
      <c r="Z303" s="1038"/>
    </row>
    <row r="304" spans="1:26" s="148" customFormat="1">
      <c r="C304" s="472"/>
      <c r="D304" s="290"/>
      <c r="E304" s="1031"/>
      <c r="F304" s="290"/>
      <c r="G304" s="1038"/>
      <c r="H304" s="1038"/>
      <c r="I304" s="1038"/>
      <c r="J304" s="1038"/>
      <c r="K304" s="1038"/>
      <c r="L304" s="1038"/>
      <c r="M304" s="1038"/>
      <c r="N304" s="1038"/>
      <c r="O304" s="1038"/>
      <c r="P304" s="1038"/>
      <c r="Q304" s="1038"/>
      <c r="R304" s="1038"/>
      <c r="S304" s="1038"/>
      <c r="T304" s="1038"/>
      <c r="U304" s="1038"/>
      <c r="V304" s="1038"/>
      <c r="W304" s="1038"/>
      <c r="X304" s="1038"/>
      <c r="Y304" s="1038"/>
      <c r="Z304" s="1038"/>
    </row>
    <row r="305" spans="1:26" s="148" customFormat="1" ht="25.5">
      <c r="A305" s="148" t="s">
        <v>189</v>
      </c>
      <c r="B305" s="370" t="s">
        <v>907</v>
      </c>
      <c r="C305" s="472"/>
      <c r="D305" s="290"/>
      <c r="E305" s="1031"/>
      <c r="F305" s="290"/>
      <c r="G305" s="1038"/>
      <c r="H305" s="1038"/>
      <c r="I305" s="1038"/>
      <c r="J305" s="1038"/>
      <c r="K305" s="1038"/>
      <c r="L305" s="1038"/>
      <c r="M305" s="1038"/>
      <c r="N305" s="1038"/>
      <c r="O305" s="1038"/>
      <c r="P305" s="1038"/>
      <c r="Q305" s="1038"/>
      <c r="R305" s="1038"/>
      <c r="S305" s="1038"/>
      <c r="T305" s="1038"/>
      <c r="U305" s="1038"/>
      <c r="V305" s="1038"/>
      <c r="W305" s="1038"/>
      <c r="X305" s="1038"/>
      <c r="Y305" s="1038"/>
      <c r="Z305" s="1038"/>
    </row>
    <row r="306" spans="1:26" s="148" customFormat="1" ht="25.5">
      <c r="B306" s="148" t="s">
        <v>908</v>
      </c>
      <c r="C306" s="472"/>
      <c r="D306" s="290"/>
      <c r="E306" s="1031"/>
      <c r="F306" s="290"/>
      <c r="G306" s="1038"/>
      <c r="H306" s="1038"/>
      <c r="I306" s="1038"/>
      <c r="J306" s="1038"/>
      <c r="K306" s="1038"/>
      <c r="L306" s="1038"/>
      <c r="M306" s="1038"/>
      <c r="N306" s="1038"/>
      <c r="O306" s="1038"/>
      <c r="P306" s="1038"/>
      <c r="Q306" s="1038"/>
      <c r="R306" s="1038"/>
      <c r="S306" s="1038"/>
      <c r="T306" s="1038"/>
      <c r="U306" s="1038"/>
      <c r="V306" s="1038"/>
      <c r="W306" s="1038"/>
      <c r="X306" s="1038"/>
      <c r="Y306" s="1038"/>
      <c r="Z306" s="1038"/>
    </row>
    <row r="307" spans="1:26" s="148" customFormat="1" ht="63.75">
      <c r="B307" s="148" t="s">
        <v>909</v>
      </c>
      <c r="C307" s="472"/>
      <c r="D307" s="290"/>
      <c r="E307" s="1031"/>
      <c r="F307" s="290"/>
      <c r="G307" s="1038"/>
      <c r="H307" s="1038"/>
      <c r="I307" s="1038"/>
      <c r="J307" s="1038"/>
      <c r="K307" s="1038"/>
      <c r="L307" s="1038"/>
      <c r="M307" s="1038"/>
      <c r="N307" s="1038"/>
      <c r="O307" s="1038"/>
      <c r="P307" s="1038"/>
      <c r="Q307" s="1038"/>
      <c r="R307" s="1038"/>
      <c r="S307" s="1038"/>
      <c r="T307" s="1038"/>
      <c r="U307" s="1038"/>
      <c r="V307" s="1038"/>
      <c r="W307" s="1038"/>
      <c r="X307" s="1038"/>
      <c r="Y307" s="1038"/>
      <c r="Z307" s="1038"/>
    </row>
    <row r="308" spans="1:26" s="148" customFormat="1" ht="38.25">
      <c r="B308" s="148" t="s">
        <v>883</v>
      </c>
      <c r="C308" s="472"/>
      <c r="D308" s="290"/>
      <c r="E308" s="1031"/>
      <c r="F308" s="290"/>
      <c r="G308" s="1038"/>
      <c r="H308" s="1038"/>
      <c r="I308" s="1038"/>
      <c r="J308" s="1038"/>
      <c r="K308" s="1038"/>
      <c r="L308" s="1038"/>
      <c r="M308" s="1038"/>
      <c r="N308" s="1038"/>
      <c r="O308" s="1038"/>
      <c r="P308" s="1038"/>
      <c r="Q308" s="1038"/>
      <c r="R308" s="1038"/>
      <c r="S308" s="1038"/>
      <c r="T308" s="1038"/>
      <c r="U308" s="1038"/>
      <c r="V308" s="1038"/>
      <c r="W308" s="1038"/>
      <c r="X308" s="1038"/>
      <c r="Y308" s="1038"/>
      <c r="Z308" s="1038"/>
    </row>
    <row r="309" spans="1:26" s="148" customFormat="1">
      <c r="B309" s="148" t="s">
        <v>816</v>
      </c>
      <c r="C309" s="472"/>
      <c r="D309" s="290"/>
      <c r="E309" s="1031"/>
      <c r="F309" s="290"/>
      <c r="G309" s="1038"/>
      <c r="H309" s="1038"/>
      <c r="I309" s="1038"/>
      <c r="J309" s="1038"/>
      <c r="K309" s="1038"/>
      <c r="L309" s="1038"/>
      <c r="M309" s="1038"/>
      <c r="N309" s="1038"/>
      <c r="O309" s="1038"/>
      <c r="P309" s="1038"/>
      <c r="Q309" s="1038"/>
      <c r="R309" s="1038"/>
      <c r="S309" s="1038"/>
      <c r="T309" s="1038"/>
      <c r="U309" s="1038"/>
      <c r="V309" s="1038"/>
      <c r="W309" s="1038"/>
      <c r="X309" s="1038"/>
      <c r="Y309" s="1038"/>
      <c r="Z309" s="1038"/>
    </row>
    <row r="310" spans="1:26" s="148" customFormat="1" ht="25.5">
      <c r="B310" s="148" t="s">
        <v>817</v>
      </c>
      <c r="C310" s="472"/>
      <c r="D310" s="290"/>
      <c r="E310" s="1031"/>
      <c r="F310" s="290"/>
      <c r="G310" s="1038"/>
      <c r="H310" s="1038"/>
      <c r="I310" s="1038"/>
      <c r="J310" s="1038"/>
      <c r="K310" s="1038"/>
      <c r="L310" s="1038"/>
      <c r="M310" s="1038"/>
      <c r="N310" s="1038"/>
      <c r="O310" s="1038"/>
      <c r="P310" s="1038"/>
      <c r="Q310" s="1038"/>
      <c r="R310" s="1038"/>
      <c r="S310" s="1038"/>
      <c r="T310" s="1038"/>
      <c r="U310" s="1038"/>
      <c r="V310" s="1038"/>
      <c r="W310" s="1038"/>
      <c r="X310" s="1038"/>
      <c r="Y310" s="1038"/>
      <c r="Z310" s="1038"/>
    </row>
    <row r="311" spans="1:26" s="148" customFormat="1">
      <c r="B311" s="148" t="s">
        <v>818</v>
      </c>
      <c r="C311" s="472"/>
      <c r="D311" s="290"/>
      <c r="E311" s="1031"/>
      <c r="F311" s="290"/>
      <c r="G311" s="1038"/>
      <c r="H311" s="1038"/>
      <c r="I311" s="1038"/>
      <c r="J311" s="1038"/>
      <c r="K311" s="1038"/>
      <c r="L311" s="1038"/>
      <c r="M311" s="1038"/>
      <c r="N311" s="1038"/>
      <c r="O311" s="1038"/>
      <c r="P311" s="1038"/>
      <c r="Q311" s="1038"/>
      <c r="R311" s="1038"/>
      <c r="S311" s="1038"/>
      <c r="T311" s="1038"/>
      <c r="U311" s="1038"/>
      <c r="V311" s="1038"/>
      <c r="W311" s="1038"/>
      <c r="X311" s="1038"/>
      <c r="Y311" s="1038"/>
      <c r="Z311" s="1038"/>
    </row>
    <row r="312" spans="1:26" s="148" customFormat="1" ht="76.5">
      <c r="B312" s="148" t="s">
        <v>884</v>
      </c>
      <c r="C312" s="472"/>
      <c r="D312" s="290"/>
      <c r="E312" s="1031"/>
      <c r="F312" s="290"/>
      <c r="G312" s="1038"/>
      <c r="H312" s="1038"/>
      <c r="I312" s="1038"/>
      <c r="J312" s="1038"/>
      <c r="K312" s="1038"/>
      <c r="L312" s="1038"/>
      <c r="M312" s="1038"/>
      <c r="N312" s="1038"/>
      <c r="O312" s="1038"/>
      <c r="P312" s="1038"/>
      <c r="Q312" s="1038"/>
      <c r="R312" s="1038"/>
      <c r="S312" s="1038"/>
      <c r="T312" s="1038"/>
      <c r="U312" s="1038"/>
      <c r="V312" s="1038"/>
      <c r="W312" s="1038"/>
      <c r="X312" s="1038"/>
      <c r="Y312" s="1038"/>
      <c r="Z312" s="1038"/>
    </row>
    <row r="313" spans="1:26" s="148" customFormat="1" ht="51">
      <c r="B313" s="148" t="s">
        <v>885</v>
      </c>
      <c r="C313" s="472"/>
      <c r="D313" s="290"/>
      <c r="E313" s="1031"/>
      <c r="F313" s="290"/>
      <c r="G313" s="1038"/>
      <c r="H313" s="1038"/>
      <c r="I313" s="1038"/>
      <c r="J313" s="1038"/>
      <c r="K313" s="1038"/>
      <c r="L313" s="1038"/>
      <c r="M313" s="1038"/>
      <c r="N313" s="1038"/>
      <c r="O313" s="1038"/>
      <c r="P313" s="1038"/>
      <c r="Q313" s="1038"/>
      <c r="R313" s="1038"/>
      <c r="S313" s="1038"/>
      <c r="T313" s="1038"/>
      <c r="U313" s="1038"/>
      <c r="V313" s="1038"/>
      <c r="W313" s="1038"/>
      <c r="X313" s="1038"/>
      <c r="Y313" s="1038"/>
      <c r="Z313" s="1038"/>
    </row>
    <row r="314" spans="1:26" s="148" customFormat="1" ht="51">
      <c r="B314" s="148" t="s">
        <v>886</v>
      </c>
      <c r="C314" s="472"/>
      <c r="D314" s="290"/>
      <c r="E314" s="1031"/>
      <c r="F314" s="290"/>
      <c r="G314" s="1038"/>
      <c r="H314" s="1038"/>
      <c r="I314" s="1038"/>
      <c r="J314" s="1038"/>
      <c r="K314" s="1038"/>
      <c r="L314" s="1038"/>
      <c r="M314" s="1038"/>
      <c r="N314" s="1038"/>
      <c r="O314" s="1038"/>
      <c r="P314" s="1038"/>
      <c r="Q314" s="1038"/>
      <c r="R314" s="1038"/>
      <c r="S314" s="1038"/>
      <c r="T314" s="1038"/>
      <c r="U314" s="1038"/>
      <c r="V314" s="1038"/>
      <c r="W314" s="1038"/>
      <c r="X314" s="1038"/>
      <c r="Y314" s="1038"/>
      <c r="Z314" s="1038"/>
    </row>
    <row r="315" spans="1:26" s="148" customFormat="1">
      <c r="B315" s="148" t="s">
        <v>887</v>
      </c>
      <c r="C315" s="472"/>
      <c r="D315" s="290"/>
      <c r="E315" s="1031"/>
      <c r="F315" s="290"/>
      <c r="G315" s="1038"/>
      <c r="H315" s="1038"/>
      <c r="I315" s="1038"/>
      <c r="J315" s="1038"/>
      <c r="K315" s="1038"/>
      <c r="L315" s="1038"/>
      <c r="M315" s="1038"/>
      <c r="N315" s="1038"/>
      <c r="O315" s="1038"/>
      <c r="P315" s="1038"/>
      <c r="Q315" s="1038"/>
      <c r="R315" s="1038"/>
      <c r="S315" s="1038"/>
      <c r="T315" s="1038"/>
      <c r="U315" s="1038"/>
      <c r="V315" s="1038"/>
      <c r="W315" s="1038"/>
      <c r="X315" s="1038"/>
      <c r="Y315" s="1038"/>
      <c r="Z315" s="1038"/>
    </row>
    <row r="316" spans="1:26" s="148" customFormat="1">
      <c r="B316" s="148" t="s">
        <v>847</v>
      </c>
      <c r="C316" s="472"/>
      <c r="D316" s="290"/>
      <c r="E316" s="1031"/>
      <c r="F316" s="290"/>
      <c r="G316" s="1038"/>
      <c r="H316" s="1038"/>
      <c r="I316" s="1038"/>
      <c r="J316" s="1038"/>
      <c r="K316" s="1038"/>
      <c r="L316" s="1038"/>
      <c r="M316" s="1038"/>
      <c r="N316" s="1038"/>
      <c r="O316" s="1038"/>
      <c r="P316" s="1038"/>
      <c r="Q316" s="1038"/>
      <c r="R316" s="1038"/>
      <c r="S316" s="1038"/>
      <c r="T316" s="1038"/>
      <c r="U316" s="1038"/>
      <c r="V316" s="1038"/>
      <c r="W316" s="1038"/>
      <c r="X316" s="1038"/>
      <c r="Y316" s="1038"/>
      <c r="Z316" s="1038"/>
    </row>
    <row r="317" spans="1:26" s="148" customFormat="1" ht="51">
      <c r="B317" s="148" t="s">
        <v>767</v>
      </c>
      <c r="C317" s="472" t="s">
        <v>84</v>
      </c>
      <c r="D317" s="290">
        <v>2</v>
      </c>
      <c r="E317" s="1031"/>
      <c r="F317" s="290">
        <f>+D317*E317</f>
        <v>0</v>
      </c>
      <c r="G317" s="1038"/>
      <c r="H317" s="1038"/>
      <c r="I317" s="1038"/>
      <c r="J317" s="1038"/>
      <c r="K317" s="1038"/>
      <c r="L317" s="1038"/>
      <c r="M317" s="1038"/>
      <c r="N317" s="1038"/>
      <c r="O317" s="1038"/>
      <c r="P317" s="1038"/>
      <c r="Q317" s="1038"/>
      <c r="R317" s="1038"/>
      <c r="S317" s="1038"/>
      <c r="T317" s="1038"/>
      <c r="U317" s="1038"/>
      <c r="V317" s="1038"/>
      <c r="W317" s="1038"/>
      <c r="X317" s="1038"/>
      <c r="Y317" s="1038"/>
      <c r="Z317" s="1038"/>
    </row>
    <row r="318" spans="1:26" s="148" customFormat="1">
      <c r="C318" s="472"/>
      <c r="D318" s="290"/>
      <c r="E318" s="1031"/>
      <c r="F318" s="290"/>
      <c r="G318" s="1038"/>
      <c r="H318" s="1038"/>
      <c r="I318" s="1038"/>
      <c r="J318" s="1038"/>
      <c r="K318" s="1038"/>
      <c r="L318" s="1038"/>
      <c r="M318" s="1038"/>
      <c r="N318" s="1038"/>
      <c r="O318" s="1038"/>
      <c r="P318" s="1038"/>
      <c r="Q318" s="1038"/>
      <c r="R318" s="1038"/>
      <c r="S318" s="1038"/>
      <c r="T318" s="1038"/>
      <c r="U318" s="1038"/>
      <c r="V318" s="1038"/>
      <c r="W318" s="1038"/>
      <c r="X318" s="1038"/>
      <c r="Y318" s="1038"/>
      <c r="Z318" s="1038"/>
    </row>
    <row r="319" spans="1:26" s="148" customFormat="1">
      <c r="C319" s="472"/>
      <c r="D319" s="290"/>
      <c r="E319" s="1031"/>
      <c r="F319" s="290"/>
      <c r="G319" s="1038"/>
      <c r="H319" s="1038"/>
      <c r="I319" s="1038"/>
      <c r="J319" s="1038"/>
      <c r="K319" s="1038"/>
      <c r="L319" s="1038"/>
      <c r="M319" s="1038"/>
      <c r="N319" s="1038"/>
      <c r="O319" s="1038"/>
      <c r="P319" s="1038"/>
      <c r="Q319" s="1038"/>
      <c r="R319" s="1038"/>
      <c r="S319" s="1038"/>
      <c r="T319" s="1038"/>
      <c r="U319" s="1038"/>
      <c r="V319" s="1038"/>
      <c r="W319" s="1038"/>
      <c r="X319" s="1038"/>
      <c r="Y319" s="1038"/>
      <c r="Z319" s="1038"/>
    </row>
    <row r="320" spans="1:26" s="148" customFormat="1" ht="38.25">
      <c r="A320" s="148" t="s">
        <v>191</v>
      </c>
      <c r="B320" s="370" t="s">
        <v>910</v>
      </c>
      <c r="C320" s="472"/>
      <c r="D320" s="290"/>
      <c r="E320" s="1031"/>
      <c r="F320" s="290"/>
      <c r="G320" s="1038"/>
      <c r="H320" s="1038"/>
      <c r="I320" s="1038"/>
      <c r="J320" s="1038"/>
      <c r="K320" s="1038"/>
      <c r="L320" s="1038"/>
      <c r="M320" s="1038"/>
      <c r="N320" s="1038"/>
      <c r="O320" s="1038"/>
      <c r="P320" s="1038"/>
      <c r="Q320" s="1038"/>
      <c r="R320" s="1038"/>
      <c r="S320" s="1038"/>
      <c r="T320" s="1038"/>
      <c r="U320" s="1038"/>
      <c r="V320" s="1038"/>
      <c r="W320" s="1038"/>
      <c r="X320" s="1038"/>
      <c r="Y320" s="1038"/>
      <c r="Z320" s="1038"/>
    </row>
    <row r="321" spans="1:26" s="148" customFormat="1" ht="25.5">
      <c r="B321" s="148" t="s">
        <v>911</v>
      </c>
      <c r="C321" s="472"/>
      <c r="D321" s="290"/>
      <c r="E321" s="1031"/>
      <c r="F321" s="290"/>
      <c r="G321" s="1038"/>
      <c r="H321" s="1038"/>
      <c r="I321" s="1038"/>
      <c r="J321" s="1038"/>
      <c r="K321" s="1038"/>
      <c r="L321" s="1038"/>
      <c r="M321" s="1038"/>
      <c r="N321" s="1038"/>
      <c r="O321" s="1038"/>
      <c r="P321" s="1038"/>
      <c r="Q321" s="1038"/>
      <c r="R321" s="1038"/>
      <c r="S321" s="1038"/>
      <c r="T321" s="1038"/>
      <c r="U321" s="1038"/>
      <c r="V321" s="1038"/>
      <c r="W321" s="1038"/>
      <c r="X321" s="1038"/>
      <c r="Y321" s="1038"/>
      <c r="Z321" s="1038"/>
    </row>
    <row r="322" spans="1:26" s="148" customFormat="1" ht="63.75">
      <c r="B322" s="148" t="s">
        <v>912</v>
      </c>
      <c r="C322" s="472"/>
      <c r="D322" s="290"/>
      <c r="E322" s="1031"/>
      <c r="F322" s="290"/>
      <c r="G322" s="1038"/>
      <c r="H322" s="1038"/>
      <c r="I322" s="1038"/>
      <c r="J322" s="1038"/>
      <c r="K322" s="1038"/>
      <c r="L322" s="1038"/>
      <c r="M322" s="1038"/>
      <c r="N322" s="1038"/>
      <c r="O322" s="1038"/>
      <c r="P322" s="1038"/>
      <c r="Q322" s="1038"/>
      <c r="R322" s="1038"/>
      <c r="S322" s="1038"/>
      <c r="T322" s="1038"/>
      <c r="U322" s="1038"/>
      <c r="V322" s="1038"/>
      <c r="W322" s="1038"/>
      <c r="X322" s="1038"/>
      <c r="Y322" s="1038"/>
      <c r="Z322" s="1038"/>
    </row>
    <row r="323" spans="1:26" s="148" customFormat="1" ht="38.25">
      <c r="B323" s="148" t="s">
        <v>883</v>
      </c>
      <c r="C323" s="472"/>
      <c r="D323" s="290"/>
      <c r="E323" s="1031"/>
      <c r="F323" s="290"/>
      <c r="G323" s="1038"/>
      <c r="H323" s="1038"/>
      <c r="I323" s="1038"/>
      <c r="J323" s="1038"/>
      <c r="K323" s="1038"/>
      <c r="L323" s="1038"/>
      <c r="M323" s="1038"/>
      <c r="N323" s="1038"/>
      <c r="O323" s="1038"/>
      <c r="P323" s="1038"/>
      <c r="Q323" s="1038"/>
      <c r="R323" s="1038"/>
      <c r="S323" s="1038"/>
      <c r="T323" s="1038"/>
      <c r="U323" s="1038"/>
      <c r="V323" s="1038"/>
      <c r="W323" s="1038"/>
      <c r="X323" s="1038"/>
      <c r="Y323" s="1038"/>
      <c r="Z323" s="1038"/>
    </row>
    <row r="324" spans="1:26" s="148" customFormat="1" ht="25.5">
      <c r="B324" s="148" t="s">
        <v>817</v>
      </c>
      <c r="C324" s="472"/>
      <c r="D324" s="290"/>
      <c r="E324" s="1031"/>
      <c r="F324" s="290"/>
      <c r="G324" s="1038"/>
      <c r="H324" s="1038"/>
      <c r="I324" s="1038"/>
      <c r="J324" s="1038"/>
      <c r="K324" s="1038"/>
      <c r="L324" s="1038"/>
      <c r="M324" s="1038"/>
      <c r="N324" s="1038"/>
      <c r="O324" s="1038"/>
      <c r="P324" s="1038"/>
      <c r="Q324" s="1038"/>
      <c r="R324" s="1038"/>
      <c r="S324" s="1038"/>
      <c r="T324" s="1038"/>
      <c r="U324" s="1038"/>
      <c r="V324" s="1038"/>
      <c r="W324" s="1038"/>
      <c r="X324" s="1038"/>
      <c r="Y324" s="1038"/>
      <c r="Z324" s="1038"/>
    </row>
    <row r="325" spans="1:26" s="148" customFormat="1">
      <c r="B325" s="148" t="s">
        <v>913</v>
      </c>
      <c r="C325" s="472"/>
      <c r="D325" s="290"/>
      <c r="E325" s="1031"/>
      <c r="F325" s="290"/>
      <c r="G325" s="1038"/>
      <c r="H325" s="1038"/>
      <c r="I325" s="1038"/>
      <c r="J325" s="1038"/>
      <c r="K325" s="1038"/>
      <c r="L325" s="1038"/>
      <c r="M325" s="1038"/>
      <c r="N325" s="1038"/>
      <c r="O325" s="1038"/>
      <c r="P325" s="1038"/>
      <c r="Q325" s="1038"/>
      <c r="R325" s="1038"/>
      <c r="S325" s="1038"/>
      <c r="T325" s="1038"/>
      <c r="U325" s="1038"/>
      <c r="V325" s="1038"/>
      <c r="W325" s="1038"/>
      <c r="X325" s="1038"/>
      <c r="Y325" s="1038"/>
      <c r="Z325" s="1038"/>
    </row>
    <row r="326" spans="1:26" s="148" customFormat="1" ht="76.5">
      <c r="B326" s="148" t="s">
        <v>884</v>
      </c>
      <c r="C326" s="472"/>
      <c r="D326" s="290"/>
      <c r="E326" s="1031"/>
      <c r="F326" s="290"/>
      <c r="G326" s="1038"/>
      <c r="H326" s="1038"/>
      <c r="I326" s="1038"/>
      <c r="J326" s="1038"/>
      <c r="K326" s="1038"/>
      <c r="L326" s="1038"/>
      <c r="M326" s="1038"/>
      <c r="N326" s="1038"/>
      <c r="O326" s="1038"/>
      <c r="P326" s="1038"/>
      <c r="Q326" s="1038"/>
      <c r="R326" s="1038"/>
      <c r="S326" s="1038"/>
      <c r="T326" s="1038"/>
      <c r="U326" s="1038"/>
      <c r="V326" s="1038"/>
      <c r="W326" s="1038"/>
      <c r="X326" s="1038"/>
      <c r="Y326" s="1038"/>
      <c r="Z326" s="1038"/>
    </row>
    <row r="327" spans="1:26" s="148" customFormat="1" ht="63.75">
      <c r="B327" s="148" t="s">
        <v>914</v>
      </c>
      <c r="C327" s="472"/>
      <c r="D327" s="290"/>
      <c r="E327" s="1031"/>
      <c r="F327" s="290"/>
      <c r="G327" s="1038"/>
      <c r="H327" s="1038"/>
      <c r="I327" s="1038"/>
      <c r="J327" s="1038"/>
      <c r="K327" s="1038"/>
      <c r="L327" s="1038"/>
      <c r="M327" s="1038"/>
      <c r="N327" s="1038"/>
      <c r="O327" s="1038"/>
      <c r="P327" s="1038"/>
      <c r="Q327" s="1038"/>
      <c r="R327" s="1038"/>
      <c r="S327" s="1038"/>
      <c r="T327" s="1038"/>
      <c r="U327" s="1038"/>
      <c r="V327" s="1038"/>
      <c r="W327" s="1038"/>
      <c r="X327" s="1038"/>
      <c r="Y327" s="1038"/>
      <c r="Z327" s="1038"/>
    </row>
    <row r="328" spans="1:26" s="148" customFormat="1" ht="38.25">
      <c r="B328" s="148" t="s">
        <v>822</v>
      </c>
      <c r="C328" s="472"/>
      <c r="D328" s="290"/>
      <c r="E328" s="1031"/>
      <c r="F328" s="290"/>
      <c r="G328" s="1038"/>
      <c r="H328" s="1038"/>
      <c r="I328" s="1038"/>
      <c r="J328" s="1038"/>
      <c r="K328" s="1038"/>
      <c r="L328" s="1038"/>
      <c r="M328" s="1038"/>
      <c r="N328" s="1038"/>
      <c r="O328" s="1038"/>
      <c r="P328" s="1038"/>
      <c r="Q328" s="1038"/>
      <c r="R328" s="1038"/>
      <c r="S328" s="1038"/>
      <c r="T328" s="1038"/>
      <c r="U328" s="1038"/>
      <c r="V328" s="1038"/>
      <c r="W328" s="1038"/>
      <c r="X328" s="1038"/>
      <c r="Y328" s="1038"/>
      <c r="Z328" s="1038"/>
    </row>
    <row r="329" spans="1:26" s="148" customFormat="1" ht="76.5">
      <c r="B329" s="148" t="s">
        <v>915</v>
      </c>
      <c r="C329" s="472"/>
      <c r="D329" s="290"/>
      <c r="E329" s="1031"/>
      <c r="F329" s="290"/>
      <c r="G329" s="1038"/>
      <c r="H329" s="1038"/>
      <c r="I329" s="1038"/>
      <c r="J329" s="1038"/>
      <c r="K329" s="1038"/>
      <c r="L329" s="1038"/>
      <c r="M329" s="1038"/>
      <c r="N329" s="1038"/>
      <c r="O329" s="1038"/>
      <c r="P329" s="1038"/>
      <c r="Q329" s="1038"/>
      <c r="R329" s="1038"/>
      <c r="S329" s="1038"/>
      <c r="T329" s="1038"/>
      <c r="U329" s="1038"/>
      <c r="V329" s="1038"/>
      <c r="W329" s="1038"/>
      <c r="X329" s="1038"/>
      <c r="Y329" s="1038"/>
      <c r="Z329" s="1038"/>
    </row>
    <row r="330" spans="1:26" s="148" customFormat="1">
      <c r="B330" s="148" t="s">
        <v>916</v>
      </c>
      <c r="C330" s="472"/>
      <c r="D330" s="290"/>
      <c r="E330" s="1031"/>
      <c r="F330" s="290"/>
      <c r="G330" s="1038"/>
      <c r="H330" s="1038"/>
      <c r="I330" s="1038"/>
      <c r="J330" s="1038"/>
      <c r="K330" s="1038"/>
      <c r="L330" s="1038"/>
      <c r="M330" s="1038"/>
      <c r="N330" s="1038"/>
      <c r="O330" s="1038"/>
      <c r="P330" s="1038"/>
      <c r="Q330" s="1038"/>
      <c r="R330" s="1038"/>
      <c r="S330" s="1038"/>
      <c r="T330" s="1038"/>
      <c r="U330" s="1038"/>
      <c r="V330" s="1038"/>
      <c r="W330" s="1038"/>
      <c r="X330" s="1038"/>
      <c r="Y330" s="1038"/>
      <c r="Z330" s="1038"/>
    </row>
    <row r="331" spans="1:26" s="148" customFormat="1">
      <c r="B331" s="148" t="s">
        <v>830</v>
      </c>
      <c r="C331" s="472"/>
      <c r="D331" s="290"/>
      <c r="E331" s="1031"/>
      <c r="F331" s="290"/>
      <c r="G331" s="1038"/>
      <c r="H331" s="1038"/>
      <c r="I331" s="1038"/>
      <c r="J331" s="1038"/>
      <c r="K331" s="1038"/>
      <c r="L331" s="1038"/>
      <c r="M331" s="1038"/>
      <c r="N331" s="1038"/>
      <c r="O331" s="1038"/>
      <c r="P331" s="1038"/>
      <c r="Q331" s="1038"/>
      <c r="R331" s="1038"/>
      <c r="S331" s="1038"/>
      <c r="T331" s="1038"/>
      <c r="U331" s="1038"/>
      <c r="V331" s="1038"/>
      <c r="W331" s="1038"/>
      <c r="X331" s="1038"/>
      <c r="Y331" s="1038"/>
      <c r="Z331" s="1038"/>
    </row>
    <row r="332" spans="1:26" s="148" customFormat="1" ht="51">
      <c r="B332" s="148" t="s">
        <v>767</v>
      </c>
      <c r="C332" s="472" t="s">
        <v>84</v>
      </c>
      <c r="D332" s="290">
        <v>1</v>
      </c>
      <c r="E332" s="1031"/>
      <c r="F332" s="290">
        <f>+D332*E332</f>
        <v>0</v>
      </c>
      <c r="G332" s="1038"/>
      <c r="H332" s="1038"/>
      <c r="I332" s="1038"/>
      <c r="J332" s="1038"/>
      <c r="K332" s="1038"/>
      <c r="L332" s="1038"/>
      <c r="M332" s="1038"/>
      <c r="N332" s="1038"/>
      <c r="O332" s="1038"/>
      <c r="P332" s="1038"/>
      <c r="Q332" s="1038"/>
      <c r="R332" s="1038"/>
      <c r="S332" s="1038"/>
      <c r="T332" s="1038"/>
      <c r="U332" s="1038"/>
      <c r="V332" s="1038"/>
      <c r="W332" s="1038"/>
      <c r="X332" s="1038"/>
      <c r="Y332" s="1038"/>
      <c r="Z332" s="1038"/>
    </row>
    <row r="333" spans="1:26" s="148" customFormat="1">
      <c r="C333" s="472"/>
      <c r="D333" s="290"/>
      <c r="E333" s="1031"/>
      <c r="F333" s="290"/>
      <c r="G333" s="1038"/>
      <c r="H333" s="1038"/>
      <c r="I333" s="1038"/>
      <c r="J333" s="1038"/>
      <c r="K333" s="1038"/>
      <c r="L333" s="1038"/>
      <c r="M333" s="1038"/>
      <c r="N333" s="1038"/>
      <c r="O333" s="1038"/>
      <c r="P333" s="1038"/>
      <c r="Q333" s="1038"/>
      <c r="R333" s="1038"/>
      <c r="S333" s="1038"/>
      <c r="T333" s="1038"/>
      <c r="U333" s="1038"/>
      <c r="V333" s="1038"/>
      <c r="W333" s="1038"/>
      <c r="X333" s="1038"/>
      <c r="Y333" s="1038"/>
      <c r="Z333" s="1038"/>
    </row>
    <row r="334" spans="1:26" s="148" customFormat="1">
      <c r="C334" s="472"/>
      <c r="D334" s="290"/>
      <c r="E334" s="1031"/>
      <c r="F334" s="290"/>
      <c r="G334" s="1038"/>
      <c r="H334" s="1038"/>
      <c r="I334" s="1038"/>
      <c r="J334" s="1038"/>
      <c r="K334" s="1038"/>
      <c r="L334" s="1038"/>
      <c r="M334" s="1038"/>
      <c r="N334" s="1038"/>
      <c r="O334" s="1038"/>
      <c r="P334" s="1038"/>
      <c r="Q334" s="1038"/>
      <c r="R334" s="1038"/>
      <c r="S334" s="1038"/>
      <c r="T334" s="1038"/>
      <c r="U334" s="1038"/>
      <c r="V334" s="1038"/>
      <c r="W334" s="1038"/>
      <c r="X334" s="1038"/>
      <c r="Y334" s="1038"/>
      <c r="Z334" s="1038"/>
    </row>
    <row r="335" spans="1:26" s="148" customFormat="1" ht="25.5">
      <c r="A335" s="148" t="s">
        <v>192</v>
      </c>
      <c r="B335" s="370" t="s">
        <v>917</v>
      </c>
      <c r="C335" s="472"/>
      <c r="D335" s="290"/>
      <c r="E335" s="1031"/>
      <c r="F335" s="290"/>
      <c r="G335" s="1038"/>
      <c r="H335" s="1038"/>
      <c r="I335" s="1038"/>
      <c r="J335" s="1038"/>
      <c r="K335" s="1038"/>
      <c r="L335" s="1038"/>
      <c r="M335" s="1038"/>
      <c r="N335" s="1038"/>
      <c r="O335" s="1038"/>
      <c r="P335" s="1038"/>
      <c r="Q335" s="1038"/>
      <c r="R335" s="1038"/>
      <c r="S335" s="1038"/>
      <c r="T335" s="1038"/>
      <c r="U335" s="1038"/>
      <c r="V335" s="1038"/>
      <c r="W335" s="1038"/>
      <c r="X335" s="1038"/>
      <c r="Y335" s="1038"/>
      <c r="Z335" s="1038"/>
    </row>
    <row r="336" spans="1:26" s="148" customFormat="1" ht="51">
      <c r="B336" s="148" t="s">
        <v>918</v>
      </c>
      <c r="C336" s="472"/>
      <c r="D336" s="290"/>
      <c r="E336" s="1031"/>
      <c r="F336" s="290"/>
      <c r="G336" s="1038"/>
      <c r="H336" s="1038"/>
      <c r="I336" s="1038"/>
      <c r="J336" s="1038"/>
      <c r="K336" s="1038"/>
      <c r="L336" s="1038"/>
      <c r="M336" s="1038"/>
      <c r="N336" s="1038"/>
      <c r="O336" s="1038"/>
      <c r="P336" s="1038"/>
      <c r="Q336" s="1038"/>
      <c r="R336" s="1038"/>
      <c r="S336" s="1038"/>
      <c r="T336" s="1038"/>
      <c r="U336" s="1038"/>
      <c r="V336" s="1038"/>
      <c r="W336" s="1038"/>
      <c r="X336" s="1038"/>
      <c r="Y336" s="1038"/>
      <c r="Z336" s="1038"/>
    </row>
    <row r="337" spans="1:26" s="148" customFormat="1" ht="63.75">
      <c r="B337" s="148" t="s">
        <v>919</v>
      </c>
      <c r="C337" s="472"/>
      <c r="D337" s="290"/>
      <c r="E337" s="1031"/>
      <c r="F337" s="290"/>
      <c r="G337" s="1038"/>
      <c r="H337" s="1038"/>
      <c r="I337" s="1038"/>
      <c r="J337" s="1038"/>
      <c r="K337" s="1038"/>
      <c r="L337" s="1038"/>
      <c r="M337" s="1038"/>
      <c r="N337" s="1038"/>
      <c r="O337" s="1038"/>
      <c r="P337" s="1038"/>
      <c r="Q337" s="1038"/>
      <c r="R337" s="1038"/>
      <c r="S337" s="1038"/>
      <c r="T337" s="1038"/>
      <c r="U337" s="1038"/>
      <c r="V337" s="1038"/>
      <c r="W337" s="1038"/>
      <c r="X337" s="1038"/>
      <c r="Y337" s="1038"/>
      <c r="Z337" s="1038"/>
    </row>
    <row r="338" spans="1:26" s="148" customFormat="1" ht="38.25">
      <c r="B338" s="148" t="s">
        <v>883</v>
      </c>
      <c r="C338" s="472"/>
      <c r="D338" s="290"/>
      <c r="E338" s="1031"/>
      <c r="F338" s="290"/>
      <c r="G338" s="1038"/>
      <c r="H338" s="1038"/>
      <c r="I338" s="1038"/>
      <c r="J338" s="1038"/>
      <c r="K338" s="1038"/>
      <c r="L338" s="1038"/>
      <c r="M338" s="1038"/>
      <c r="N338" s="1038"/>
      <c r="O338" s="1038"/>
      <c r="P338" s="1038"/>
      <c r="Q338" s="1038"/>
      <c r="R338" s="1038"/>
      <c r="S338" s="1038"/>
      <c r="T338" s="1038"/>
      <c r="U338" s="1038"/>
      <c r="V338" s="1038"/>
      <c r="W338" s="1038"/>
      <c r="X338" s="1038"/>
      <c r="Y338" s="1038"/>
      <c r="Z338" s="1038"/>
    </row>
    <row r="339" spans="1:26" s="148" customFormat="1" ht="25.5">
      <c r="B339" s="148" t="s">
        <v>817</v>
      </c>
      <c r="C339" s="472"/>
      <c r="D339" s="290"/>
      <c r="E339" s="1031"/>
      <c r="F339" s="290"/>
      <c r="G339" s="1038"/>
      <c r="H339" s="1038"/>
      <c r="I339" s="1038"/>
      <c r="J339" s="1038"/>
      <c r="K339" s="1038"/>
      <c r="L339" s="1038"/>
      <c r="M339" s="1038"/>
      <c r="N339" s="1038"/>
      <c r="O339" s="1038"/>
      <c r="P339" s="1038"/>
      <c r="Q339" s="1038"/>
      <c r="R339" s="1038"/>
      <c r="S339" s="1038"/>
      <c r="T339" s="1038"/>
      <c r="U339" s="1038"/>
      <c r="V339" s="1038"/>
      <c r="W339" s="1038"/>
      <c r="X339" s="1038"/>
      <c r="Y339" s="1038"/>
      <c r="Z339" s="1038"/>
    </row>
    <row r="340" spans="1:26" s="148" customFormat="1">
      <c r="B340" s="148" t="s">
        <v>920</v>
      </c>
      <c r="C340" s="472"/>
      <c r="D340" s="290"/>
      <c r="E340" s="1031"/>
      <c r="F340" s="290"/>
      <c r="G340" s="1038"/>
      <c r="H340" s="1038"/>
      <c r="I340" s="1038"/>
      <c r="J340" s="1038"/>
      <c r="K340" s="1038"/>
      <c r="L340" s="1038"/>
      <c r="M340" s="1038"/>
      <c r="N340" s="1038"/>
      <c r="O340" s="1038"/>
      <c r="P340" s="1038"/>
      <c r="Q340" s="1038"/>
      <c r="R340" s="1038"/>
      <c r="S340" s="1038"/>
      <c r="T340" s="1038"/>
      <c r="U340" s="1038"/>
      <c r="V340" s="1038"/>
      <c r="W340" s="1038"/>
      <c r="X340" s="1038"/>
      <c r="Y340" s="1038"/>
      <c r="Z340" s="1038"/>
    </row>
    <row r="341" spans="1:26" s="148" customFormat="1" ht="114.75">
      <c r="B341" s="148" t="s">
        <v>921</v>
      </c>
      <c r="C341" s="472"/>
      <c r="D341" s="290"/>
      <c r="E341" s="1031"/>
      <c r="F341" s="290"/>
      <c r="G341" s="1038"/>
      <c r="H341" s="1038"/>
      <c r="I341" s="1038"/>
      <c r="J341" s="1038"/>
      <c r="K341" s="1038"/>
      <c r="L341" s="1038"/>
      <c r="M341" s="1038"/>
      <c r="N341" s="1038"/>
      <c r="O341" s="1038"/>
      <c r="P341" s="1038"/>
      <c r="Q341" s="1038"/>
      <c r="R341" s="1038"/>
      <c r="S341" s="1038"/>
      <c r="T341" s="1038"/>
      <c r="U341" s="1038"/>
      <c r="V341" s="1038"/>
      <c r="W341" s="1038"/>
      <c r="X341" s="1038"/>
      <c r="Y341" s="1038"/>
      <c r="Z341" s="1038"/>
    </row>
    <row r="342" spans="1:26" s="148" customFormat="1" ht="51">
      <c r="B342" s="148" t="s">
        <v>885</v>
      </c>
      <c r="C342" s="472"/>
      <c r="D342" s="290"/>
      <c r="E342" s="1031"/>
      <c r="F342" s="290"/>
      <c r="G342" s="1038"/>
      <c r="H342" s="1038"/>
      <c r="I342" s="1038"/>
      <c r="J342" s="1038"/>
      <c r="K342" s="1038"/>
      <c r="L342" s="1038"/>
      <c r="M342" s="1038"/>
      <c r="N342" s="1038"/>
      <c r="O342" s="1038"/>
      <c r="P342" s="1038"/>
      <c r="Q342" s="1038"/>
      <c r="R342" s="1038"/>
      <c r="S342" s="1038"/>
      <c r="T342" s="1038"/>
      <c r="U342" s="1038"/>
      <c r="V342" s="1038"/>
      <c r="W342" s="1038"/>
      <c r="X342" s="1038"/>
      <c r="Y342" s="1038"/>
      <c r="Z342" s="1038"/>
    </row>
    <row r="343" spans="1:26" s="148" customFormat="1" ht="51">
      <c r="B343" s="148" t="s">
        <v>886</v>
      </c>
      <c r="C343" s="472"/>
      <c r="D343" s="290"/>
      <c r="E343" s="1031"/>
      <c r="F343" s="290"/>
      <c r="G343" s="1038"/>
      <c r="H343" s="1038"/>
      <c r="I343" s="1038"/>
      <c r="J343" s="1038"/>
      <c r="K343" s="1038"/>
      <c r="L343" s="1038"/>
      <c r="M343" s="1038"/>
      <c r="N343" s="1038"/>
      <c r="O343" s="1038"/>
      <c r="P343" s="1038"/>
      <c r="Q343" s="1038"/>
      <c r="R343" s="1038"/>
      <c r="S343" s="1038"/>
      <c r="T343" s="1038"/>
      <c r="U343" s="1038"/>
      <c r="V343" s="1038"/>
      <c r="W343" s="1038"/>
      <c r="X343" s="1038"/>
      <c r="Y343" s="1038"/>
      <c r="Z343" s="1038"/>
    </row>
    <row r="344" spans="1:26" s="148" customFormat="1">
      <c r="B344" s="148" t="s">
        <v>916</v>
      </c>
      <c r="C344" s="472"/>
      <c r="D344" s="290"/>
      <c r="E344" s="1031"/>
      <c r="F344" s="290"/>
      <c r="G344" s="1038"/>
      <c r="H344" s="1038"/>
      <c r="I344" s="1038"/>
      <c r="J344" s="1038"/>
      <c r="K344" s="1038"/>
      <c r="L344" s="1038"/>
      <c r="M344" s="1038"/>
      <c r="N344" s="1038"/>
      <c r="O344" s="1038"/>
      <c r="P344" s="1038"/>
      <c r="Q344" s="1038"/>
      <c r="R344" s="1038"/>
      <c r="S344" s="1038"/>
      <c r="T344" s="1038"/>
      <c r="U344" s="1038"/>
      <c r="V344" s="1038"/>
      <c r="W344" s="1038"/>
      <c r="X344" s="1038"/>
      <c r="Y344" s="1038"/>
      <c r="Z344" s="1038"/>
    </row>
    <row r="345" spans="1:26" s="148" customFormat="1">
      <c r="B345" s="148" t="s">
        <v>872</v>
      </c>
      <c r="C345" s="472"/>
      <c r="D345" s="290"/>
      <c r="E345" s="1031"/>
      <c r="F345" s="290"/>
      <c r="G345" s="1038"/>
      <c r="H345" s="1038"/>
      <c r="I345" s="1038"/>
      <c r="J345" s="1038"/>
      <c r="K345" s="1038"/>
      <c r="L345" s="1038"/>
      <c r="M345" s="1038"/>
      <c r="N345" s="1038"/>
      <c r="O345" s="1038"/>
      <c r="P345" s="1038"/>
      <c r="Q345" s="1038"/>
      <c r="R345" s="1038"/>
      <c r="S345" s="1038"/>
      <c r="T345" s="1038"/>
      <c r="U345" s="1038"/>
      <c r="V345" s="1038"/>
      <c r="W345" s="1038"/>
      <c r="X345" s="1038"/>
      <c r="Y345" s="1038"/>
      <c r="Z345" s="1038"/>
    </row>
    <row r="346" spans="1:26" s="148" customFormat="1" ht="51">
      <c r="B346" s="148" t="s">
        <v>767</v>
      </c>
      <c r="C346" s="472" t="s">
        <v>84</v>
      </c>
      <c r="D346" s="290">
        <v>1</v>
      </c>
      <c r="E346" s="1031"/>
      <c r="F346" s="290">
        <f>+D346*E346</f>
        <v>0</v>
      </c>
      <c r="G346" s="1038"/>
      <c r="H346" s="1038"/>
      <c r="I346" s="1038"/>
      <c r="J346" s="1038"/>
      <c r="K346" s="1038"/>
      <c r="L346" s="1038"/>
      <c r="M346" s="1038"/>
      <c r="N346" s="1038"/>
      <c r="O346" s="1038"/>
      <c r="P346" s="1038"/>
      <c r="Q346" s="1038"/>
      <c r="R346" s="1038"/>
      <c r="S346" s="1038"/>
      <c r="T346" s="1038"/>
      <c r="U346" s="1038"/>
      <c r="V346" s="1038"/>
      <c r="W346" s="1038"/>
      <c r="X346" s="1038"/>
      <c r="Y346" s="1038"/>
      <c r="Z346" s="1038"/>
    </row>
    <row r="347" spans="1:26" s="148" customFormat="1">
      <c r="C347" s="472"/>
      <c r="D347" s="290"/>
      <c r="E347" s="1031"/>
      <c r="F347" s="290"/>
      <c r="G347" s="1038"/>
      <c r="H347" s="1038"/>
      <c r="I347" s="1038"/>
      <c r="J347" s="1038"/>
      <c r="K347" s="1038"/>
      <c r="L347" s="1038"/>
      <c r="M347" s="1038"/>
      <c r="N347" s="1038"/>
      <c r="O347" s="1038"/>
      <c r="P347" s="1038"/>
      <c r="Q347" s="1038"/>
      <c r="R347" s="1038"/>
      <c r="S347" s="1038"/>
      <c r="T347" s="1038"/>
      <c r="U347" s="1038"/>
      <c r="V347" s="1038"/>
      <c r="W347" s="1038"/>
      <c r="X347" s="1038"/>
      <c r="Y347" s="1038"/>
      <c r="Z347" s="1038"/>
    </row>
    <row r="348" spans="1:26" s="148" customFormat="1">
      <c r="C348" s="472"/>
      <c r="D348" s="290"/>
      <c r="E348" s="1031"/>
      <c r="F348" s="290"/>
      <c r="G348" s="1038"/>
      <c r="H348" s="1038"/>
      <c r="I348" s="1038"/>
      <c r="J348" s="1038"/>
      <c r="K348" s="1038"/>
      <c r="L348" s="1038"/>
      <c r="M348" s="1038"/>
      <c r="N348" s="1038"/>
      <c r="O348" s="1038"/>
      <c r="P348" s="1038"/>
      <c r="Q348" s="1038"/>
      <c r="R348" s="1038"/>
      <c r="S348" s="1038"/>
      <c r="T348" s="1038"/>
      <c r="U348" s="1038"/>
      <c r="V348" s="1038"/>
      <c r="W348" s="1038"/>
      <c r="X348" s="1038"/>
      <c r="Y348" s="1038"/>
      <c r="Z348" s="1038"/>
    </row>
    <row r="349" spans="1:26" s="148" customFormat="1" ht="38.25">
      <c r="A349" s="148" t="s">
        <v>193</v>
      </c>
      <c r="B349" s="370" t="s">
        <v>922</v>
      </c>
      <c r="C349" s="472"/>
      <c r="D349" s="290"/>
      <c r="E349" s="1031"/>
      <c r="F349" s="290"/>
      <c r="G349" s="1038"/>
      <c r="H349" s="1038"/>
      <c r="I349" s="1038"/>
      <c r="J349" s="1038"/>
      <c r="K349" s="1038"/>
      <c r="L349" s="1038"/>
      <c r="M349" s="1038"/>
      <c r="N349" s="1038"/>
      <c r="O349" s="1038"/>
      <c r="P349" s="1038"/>
      <c r="Q349" s="1038"/>
      <c r="R349" s="1038"/>
      <c r="S349" s="1038"/>
      <c r="T349" s="1038"/>
      <c r="U349" s="1038"/>
      <c r="V349" s="1038"/>
      <c r="W349" s="1038"/>
      <c r="X349" s="1038"/>
      <c r="Y349" s="1038"/>
      <c r="Z349" s="1038"/>
    </row>
    <row r="350" spans="1:26" s="148" customFormat="1" ht="25.5">
      <c r="B350" s="148" t="s">
        <v>923</v>
      </c>
      <c r="C350" s="472"/>
      <c r="D350" s="290"/>
      <c r="E350" s="1031"/>
      <c r="F350" s="290"/>
      <c r="G350" s="1038"/>
      <c r="H350" s="1038"/>
      <c r="I350" s="1038"/>
      <c r="J350" s="1038"/>
      <c r="K350" s="1038"/>
      <c r="L350" s="1038"/>
      <c r="M350" s="1038"/>
      <c r="N350" s="1038"/>
      <c r="O350" s="1038"/>
      <c r="P350" s="1038"/>
      <c r="Q350" s="1038"/>
      <c r="R350" s="1038"/>
      <c r="S350" s="1038"/>
      <c r="T350" s="1038"/>
      <c r="U350" s="1038"/>
      <c r="V350" s="1038"/>
      <c r="W350" s="1038"/>
      <c r="X350" s="1038"/>
      <c r="Y350" s="1038"/>
      <c r="Z350" s="1038"/>
    </row>
    <row r="351" spans="1:26" s="148" customFormat="1" ht="25.5">
      <c r="B351" s="148" t="s">
        <v>924</v>
      </c>
      <c r="C351" s="472"/>
      <c r="D351" s="290"/>
      <c r="E351" s="1031"/>
      <c r="F351" s="290"/>
      <c r="G351" s="1038"/>
      <c r="H351" s="1038"/>
      <c r="I351" s="1038"/>
      <c r="J351" s="1038"/>
      <c r="K351" s="1038"/>
      <c r="L351" s="1038"/>
      <c r="M351" s="1038"/>
      <c r="N351" s="1038"/>
      <c r="O351" s="1038"/>
      <c r="P351" s="1038"/>
      <c r="Q351" s="1038"/>
      <c r="R351" s="1038"/>
      <c r="S351" s="1038"/>
      <c r="T351" s="1038"/>
      <c r="U351" s="1038"/>
      <c r="V351" s="1038"/>
      <c r="W351" s="1038"/>
      <c r="X351" s="1038"/>
      <c r="Y351" s="1038"/>
      <c r="Z351" s="1038"/>
    </row>
    <row r="352" spans="1:26" s="148" customFormat="1" ht="38.25">
      <c r="B352" s="148" t="s">
        <v>883</v>
      </c>
      <c r="C352" s="472"/>
      <c r="D352" s="290"/>
      <c r="E352" s="1031"/>
      <c r="F352" s="290"/>
      <c r="G352" s="1038"/>
      <c r="H352" s="1038"/>
      <c r="I352" s="1038"/>
      <c r="J352" s="1038"/>
      <c r="K352" s="1038"/>
      <c r="L352" s="1038"/>
      <c r="M352" s="1038"/>
      <c r="N352" s="1038"/>
      <c r="O352" s="1038"/>
      <c r="P352" s="1038"/>
      <c r="Q352" s="1038"/>
      <c r="R352" s="1038"/>
      <c r="S352" s="1038"/>
      <c r="T352" s="1038"/>
      <c r="U352" s="1038"/>
      <c r="V352" s="1038"/>
      <c r="W352" s="1038"/>
      <c r="X352" s="1038"/>
      <c r="Y352" s="1038"/>
      <c r="Z352" s="1038"/>
    </row>
    <row r="353" spans="1:26" s="148" customFormat="1" ht="178.5">
      <c r="B353" s="148" t="s">
        <v>925</v>
      </c>
      <c r="C353" s="472"/>
      <c r="D353" s="290"/>
      <c r="E353" s="1031"/>
      <c r="F353" s="290"/>
      <c r="G353" s="1038"/>
      <c r="H353" s="1038"/>
      <c r="I353" s="1038"/>
      <c r="J353" s="1038"/>
      <c r="K353" s="1038"/>
      <c r="L353" s="1038"/>
      <c r="M353" s="1038"/>
      <c r="N353" s="1038"/>
      <c r="O353" s="1038"/>
      <c r="P353" s="1038"/>
      <c r="Q353" s="1038"/>
      <c r="R353" s="1038"/>
      <c r="S353" s="1038"/>
      <c r="T353" s="1038"/>
      <c r="U353" s="1038"/>
      <c r="V353" s="1038"/>
      <c r="W353" s="1038"/>
      <c r="X353" s="1038"/>
      <c r="Y353" s="1038"/>
      <c r="Z353" s="1038"/>
    </row>
    <row r="354" spans="1:26" s="148" customFormat="1" ht="63.75">
      <c r="B354" s="148" t="s">
        <v>902</v>
      </c>
      <c r="C354" s="472"/>
      <c r="D354" s="290"/>
      <c r="E354" s="1031"/>
      <c r="F354" s="290"/>
      <c r="G354" s="1038"/>
      <c r="H354" s="1038"/>
      <c r="I354" s="1038"/>
      <c r="J354" s="1038"/>
      <c r="K354" s="1038"/>
      <c r="L354" s="1038"/>
      <c r="M354" s="1038"/>
      <c r="N354" s="1038"/>
      <c r="O354" s="1038"/>
      <c r="P354" s="1038"/>
      <c r="Q354" s="1038"/>
      <c r="R354" s="1038"/>
      <c r="S354" s="1038"/>
      <c r="T354" s="1038"/>
      <c r="U354" s="1038"/>
      <c r="V354" s="1038"/>
      <c r="W354" s="1038"/>
      <c r="X354" s="1038"/>
      <c r="Y354" s="1038"/>
      <c r="Z354" s="1038"/>
    </row>
    <row r="355" spans="1:26" s="148" customFormat="1" ht="63.75">
      <c r="B355" s="148" t="s">
        <v>926</v>
      </c>
      <c r="C355" s="472"/>
      <c r="D355" s="290"/>
      <c r="E355" s="1031"/>
      <c r="F355" s="290"/>
      <c r="G355" s="1038"/>
      <c r="H355" s="1038"/>
      <c r="I355" s="1038"/>
      <c r="J355" s="1038"/>
      <c r="K355" s="1038"/>
      <c r="L355" s="1038"/>
      <c r="M355" s="1038"/>
      <c r="N355" s="1038"/>
      <c r="O355" s="1038"/>
      <c r="P355" s="1038"/>
      <c r="Q355" s="1038"/>
      <c r="R355" s="1038"/>
      <c r="S355" s="1038"/>
      <c r="T355" s="1038"/>
      <c r="U355" s="1038"/>
      <c r="V355" s="1038"/>
      <c r="W355" s="1038"/>
      <c r="X355" s="1038"/>
      <c r="Y355" s="1038"/>
      <c r="Z355" s="1038"/>
    </row>
    <row r="356" spans="1:26" s="148" customFormat="1" ht="38.25">
      <c r="B356" s="148" t="s">
        <v>904</v>
      </c>
      <c r="C356" s="472"/>
      <c r="D356" s="290"/>
      <c r="E356" s="1031"/>
      <c r="F356" s="290"/>
      <c r="G356" s="1038"/>
      <c r="H356" s="1038"/>
      <c r="I356" s="1038"/>
      <c r="J356" s="1038"/>
      <c r="K356" s="1038"/>
      <c r="L356" s="1038"/>
      <c r="M356" s="1038"/>
      <c r="N356" s="1038"/>
      <c r="O356" s="1038"/>
      <c r="P356" s="1038"/>
      <c r="Q356" s="1038"/>
      <c r="R356" s="1038"/>
      <c r="S356" s="1038"/>
      <c r="T356" s="1038"/>
      <c r="U356" s="1038"/>
      <c r="V356" s="1038"/>
      <c r="W356" s="1038"/>
      <c r="X356" s="1038"/>
      <c r="Y356" s="1038"/>
      <c r="Z356" s="1038"/>
    </row>
    <row r="357" spans="1:26" s="148" customFormat="1" ht="38.25">
      <c r="B357" s="148" t="s">
        <v>822</v>
      </c>
      <c r="C357" s="472"/>
      <c r="D357" s="290"/>
      <c r="E357" s="1031"/>
      <c r="F357" s="290"/>
      <c r="G357" s="1038"/>
      <c r="H357" s="1038"/>
      <c r="I357" s="1038"/>
      <c r="J357" s="1038"/>
      <c r="K357" s="1038"/>
      <c r="L357" s="1038"/>
      <c r="M357" s="1038"/>
      <c r="N357" s="1038"/>
      <c r="O357" s="1038"/>
      <c r="P357" s="1038"/>
      <c r="Q357" s="1038"/>
      <c r="R357" s="1038"/>
      <c r="S357" s="1038"/>
      <c r="T357" s="1038"/>
      <c r="U357" s="1038"/>
      <c r="V357" s="1038"/>
      <c r="W357" s="1038"/>
      <c r="X357" s="1038"/>
      <c r="Y357" s="1038"/>
      <c r="Z357" s="1038"/>
    </row>
    <row r="358" spans="1:26" s="148" customFormat="1">
      <c r="B358" s="148" t="s">
        <v>905</v>
      </c>
      <c r="C358" s="472"/>
      <c r="D358" s="290"/>
      <c r="E358" s="1031"/>
      <c r="F358" s="290"/>
      <c r="G358" s="1038"/>
      <c r="H358" s="1038"/>
      <c r="I358" s="1038"/>
      <c r="J358" s="1038"/>
      <c r="K358" s="1038"/>
      <c r="L358" s="1038"/>
      <c r="M358" s="1038"/>
      <c r="N358" s="1038"/>
      <c r="O358" s="1038"/>
      <c r="P358" s="1038"/>
      <c r="Q358" s="1038"/>
      <c r="R358" s="1038"/>
      <c r="S358" s="1038"/>
      <c r="T358" s="1038"/>
      <c r="U358" s="1038"/>
      <c r="V358" s="1038"/>
      <c r="W358" s="1038"/>
      <c r="X358" s="1038"/>
      <c r="Y358" s="1038"/>
      <c r="Z358" s="1038"/>
    </row>
    <row r="359" spans="1:26" s="148" customFormat="1">
      <c r="B359" s="148" t="s">
        <v>830</v>
      </c>
      <c r="C359" s="472"/>
      <c r="D359" s="290"/>
      <c r="E359" s="1031"/>
      <c r="F359" s="290"/>
      <c r="G359" s="1038"/>
      <c r="H359" s="1038"/>
      <c r="I359" s="1038"/>
      <c r="J359" s="1038"/>
      <c r="K359" s="1038"/>
      <c r="L359" s="1038"/>
      <c r="M359" s="1038"/>
      <c r="N359" s="1038"/>
      <c r="O359" s="1038"/>
      <c r="P359" s="1038"/>
      <c r="Q359" s="1038"/>
      <c r="R359" s="1038"/>
      <c r="S359" s="1038"/>
      <c r="T359" s="1038"/>
      <c r="U359" s="1038"/>
      <c r="V359" s="1038"/>
      <c r="W359" s="1038"/>
      <c r="X359" s="1038"/>
      <c r="Y359" s="1038"/>
      <c r="Z359" s="1038"/>
    </row>
    <row r="360" spans="1:26" s="148" customFormat="1" ht="51">
      <c r="B360" s="148" t="s">
        <v>767</v>
      </c>
      <c r="C360" s="472" t="s">
        <v>84</v>
      </c>
      <c r="D360" s="290">
        <v>1</v>
      </c>
      <c r="E360" s="1031"/>
      <c r="F360" s="290">
        <f>+D360*E360</f>
        <v>0</v>
      </c>
      <c r="G360" s="1038"/>
      <c r="H360" s="1038"/>
      <c r="I360" s="1038"/>
      <c r="J360" s="1038"/>
      <c r="K360" s="1038"/>
      <c r="L360" s="1038"/>
      <c r="M360" s="1038"/>
      <c r="N360" s="1038"/>
      <c r="O360" s="1038"/>
      <c r="P360" s="1038"/>
      <c r="Q360" s="1038"/>
      <c r="R360" s="1038"/>
      <c r="S360" s="1038"/>
      <c r="T360" s="1038"/>
      <c r="U360" s="1038"/>
      <c r="V360" s="1038"/>
      <c r="W360" s="1038"/>
      <c r="X360" s="1038"/>
      <c r="Y360" s="1038"/>
      <c r="Z360" s="1038"/>
    </row>
    <row r="361" spans="1:26" s="148" customFormat="1">
      <c r="C361" s="472"/>
      <c r="D361" s="290"/>
      <c r="E361" s="1083"/>
      <c r="F361" s="290"/>
      <c r="G361" s="1038"/>
      <c r="H361" s="1038"/>
      <c r="I361" s="1038"/>
      <c r="J361" s="1038"/>
      <c r="K361" s="1038"/>
      <c r="L361" s="1038"/>
      <c r="M361" s="1038"/>
      <c r="N361" s="1038"/>
      <c r="O361" s="1038"/>
      <c r="P361" s="1038"/>
      <c r="Q361" s="1038"/>
      <c r="R361" s="1038"/>
      <c r="S361" s="1038"/>
      <c r="T361" s="1038"/>
      <c r="U361" s="1038"/>
      <c r="V361" s="1038"/>
      <c r="W361" s="1038"/>
      <c r="X361" s="1038"/>
      <c r="Y361" s="1038"/>
      <c r="Z361" s="1038"/>
    </row>
    <row r="362" spans="1:26" s="148" customFormat="1">
      <c r="C362" s="472"/>
      <c r="D362" s="290"/>
      <c r="E362" s="1083"/>
      <c r="F362" s="290"/>
      <c r="G362" s="1038"/>
      <c r="H362" s="1038"/>
      <c r="I362" s="1038"/>
      <c r="J362" s="1038"/>
      <c r="K362" s="1038"/>
      <c r="L362" s="1038"/>
      <c r="M362" s="1038"/>
      <c r="N362" s="1038"/>
      <c r="O362" s="1038"/>
      <c r="P362" s="1038"/>
      <c r="Q362" s="1038"/>
      <c r="R362" s="1038"/>
      <c r="S362" s="1038"/>
      <c r="T362" s="1038"/>
      <c r="U362" s="1038"/>
      <c r="V362" s="1038"/>
      <c r="W362" s="1038"/>
      <c r="X362" s="1038"/>
      <c r="Y362" s="1038"/>
      <c r="Z362" s="1038"/>
    </row>
    <row r="363" spans="1:26" s="148" customFormat="1" ht="25.5">
      <c r="A363" s="148" t="s">
        <v>927</v>
      </c>
      <c r="B363" s="370" t="s">
        <v>928</v>
      </c>
      <c r="C363" s="472"/>
      <c r="D363" s="290"/>
      <c r="E363" s="1083"/>
      <c r="F363" s="290"/>
      <c r="G363" s="1038"/>
      <c r="H363" s="1038"/>
      <c r="I363" s="1038"/>
      <c r="J363" s="1038"/>
      <c r="K363" s="1038"/>
      <c r="L363" s="1038"/>
      <c r="M363" s="1038"/>
      <c r="N363" s="1038"/>
      <c r="O363" s="1038"/>
      <c r="P363" s="1038"/>
      <c r="Q363" s="1038"/>
      <c r="R363" s="1038"/>
      <c r="S363" s="1038"/>
      <c r="T363" s="1038"/>
      <c r="U363" s="1038"/>
      <c r="V363" s="1038"/>
      <c r="W363" s="1038"/>
      <c r="X363" s="1038"/>
      <c r="Y363" s="1038"/>
      <c r="Z363" s="1038"/>
    </row>
    <row r="364" spans="1:26" s="148" customFormat="1" ht="25.5">
      <c r="B364" s="148" t="s">
        <v>929</v>
      </c>
      <c r="C364" s="472"/>
      <c r="D364" s="290"/>
      <c r="E364" s="1083"/>
      <c r="F364" s="290"/>
      <c r="G364" s="1038"/>
      <c r="H364" s="1038"/>
      <c r="I364" s="1038"/>
      <c r="J364" s="1038"/>
      <c r="K364" s="1038"/>
      <c r="L364" s="1038"/>
      <c r="M364" s="1038"/>
      <c r="N364" s="1038"/>
      <c r="O364" s="1038"/>
      <c r="P364" s="1038"/>
      <c r="Q364" s="1038"/>
      <c r="R364" s="1038"/>
      <c r="S364" s="1038"/>
      <c r="T364" s="1038"/>
      <c r="U364" s="1038"/>
      <c r="V364" s="1038"/>
      <c r="W364" s="1038"/>
      <c r="X364" s="1038"/>
      <c r="Y364" s="1038"/>
      <c r="Z364" s="1038"/>
    </row>
    <row r="365" spans="1:26" s="148" customFormat="1">
      <c r="B365" s="148" t="s">
        <v>930</v>
      </c>
      <c r="C365" s="472"/>
      <c r="D365" s="290"/>
      <c r="E365" s="1031"/>
      <c r="F365" s="290"/>
      <c r="G365" s="1038"/>
      <c r="H365" s="1038"/>
      <c r="I365" s="1038"/>
      <c r="J365" s="1038"/>
      <c r="K365" s="1038"/>
      <c r="L365" s="1038"/>
      <c r="M365" s="1038"/>
      <c r="N365" s="1038"/>
      <c r="O365" s="1038"/>
      <c r="P365" s="1038"/>
      <c r="Q365" s="1038"/>
      <c r="R365" s="1038"/>
      <c r="S365" s="1038"/>
      <c r="T365" s="1038"/>
      <c r="U365" s="1038"/>
      <c r="V365" s="1038"/>
      <c r="W365" s="1038"/>
      <c r="X365" s="1038"/>
      <c r="Y365" s="1038"/>
      <c r="Z365" s="1038"/>
    </row>
    <row r="366" spans="1:26" s="148" customFormat="1" ht="25.5">
      <c r="B366" s="148" t="s">
        <v>931</v>
      </c>
      <c r="C366" s="472"/>
      <c r="D366" s="290"/>
      <c r="E366" s="1031"/>
      <c r="F366" s="290"/>
      <c r="G366" s="1038"/>
      <c r="H366" s="1038"/>
      <c r="I366" s="1038"/>
      <c r="J366" s="1038"/>
      <c r="K366" s="1038"/>
      <c r="L366" s="1038"/>
      <c r="M366" s="1038"/>
      <c r="N366" s="1038"/>
      <c r="O366" s="1038"/>
      <c r="P366" s="1038"/>
      <c r="Q366" s="1038"/>
      <c r="R366" s="1038"/>
      <c r="S366" s="1038"/>
      <c r="T366" s="1038"/>
      <c r="U366" s="1038"/>
      <c r="V366" s="1038"/>
      <c r="W366" s="1038"/>
      <c r="X366" s="1038"/>
      <c r="Y366" s="1038"/>
      <c r="Z366" s="1038"/>
    </row>
    <row r="367" spans="1:26" s="148" customFormat="1" ht="153">
      <c r="B367" s="148" t="s">
        <v>932</v>
      </c>
      <c r="C367" s="472"/>
      <c r="D367" s="290"/>
      <c r="E367" s="1083"/>
      <c r="F367" s="290"/>
      <c r="G367" s="1038"/>
      <c r="H367" s="1038"/>
      <c r="I367" s="1038"/>
      <c r="J367" s="1038"/>
      <c r="K367" s="1038"/>
      <c r="L367" s="1038"/>
      <c r="M367" s="1038"/>
      <c r="N367" s="1038"/>
      <c r="O367" s="1038"/>
      <c r="P367" s="1038"/>
      <c r="Q367" s="1038"/>
      <c r="R367" s="1038"/>
      <c r="S367" s="1038"/>
      <c r="T367" s="1038"/>
      <c r="U367" s="1038"/>
      <c r="V367" s="1038"/>
      <c r="W367" s="1038"/>
      <c r="X367" s="1038"/>
      <c r="Y367" s="1038"/>
      <c r="Z367" s="1038"/>
    </row>
    <row r="368" spans="1:26" s="148" customFormat="1" ht="63.75">
      <c r="B368" s="148" t="s">
        <v>933</v>
      </c>
      <c r="C368" s="472"/>
      <c r="D368" s="290"/>
      <c r="E368" s="1031"/>
      <c r="F368" s="290"/>
      <c r="G368" s="1038"/>
      <c r="H368" s="1038"/>
      <c r="I368" s="1038"/>
      <c r="J368" s="1038"/>
      <c r="K368" s="1038"/>
      <c r="L368" s="1038"/>
      <c r="M368" s="1038"/>
      <c r="N368" s="1038"/>
      <c r="O368" s="1038"/>
      <c r="P368" s="1038"/>
      <c r="Q368" s="1038"/>
      <c r="R368" s="1038"/>
      <c r="S368" s="1038"/>
      <c r="T368" s="1038"/>
      <c r="U368" s="1038"/>
      <c r="V368" s="1038"/>
      <c r="W368" s="1038"/>
      <c r="X368" s="1038"/>
      <c r="Y368" s="1038"/>
      <c r="Z368" s="1038"/>
    </row>
    <row r="369" spans="1:26" s="148" customFormat="1" ht="25.5">
      <c r="B369" s="148" t="s">
        <v>934</v>
      </c>
      <c r="C369" s="472"/>
      <c r="D369" s="290"/>
      <c r="E369" s="1031"/>
      <c r="F369" s="290"/>
      <c r="G369" s="1038"/>
      <c r="H369" s="1038"/>
      <c r="I369" s="1038"/>
      <c r="J369" s="1038"/>
      <c r="K369" s="1038"/>
      <c r="L369" s="1038"/>
      <c r="M369" s="1038"/>
      <c r="N369" s="1038"/>
      <c r="O369" s="1038"/>
      <c r="P369" s="1038"/>
      <c r="Q369" s="1038"/>
      <c r="R369" s="1038"/>
      <c r="S369" s="1038"/>
      <c r="T369" s="1038"/>
      <c r="U369" s="1038"/>
      <c r="V369" s="1038"/>
      <c r="W369" s="1038"/>
      <c r="X369" s="1038"/>
      <c r="Y369" s="1038"/>
      <c r="Z369" s="1038"/>
    </row>
    <row r="370" spans="1:26" s="148" customFormat="1" ht="38.25">
      <c r="B370" s="148" t="s">
        <v>904</v>
      </c>
      <c r="C370" s="472"/>
      <c r="D370" s="290"/>
      <c r="E370" s="1031"/>
      <c r="F370" s="290"/>
      <c r="G370" s="1038"/>
      <c r="H370" s="1038"/>
      <c r="I370" s="1038"/>
      <c r="J370" s="1038"/>
      <c r="K370" s="1038"/>
      <c r="L370" s="1038"/>
      <c r="M370" s="1038"/>
      <c r="N370" s="1038"/>
      <c r="O370" s="1038"/>
      <c r="P370" s="1038"/>
      <c r="Q370" s="1038"/>
      <c r="R370" s="1038"/>
      <c r="S370" s="1038"/>
      <c r="T370" s="1038"/>
      <c r="U370" s="1038"/>
      <c r="V370" s="1038"/>
      <c r="W370" s="1038"/>
      <c r="X370" s="1038"/>
      <c r="Y370" s="1038"/>
      <c r="Z370" s="1038"/>
    </row>
    <row r="371" spans="1:26" s="148" customFormat="1" ht="38.25">
      <c r="B371" s="148" t="s">
        <v>822</v>
      </c>
      <c r="C371" s="472"/>
      <c r="D371" s="290"/>
      <c r="E371" s="1031"/>
      <c r="F371" s="290"/>
      <c r="G371" s="1038"/>
      <c r="H371" s="1038"/>
      <c r="I371" s="1038"/>
      <c r="J371" s="1038"/>
      <c r="K371" s="1038"/>
      <c r="L371" s="1038"/>
      <c r="M371" s="1038"/>
      <c r="N371" s="1038"/>
      <c r="O371" s="1038"/>
      <c r="P371" s="1038"/>
      <c r="Q371" s="1038"/>
      <c r="R371" s="1038"/>
      <c r="S371" s="1038"/>
      <c r="T371" s="1038"/>
      <c r="U371" s="1038"/>
      <c r="V371" s="1038"/>
      <c r="W371" s="1038"/>
      <c r="X371" s="1038"/>
      <c r="Y371" s="1038"/>
      <c r="Z371" s="1038"/>
    </row>
    <row r="372" spans="1:26" s="148" customFormat="1">
      <c r="B372" s="148" t="s">
        <v>935</v>
      </c>
      <c r="C372" s="472"/>
      <c r="D372" s="290"/>
      <c r="E372" s="1031"/>
      <c r="F372" s="290"/>
      <c r="G372" s="1038"/>
      <c r="H372" s="1038"/>
      <c r="I372" s="1038"/>
      <c r="J372" s="1038"/>
      <c r="K372" s="1038"/>
      <c r="L372" s="1038"/>
      <c r="M372" s="1038"/>
      <c r="N372" s="1038"/>
      <c r="O372" s="1038"/>
      <c r="P372" s="1038"/>
      <c r="Q372" s="1038"/>
      <c r="R372" s="1038"/>
      <c r="S372" s="1038"/>
      <c r="T372" s="1038"/>
      <c r="U372" s="1038"/>
      <c r="V372" s="1038"/>
      <c r="W372" s="1038"/>
      <c r="X372" s="1038"/>
      <c r="Y372" s="1038"/>
      <c r="Z372" s="1038"/>
    </row>
    <row r="373" spans="1:26" s="148" customFormat="1">
      <c r="B373" s="148" t="s">
        <v>843</v>
      </c>
      <c r="C373" s="472"/>
      <c r="D373" s="290"/>
      <c r="E373" s="1031"/>
      <c r="F373" s="290"/>
      <c r="G373" s="1038"/>
      <c r="H373" s="1038"/>
      <c r="I373" s="1038"/>
      <c r="J373" s="1038"/>
      <c r="K373" s="1038"/>
      <c r="L373" s="1038"/>
      <c r="M373" s="1038"/>
      <c r="N373" s="1038"/>
      <c r="O373" s="1038"/>
      <c r="P373" s="1038"/>
      <c r="Q373" s="1038"/>
      <c r="R373" s="1038"/>
      <c r="S373" s="1038"/>
      <c r="T373" s="1038"/>
      <c r="U373" s="1038"/>
      <c r="V373" s="1038"/>
      <c r="W373" s="1038"/>
      <c r="X373" s="1038"/>
      <c r="Y373" s="1038"/>
      <c r="Z373" s="1038"/>
    </row>
    <row r="374" spans="1:26" s="148" customFormat="1" ht="51">
      <c r="B374" s="148" t="s">
        <v>767</v>
      </c>
      <c r="C374" s="472" t="s">
        <v>84</v>
      </c>
      <c r="D374" s="290">
        <v>2</v>
      </c>
      <c r="E374" s="1031"/>
      <c r="F374" s="290">
        <f>+D374*E374</f>
        <v>0</v>
      </c>
      <c r="G374" s="1038"/>
      <c r="H374" s="1038"/>
      <c r="I374" s="1038"/>
      <c r="J374" s="1038"/>
      <c r="K374" s="1038"/>
      <c r="L374" s="1038"/>
      <c r="M374" s="1038"/>
      <c r="N374" s="1038"/>
      <c r="O374" s="1038"/>
      <c r="P374" s="1038"/>
      <c r="Q374" s="1038"/>
      <c r="R374" s="1038"/>
      <c r="S374" s="1038"/>
      <c r="T374" s="1038"/>
      <c r="U374" s="1038"/>
      <c r="V374" s="1038"/>
      <c r="W374" s="1038"/>
      <c r="X374" s="1038"/>
      <c r="Y374" s="1038"/>
      <c r="Z374" s="1038"/>
    </row>
    <row r="375" spans="1:26" s="148" customFormat="1">
      <c r="C375" s="472"/>
      <c r="D375" s="290"/>
      <c r="E375" s="1031"/>
      <c r="F375" s="290"/>
      <c r="G375" s="1038"/>
      <c r="H375" s="1038"/>
      <c r="I375" s="1038"/>
      <c r="J375" s="1038"/>
      <c r="K375" s="1038"/>
      <c r="L375" s="1038"/>
      <c r="M375" s="1038"/>
      <c r="N375" s="1038"/>
      <c r="O375" s="1038"/>
      <c r="P375" s="1038"/>
      <c r="Q375" s="1038"/>
      <c r="R375" s="1038"/>
      <c r="S375" s="1038"/>
      <c r="T375" s="1038"/>
      <c r="U375" s="1038"/>
      <c r="V375" s="1038"/>
      <c r="W375" s="1038"/>
      <c r="X375" s="1038"/>
      <c r="Y375" s="1038"/>
      <c r="Z375" s="1038"/>
    </row>
    <row r="376" spans="1:26" s="148" customFormat="1">
      <c r="C376" s="472"/>
      <c r="D376" s="290"/>
      <c r="E376" s="1031"/>
      <c r="F376" s="290"/>
      <c r="G376" s="1038"/>
      <c r="H376" s="1038"/>
      <c r="I376" s="1038"/>
      <c r="J376" s="1038"/>
      <c r="K376" s="1038"/>
      <c r="L376" s="1038"/>
      <c r="M376" s="1038"/>
      <c r="N376" s="1038"/>
      <c r="O376" s="1038"/>
      <c r="P376" s="1038"/>
      <c r="Q376" s="1038"/>
      <c r="R376" s="1038"/>
      <c r="S376" s="1038"/>
      <c r="T376" s="1038"/>
      <c r="U376" s="1038"/>
      <c r="V376" s="1038"/>
      <c r="W376" s="1038"/>
      <c r="X376" s="1038"/>
      <c r="Y376" s="1038"/>
      <c r="Z376" s="1038"/>
    </row>
    <row r="377" spans="1:26" s="148" customFormat="1">
      <c r="A377" s="148" t="s">
        <v>936</v>
      </c>
      <c r="B377" s="370" t="s">
        <v>937</v>
      </c>
      <c r="C377" s="472"/>
      <c r="D377" s="290"/>
      <c r="E377" s="1031"/>
      <c r="F377" s="290"/>
      <c r="G377" s="1038"/>
      <c r="H377" s="1038"/>
      <c r="I377" s="1038"/>
      <c r="J377" s="1038"/>
      <c r="K377" s="1038"/>
      <c r="L377" s="1038"/>
      <c r="M377" s="1038"/>
      <c r="N377" s="1038"/>
      <c r="O377" s="1038"/>
      <c r="P377" s="1038"/>
      <c r="Q377" s="1038"/>
      <c r="R377" s="1038"/>
      <c r="S377" s="1038"/>
      <c r="T377" s="1038"/>
      <c r="U377" s="1038"/>
      <c r="V377" s="1038"/>
      <c r="W377" s="1038"/>
      <c r="X377" s="1038"/>
      <c r="Y377" s="1038"/>
      <c r="Z377" s="1038"/>
    </row>
    <row r="378" spans="1:26" s="148" customFormat="1" ht="51">
      <c r="B378" s="148" t="s">
        <v>938</v>
      </c>
      <c r="C378" s="472"/>
      <c r="D378" s="290"/>
      <c r="E378" s="1031"/>
      <c r="F378" s="290"/>
      <c r="G378" s="1038"/>
      <c r="H378" s="1038"/>
      <c r="I378" s="1038"/>
      <c r="J378" s="1038"/>
      <c r="K378" s="1038"/>
      <c r="L378" s="1038"/>
      <c r="M378" s="1038"/>
      <c r="N378" s="1038"/>
      <c r="O378" s="1038"/>
      <c r="P378" s="1038"/>
      <c r="Q378" s="1038"/>
      <c r="R378" s="1038"/>
      <c r="S378" s="1038"/>
      <c r="T378" s="1038"/>
      <c r="U378" s="1038"/>
      <c r="V378" s="1038"/>
      <c r="W378" s="1038"/>
      <c r="X378" s="1038"/>
      <c r="Y378" s="1038"/>
      <c r="Z378" s="1038"/>
    </row>
    <row r="379" spans="1:26" s="148" customFormat="1" ht="38.25">
      <c r="B379" s="148" t="s">
        <v>939</v>
      </c>
      <c r="C379" s="472"/>
      <c r="D379" s="290"/>
      <c r="E379" s="1031"/>
      <c r="F379" s="290"/>
      <c r="G379" s="1038"/>
      <c r="H379" s="1038"/>
      <c r="I379" s="1038"/>
      <c r="J379" s="1038"/>
      <c r="K379" s="1038"/>
      <c r="L379" s="1038"/>
      <c r="M379" s="1038"/>
      <c r="N379" s="1038"/>
      <c r="O379" s="1038"/>
      <c r="P379" s="1038"/>
      <c r="Q379" s="1038"/>
      <c r="R379" s="1038"/>
      <c r="S379" s="1038"/>
      <c r="T379" s="1038"/>
      <c r="U379" s="1038"/>
      <c r="V379" s="1038"/>
      <c r="W379" s="1038"/>
      <c r="X379" s="1038"/>
      <c r="Y379" s="1038"/>
      <c r="Z379" s="1038"/>
    </row>
    <row r="380" spans="1:26" s="148" customFormat="1" ht="38.25">
      <c r="B380" s="148" t="s">
        <v>883</v>
      </c>
      <c r="C380" s="472"/>
      <c r="D380" s="290"/>
      <c r="E380" s="1031"/>
      <c r="F380" s="290"/>
      <c r="G380" s="1038"/>
      <c r="H380" s="1038"/>
      <c r="I380" s="1038"/>
      <c r="J380" s="1038"/>
      <c r="K380" s="1038"/>
      <c r="L380" s="1038"/>
      <c r="M380" s="1038"/>
      <c r="N380" s="1038"/>
      <c r="O380" s="1038"/>
      <c r="P380" s="1038"/>
      <c r="Q380" s="1038"/>
      <c r="R380" s="1038"/>
      <c r="S380" s="1038"/>
      <c r="T380" s="1038"/>
      <c r="U380" s="1038"/>
      <c r="V380" s="1038"/>
      <c r="W380" s="1038"/>
      <c r="X380" s="1038"/>
      <c r="Y380" s="1038"/>
      <c r="Z380" s="1038"/>
    </row>
    <row r="381" spans="1:26" s="148" customFormat="1">
      <c r="B381" s="148" t="s">
        <v>940</v>
      </c>
      <c r="C381" s="472"/>
      <c r="D381" s="290"/>
      <c r="E381" s="1031"/>
      <c r="F381" s="290"/>
      <c r="G381" s="1038"/>
      <c r="H381" s="1038"/>
      <c r="I381" s="1038"/>
      <c r="J381" s="1038"/>
      <c r="K381" s="1038"/>
      <c r="L381" s="1038"/>
      <c r="M381" s="1038"/>
      <c r="N381" s="1038"/>
      <c r="O381" s="1038"/>
      <c r="P381" s="1038"/>
      <c r="Q381" s="1038"/>
      <c r="R381" s="1038"/>
      <c r="S381" s="1038"/>
      <c r="T381" s="1038"/>
      <c r="U381" s="1038"/>
      <c r="V381" s="1038"/>
      <c r="W381" s="1038"/>
      <c r="X381" s="1038"/>
      <c r="Y381" s="1038"/>
      <c r="Z381" s="1038"/>
    </row>
    <row r="382" spans="1:26" s="148" customFormat="1">
      <c r="B382" s="148" t="s">
        <v>816</v>
      </c>
      <c r="C382" s="472"/>
      <c r="D382" s="290"/>
      <c r="E382" s="1031"/>
      <c r="F382" s="290"/>
      <c r="G382" s="1038"/>
      <c r="H382" s="1038"/>
      <c r="I382" s="1038"/>
      <c r="J382" s="1038"/>
      <c r="K382" s="1038"/>
      <c r="L382" s="1038"/>
      <c r="M382" s="1038"/>
      <c r="N382" s="1038"/>
      <c r="O382" s="1038"/>
      <c r="P382" s="1038"/>
      <c r="Q382" s="1038"/>
      <c r="R382" s="1038"/>
      <c r="S382" s="1038"/>
      <c r="T382" s="1038"/>
      <c r="U382" s="1038"/>
      <c r="V382" s="1038"/>
      <c r="W382" s="1038"/>
      <c r="X382" s="1038"/>
      <c r="Y382" s="1038"/>
      <c r="Z382" s="1038"/>
    </row>
    <row r="383" spans="1:26" s="148" customFormat="1" ht="25.5">
      <c r="B383" s="148" t="s">
        <v>817</v>
      </c>
      <c r="C383" s="472"/>
      <c r="D383" s="290"/>
      <c r="E383" s="1031"/>
      <c r="F383" s="290"/>
      <c r="G383" s="1038"/>
      <c r="H383" s="1038"/>
      <c r="I383" s="1038"/>
      <c r="J383" s="1038"/>
      <c r="K383" s="1038"/>
      <c r="L383" s="1038"/>
      <c r="M383" s="1038"/>
      <c r="N383" s="1038"/>
      <c r="O383" s="1038"/>
      <c r="P383" s="1038"/>
      <c r="Q383" s="1038"/>
      <c r="R383" s="1038"/>
      <c r="S383" s="1038"/>
      <c r="T383" s="1038"/>
      <c r="U383" s="1038"/>
      <c r="V383" s="1038"/>
      <c r="W383" s="1038"/>
      <c r="X383" s="1038"/>
      <c r="Y383" s="1038"/>
      <c r="Z383" s="1038"/>
    </row>
    <row r="384" spans="1:26" s="148" customFormat="1">
      <c r="B384" s="148" t="s">
        <v>920</v>
      </c>
      <c r="C384" s="472"/>
      <c r="D384" s="290"/>
      <c r="E384" s="1031"/>
      <c r="F384" s="290"/>
      <c r="G384" s="1038"/>
      <c r="H384" s="1038"/>
      <c r="I384" s="1038"/>
      <c r="J384" s="1038"/>
      <c r="K384" s="1038"/>
      <c r="L384" s="1038"/>
      <c r="M384" s="1038"/>
      <c r="N384" s="1038"/>
      <c r="O384" s="1038"/>
      <c r="P384" s="1038"/>
      <c r="Q384" s="1038"/>
      <c r="R384" s="1038"/>
      <c r="S384" s="1038"/>
      <c r="T384" s="1038"/>
      <c r="U384" s="1038"/>
      <c r="V384" s="1038"/>
      <c r="W384" s="1038"/>
      <c r="X384" s="1038"/>
      <c r="Y384" s="1038"/>
      <c r="Z384" s="1038"/>
    </row>
    <row r="385" spans="1:26" s="148" customFormat="1" ht="89.25">
      <c r="B385" s="148" t="s">
        <v>941</v>
      </c>
      <c r="C385" s="472"/>
      <c r="D385" s="290"/>
      <c r="E385" s="1031"/>
      <c r="F385" s="290"/>
      <c r="G385" s="1038"/>
      <c r="H385" s="1038"/>
      <c r="I385" s="1038"/>
      <c r="J385" s="1038"/>
      <c r="K385" s="1038"/>
      <c r="L385" s="1038"/>
      <c r="M385" s="1038"/>
      <c r="N385" s="1038"/>
      <c r="O385" s="1038"/>
      <c r="P385" s="1038"/>
      <c r="Q385" s="1038"/>
      <c r="R385" s="1038"/>
      <c r="S385" s="1038"/>
      <c r="T385" s="1038"/>
      <c r="U385" s="1038"/>
      <c r="V385" s="1038"/>
      <c r="W385" s="1038"/>
      <c r="X385" s="1038"/>
      <c r="Y385" s="1038"/>
      <c r="Z385" s="1038"/>
    </row>
    <row r="386" spans="1:26" s="148" customFormat="1" ht="51">
      <c r="B386" s="148" t="s">
        <v>885</v>
      </c>
      <c r="C386" s="472"/>
      <c r="D386" s="290"/>
      <c r="E386" s="1031"/>
      <c r="F386" s="290"/>
      <c r="G386" s="1038"/>
      <c r="H386" s="1038"/>
      <c r="I386" s="1038"/>
      <c r="J386" s="1038"/>
      <c r="K386" s="1038"/>
      <c r="L386" s="1038"/>
      <c r="M386" s="1038"/>
      <c r="N386" s="1038"/>
      <c r="O386" s="1038"/>
      <c r="P386" s="1038"/>
      <c r="Q386" s="1038"/>
      <c r="R386" s="1038"/>
      <c r="S386" s="1038"/>
      <c r="T386" s="1038"/>
      <c r="U386" s="1038"/>
      <c r="V386" s="1038"/>
      <c r="W386" s="1038"/>
      <c r="X386" s="1038"/>
      <c r="Y386" s="1038"/>
      <c r="Z386" s="1038"/>
    </row>
    <row r="387" spans="1:26" s="148" customFormat="1" ht="89.25">
      <c r="B387" s="148" t="s">
        <v>942</v>
      </c>
      <c r="C387" s="472"/>
      <c r="D387" s="290"/>
      <c r="E387" s="1031"/>
      <c r="F387" s="290"/>
      <c r="G387" s="1038"/>
      <c r="H387" s="1038"/>
      <c r="I387" s="1038"/>
      <c r="J387" s="1038"/>
      <c r="K387" s="1038"/>
      <c r="L387" s="1038"/>
      <c r="M387" s="1038"/>
      <c r="N387" s="1038"/>
      <c r="O387" s="1038"/>
      <c r="P387" s="1038"/>
      <c r="Q387" s="1038"/>
      <c r="R387" s="1038"/>
      <c r="S387" s="1038"/>
      <c r="T387" s="1038"/>
      <c r="U387" s="1038"/>
      <c r="V387" s="1038"/>
      <c r="W387" s="1038"/>
      <c r="X387" s="1038"/>
      <c r="Y387" s="1038"/>
      <c r="Z387" s="1038"/>
    </row>
    <row r="388" spans="1:26" s="148" customFormat="1" ht="89.25">
      <c r="B388" s="148" t="s">
        <v>943</v>
      </c>
      <c r="C388" s="472"/>
      <c r="D388" s="290"/>
      <c r="E388" s="1031"/>
      <c r="F388" s="290"/>
      <c r="G388" s="1038"/>
      <c r="H388" s="1038"/>
      <c r="I388" s="1038"/>
      <c r="J388" s="1038"/>
      <c r="K388" s="1038"/>
      <c r="L388" s="1038"/>
      <c r="M388" s="1038"/>
      <c r="N388" s="1038"/>
      <c r="O388" s="1038"/>
      <c r="P388" s="1038"/>
      <c r="Q388" s="1038"/>
      <c r="R388" s="1038"/>
      <c r="S388" s="1038"/>
      <c r="T388" s="1038"/>
      <c r="U388" s="1038"/>
      <c r="V388" s="1038"/>
      <c r="W388" s="1038"/>
      <c r="X388" s="1038"/>
      <c r="Y388" s="1038"/>
      <c r="Z388" s="1038"/>
    </row>
    <row r="389" spans="1:26" s="148" customFormat="1">
      <c r="B389" s="148" t="s">
        <v>887</v>
      </c>
      <c r="C389" s="472"/>
      <c r="D389" s="290"/>
      <c r="E389" s="1031"/>
      <c r="F389" s="290"/>
      <c r="G389" s="1038"/>
      <c r="H389" s="1038"/>
      <c r="I389" s="1038"/>
      <c r="J389" s="1038"/>
      <c r="K389" s="1038"/>
      <c r="L389" s="1038"/>
      <c r="M389" s="1038"/>
      <c r="N389" s="1038"/>
      <c r="O389" s="1038"/>
      <c r="P389" s="1038"/>
      <c r="Q389" s="1038"/>
      <c r="R389" s="1038"/>
      <c r="S389" s="1038"/>
      <c r="T389" s="1038"/>
      <c r="U389" s="1038"/>
      <c r="V389" s="1038"/>
      <c r="W389" s="1038"/>
      <c r="X389" s="1038"/>
      <c r="Y389" s="1038"/>
      <c r="Z389" s="1038"/>
    </row>
    <row r="390" spans="1:26" s="148" customFormat="1">
      <c r="B390" s="148" t="s">
        <v>872</v>
      </c>
      <c r="C390" s="472"/>
      <c r="D390" s="290"/>
      <c r="E390" s="1083"/>
      <c r="F390" s="290"/>
      <c r="G390" s="1038"/>
      <c r="H390" s="1038"/>
      <c r="I390" s="1038"/>
      <c r="J390" s="1038"/>
      <c r="K390" s="1038"/>
      <c r="L390" s="1038"/>
      <c r="M390" s="1038"/>
      <c r="N390" s="1038"/>
      <c r="O390" s="1038"/>
      <c r="P390" s="1038"/>
      <c r="Q390" s="1038"/>
      <c r="R390" s="1038"/>
      <c r="S390" s="1038"/>
      <c r="T390" s="1038"/>
      <c r="U390" s="1038"/>
      <c r="V390" s="1038"/>
      <c r="W390" s="1038"/>
      <c r="X390" s="1038"/>
      <c r="Y390" s="1038"/>
      <c r="Z390" s="1038"/>
    </row>
    <row r="391" spans="1:26" s="148" customFormat="1" ht="51">
      <c r="B391" s="148" t="s">
        <v>767</v>
      </c>
      <c r="C391" s="472" t="s">
        <v>84</v>
      </c>
      <c r="D391" s="290">
        <v>1</v>
      </c>
      <c r="E391" s="1031"/>
      <c r="F391" s="290">
        <f>+D391*E391</f>
        <v>0</v>
      </c>
      <c r="G391" s="1038"/>
      <c r="H391" s="1038"/>
      <c r="I391" s="1038"/>
      <c r="J391" s="1038"/>
      <c r="K391" s="1038"/>
      <c r="L391" s="1038"/>
      <c r="M391" s="1038"/>
      <c r="N391" s="1038"/>
      <c r="O391" s="1038"/>
      <c r="P391" s="1038"/>
      <c r="Q391" s="1038"/>
      <c r="R391" s="1038"/>
      <c r="S391" s="1038"/>
      <c r="T391" s="1038"/>
      <c r="U391" s="1038"/>
      <c r="V391" s="1038"/>
      <c r="W391" s="1038"/>
      <c r="X391" s="1038"/>
      <c r="Y391" s="1038"/>
      <c r="Z391" s="1038"/>
    </row>
    <row r="392" spans="1:26" s="148" customFormat="1">
      <c r="C392" s="472"/>
      <c r="D392" s="290"/>
      <c r="E392" s="1083"/>
      <c r="F392" s="290"/>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row>
    <row r="393" spans="1:26" s="148" customFormat="1">
      <c r="C393" s="472"/>
      <c r="D393" s="290"/>
      <c r="E393" s="1031"/>
      <c r="F393" s="290"/>
      <c r="G393" s="1038"/>
      <c r="H393" s="1038"/>
      <c r="I393" s="1038"/>
      <c r="J393" s="1038"/>
      <c r="K393" s="1038"/>
      <c r="L393" s="1038"/>
      <c r="M393" s="1038"/>
      <c r="N393" s="1038"/>
      <c r="O393" s="1038"/>
      <c r="P393" s="1038"/>
      <c r="Q393" s="1038"/>
      <c r="R393" s="1038"/>
      <c r="S393" s="1038"/>
      <c r="T393" s="1038"/>
      <c r="U393" s="1038"/>
      <c r="V393" s="1038"/>
      <c r="W393" s="1038"/>
      <c r="X393" s="1038"/>
      <c r="Y393" s="1038"/>
      <c r="Z393" s="1038"/>
    </row>
    <row r="394" spans="1:26" s="148" customFormat="1">
      <c r="A394" s="148" t="s">
        <v>944</v>
      </c>
      <c r="B394" s="370" t="s">
        <v>945</v>
      </c>
      <c r="C394" s="472"/>
      <c r="D394" s="290"/>
      <c r="E394" s="1031"/>
      <c r="F394" s="290"/>
      <c r="G394" s="1038"/>
      <c r="H394" s="1038"/>
      <c r="I394" s="1038"/>
      <c r="J394" s="1038"/>
      <c r="K394" s="1038"/>
      <c r="L394" s="1038"/>
      <c r="M394" s="1038"/>
      <c r="N394" s="1038"/>
      <c r="O394" s="1038"/>
      <c r="P394" s="1038"/>
      <c r="Q394" s="1038"/>
      <c r="R394" s="1038"/>
      <c r="S394" s="1038"/>
      <c r="T394" s="1038"/>
      <c r="U394" s="1038"/>
      <c r="V394" s="1038"/>
      <c r="W394" s="1038"/>
      <c r="X394" s="1038"/>
      <c r="Y394" s="1038"/>
      <c r="Z394" s="1038"/>
    </row>
    <row r="395" spans="1:26" s="148" customFormat="1" ht="51">
      <c r="B395" s="148" t="s">
        <v>938</v>
      </c>
      <c r="C395" s="472"/>
      <c r="D395" s="290"/>
      <c r="E395" s="1031"/>
      <c r="F395" s="290"/>
      <c r="G395" s="1038"/>
      <c r="H395" s="1038"/>
      <c r="I395" s="1038"/>
      <c r="J395" s="1038"/>
      <c r="K395" s="1038"/>
      <c r="L395" s="1038"/>
      <c r="M395" s="1038"/>
      <c r="N395" s="1038"/>
      <c r="O395" s="1038"/>
      <c r="P395" s="1038"/>
      <c r="Q395" s="1038"/>
      <c r="R395" s="1038"/>
      <c r="S395" s="1038"/>
      <c r="T395" s="1038"/>
      <c r="U395" s="1038"/>
      <c r="V395" s="1038"/>
      <c r="W395" s="1038"/>
      <c r="X395" s="1038"/>
      <c r="Y395" s="1038"/>
      <c r="Z395" s="1038"/>
    </row>
    <row r="396" spans="1:26" s="148" customFormat="1" ht="38.25">
      <c r="B396" s="148" t="s">
        <v>939</v>
      </c>
      <c r="C396" s="472"/>
      <c r="D396" s="290"/>
      <c r="E396" s="1031"/>
      <c r="F396" s="290"/>
      <c r="G396" s="1038"/>
      <c r="H396" s="1038"/>
      <c r="I396" s="1038"/>
      <c r="J396" s="1038"/>
      <c r="K396" s="1038"/>
      <c r="L396" s="1038"/>
      <c r="M396" s="1038"/>
      <c r="N396" s="1038"/>
      <c r="O396" s="1038"/>
      <c r="P396" s="1038"/>
      <c r="Q396" s="1038"/>
      <c r="R396" s="1038"/>
      <c r="S396" s="1038"/>
      <c r="T396" s="1038"/>
      <c r="U396" s="1038"/>
      <c r="V396" s="1038"/>
      <c r="W396" s="1038"/>
      <c r="X396" s="1038"/>
      <c r="Y396" s="1038"/>
      <c r="Z396" s="1038"/>
    </row>
    <row r="397" spans="1:26" s="148" customFormat="1" ht="38.25">
      <c r="B397" s="148" t="s">
        <v>883</v>
      </c>
      <c r="C397" s="472"/>
      <c r="D397" s="290"/>
      <c r="E397" s="1031"/>
      <c r="F397" s="290"/>
      <c r="G397" s="1038"/>
      <c r="H397" s="1038"/>
      <c r="I397" s="1038"/>
      <c r="J397" s="1038"/>
      <c r="K397" s="1038"/>
      <c r="L397" s="1038"/>
      <c r="M397" s="1038"/>
      <c r="N397" s="1038"/>
      <c r="O397" s="1038"/>
      <c r="P397" s="1038"/>
      <c r="Q397" s="1038"/>
      <c r="R397" s="1038"/>
      <c r="S397" s="1038"/>
      <c r="T397" s="1038"/>
      <c r="U397" s="1038"/>
      <c r="V397" s="1038"/>
      <c r="W397" s="1038"/>
      <c r="X397" s="1038"/>
      <c r="Y397" s="1038"/>
      <c r="Z397" s="1038"/>
    </row>
    <row r="398" spans="1:26" s="148" customFormat="1">
      <c r="B398" s="148" t="s">
        <v>940</v>
      </c>
      <c r="C398" s="472"/>
      <c r="D398" s="290"/>
      <c r="E398" s="1031"/>
      <c r="F398" s="290"/>
      <c r="G398" s="1038"/>
      <c r="H398" s="1038"/>
      <c r="I398" s="1038"/>
      <c r="J398" s="1038"/>
      <c r="K398" s="1038"/>
      <c r="L398" s="1038"/>
      <c r="M398" s="1038"/>
      <c r="N398" s="1038"/>
      <c r="O398" s="1038"/>
      <c r="P398" s="1038"/>
      <c r="Q398" s="1038"/>
      <c r="R398" s="1038"/>
      <c r="S398" s="1038"/>
      <c r="T398" s="1038"/>
      <c r="U398" s="1038"/>
      <c r="V398" s="1038"/>
      <c r="W398" s="1038"/>
      <c r="X398" s="1038"/>
      <c r="Y398" s="1038"/>
      <c r="Z398" s="1038"/>
    </row>
    <row r="399" spans="1:26" s="148" customFormat="1" ht="25.5">
      <c r="B399" s="148" t="s">
        <v>817</v>
      </c>
      <c r="C399" s="472"/>
      <c r="D399" s="290"/>
      <c r="E399" s="1031"/>
      <c r="F399" s="290"/>
      <c r="G399" s="1038"/>
      <c r="H399" s="1038"/>
      <c r="I399" s="1038"/>
      <c r="J399" s="1038"/>
      <c r="K399" s="1038"/>
      <c r="L399" s="1038"/>
      <c r="M399" s="1038"/>
      <c r="N399" s="1038"/>
      <c r="O399" s="1038"/>
      <c r="P399" s="1038"/>
      <c r="Q399" s="1038"/>
      <c r="R399" s="1038"/>
      <c r="S399" s="1038"/>
      <c r="T399" s="1038"/>
      <c r="U399" s="1038"/>
      <c r="V399" s="1038"/>
      <c r="W399" s="1038"/>
      <c r="X399" s="1038"/>
      <c r="Y399" s="1038"/>
      <c r="Z399" s="1038"/>
    </row>
    <row r="400" spans="1:26" s="148" customFormat="1">
      <c r="B400" s="148" t="s">
        <v>920</v>
      </c>
      <c r="C400" s="472"/>
      <c r="D400" s="290"/>
      <c r="E400" s="1031"/>
      <c r="F400" s="290"/>
      <c r="G400" s="1038"/>
      <c r="H400" s="1038"/>
      <c r="I400" s="1038"/>
      <c r="J400" s="1038"/>
      <c r="K400" s="1038"/>
      <c r="L400" s="1038"/>
      <c r="M400" s="1038"/>
      <c r="N400" s="1038"/>
      <c r="O400" s="1038"/>
      <c r="P400" s="1038"/>
      <c r="Q400" s="1038"/>
      <c r="R400" s="1038"/>
      <c r="S400" s="1038"/>
      <c r="T400" s="1038"/>
      <c r="U400" s="1038"/>
      <c r="V400" s="1038"/>
      <c r="W400" s="1038"/>
      <c r="X400" s="1038"/>
      <c r="Y400" s="1038"/>
      <c r="Z400" s="1038"/>
    </row>
    <row r="401" spans="1:26" s="148" customFormat="1" ht="114.75">
      <c r="B401" s="148" t="s">
        <v>921</v>
      </c>
      <c r="C401" s="472"/>
      <c r="D401" s="290"/>
      <c r="E401" s="1031"/>
      <c r="F401" s="290"/>
      <c r="G401" s="1038"/>
      <c r="H401" s="1038"/>
      <c r="I401" s="1038"/>
      <c r="J401" s="1038"/>
      <c r="K401" s="1038"/>
      <c r="L401" s="1038"/>
      <c r="M401" s="1038"/>
      <c r="N401" s="1038"/>
      <c r="O401" s="1038"/>
      <c r="P401" s="1038"/>
      <c r="Q401" s="1038"/>
      <c r="R401" s="1038"/>
      <c r="S401" s="1038"/>
      <c r="T401" s="1038"/>
      <c r="U401" s="1038"/>
      <c r="V401" s="1038"/>
      <c r="W401" s="1038"/>
      <c r="X401" s="1038"/>
      <c r="Y401" s="1038"/>
      <c r="Z401" s="1038"/>
    </row>
    <row r="402" spans="1:26" s="148" customFormat="1" ht="51">
      <c r="B402" s="148" t="s">
        <v>885</v>
      </c>
      <c r="C402" s="472"/>
      <c r="D402" s="290"/>
      <c r="E402" s="1031"/>
      <c r="F402" s="290"/>
      <c r="G402" s="1038"/>
      <c r="H402" s="1038"/>
      <c r="I402" s="1038"/>
      <c r="J402" s="1038"/>
      <c r="K402" s="1038"/>
      <c r="L402" s="1038"/>
      <c r="M402" s="1038"/>
      <c r="N402" s="1038"/>
      <c r="O402" s="1038"/>
      <c r="P402" s="1038"/>
      <c r="Q402" s="1038"/>
      <c r="R402" s="1038"/>
      <c r="S402" s="1038"/>
      <c r="T402" s="1038"/>
      <c r="U402" s="1038"/>
      <c r="V402" s="1038"/>
      <c r="W402" s="1038"/>
      <c r="X402" s="1038"/>
      <c r="Y402" s="1038"/>
      <c r="Z402" s="1038"/>
    </row>
    <row r="403" spans="1:26" s="148" customFormat="1" ht="76.5">
      <c r="B403" s="148" t="s">
        <v>946</v>
      </c>
      <c r="C403" s="472"/>
      <c r="D403" s="290"/>
      <c r="E403" s="1031"/>
      <c r="F403" s="290"/>
      <c r="G403" s="1038"/>
      <c r="H403" s="1038"/>
      <c r="I403" s="1038"/>
      <c r="J403" s="1038"/>
      <c r="K403" s="1038"/>
      <c r="L403" s="1038"/>
      <c r="M403" s="1038"/>
      <c r="N403" s="1038"/>
      <c r="O403" s="1038"/>
      <c r="P403" s="1038"/>
      <c r="Q403" s="1038"/>
      <c r="R403" s="1038"/>
      <c r="S403" s="1038"/>
      <c r="T403" s="1038"/>
      <c r="U403" s="1038"/>
      <c r="V403" s="1038"/>
      <c r="W403" s="1038"/>
      <c r="X403" s="1038"/>
      <c r="Y403" s="1038"/>
      <c r="Z403" s="1038"/>
    </row>
    <row r="404" spans="1:26" s="148" customFormat="1">
      <c r="B404" s="148" t="s">
        <v>947</v>
      </c>
      <c r="C404" s="472"/>
      <c r="D404" s="290"/>
      <c r="E404" s="1031"/>
      <c r="F404" s="290"/>
      <c r="G404" s="1038"/>
      <c r="H404" s="1038"/>
      <c r="I404" s="1038"/>
      <c r="J404" s="1038"/>
      <c r="K404" s="1038"/>
      <c r="L404" s="1038"/>
      <c r="M404" s="1038"/>
      <c r="N404" s="1038"/>
      <c r="O404" s="1038"/>
      <c r="P404" s="1038"/>
      <c r="Q404" s="1038"/>
      <c r="R404" s="1038"/>
      <c r="S404" s="1038"/>
      <c r="T404" s="1038"/>
      <c r="U404" s="1038"/>
      <c r="V404" s="1038"/>
      <c r="W404" s="1038"/>
      <c r="X404" s="1038"/>
      <c r="Y404" s="1038"/>
      <c r="Z404" s="1038"/>
    </row>
    <row r="405" spans="1:26" s="148" customFormat="1">
      <c r="B405" s="148" t="s">
        <v>872</v>
      </c>
      <c r="C405" s="472"/>
      <c r="D405" s="290"/>
      <c r="E405" s="1031"/>
      <c r="F405" s="290"/>
      <c r="G405" s="1038"/>
      <c r="H405" s="1038"/>
      <c r="I405" s="1038"/>
      <c r="J405" s="1038"/>
      <c r="K405" s="1038"/>
      <c r="L405" s="1038"/>
      <c r="M405" s="1038"/>
      <c r="N405" s="1038"/>
      <c r="O405" s="1038"/>
      <c r="P405" s="1038"/>
      <c r="Q405" s="1038"/>
      <c r="R405" s="1038"/>
      <c r="S405" s="1038"/>
      <c r="T405" s="1038"/>
      <c r="U405" s="1038"/>
      <c r="V405" s="1038"/>
      <c r="W405" s="1038"/>
      <c r="X405" s="1038"/>
      <c r="Y405" s="1038"/>
      <c r="Z405" s="1038"/>
    </row>
    <row r="406" spans="1:26" s="148" customFormat="1" ht="51">
      <c r="B406" s="148" t="s">
        <v>767</v>
      </c>
      <c r="C406" s="472" t="s">
        <v>84</v>
      </c>
      <c r="D406" s="290">
        <v>1</v>
      </c>
      <c r="E406" s="1031"/>
      <c r="F406" s="290">
        <f>+D406*E406</f>
        <v>0</v>
      </c>
      <c r="G406" s="1038"/>
      <c r="H406" s="1038"/>
      <c r="I406" s="1038"/>
      <c r="J406" s="1038"/>
      <c r="K406" s="1038"/>
      <c r="L406" s="1038"/>
      <c r="M406" s="1038"/>
      <c r="N406" s="1038"/>
      <c r="O406" s="1038"/>
      <c r="P406" s="1038"/>
      <c r="Q406" s="1038"/>
      <c r="R406" s="1038"/>
      <c r="S406" s="1038"/>
      <c r="T406" s="1038"/>
      <c r="U406" s="1038"/>
      <c r="V406" s="1038"/>
      <c r="W406" s="1038"/>
      <c r="X406" s="1038"/>
      <c r="Y406" s="1038"/>
      <c r="Z406" s="1038"/>
    </row>
    <row r="407" spans="1:26" s="148" customFormat="1">
      <c r="C407" s="472"/>
      <c r="D407" s="290"/>
      <c r="E407" s="1031"/>
      <c r="F407" s="290"/>
      <c r="G407" s="1038"/>
      <c r="H407" s="1038"/>
      <c r="I407" s="1038"/>
      <c r="J407" s="1038"/>
      <c r="K407" s="1038"/>
      <c r="L407" s="1038"/>
      <c r="M407" s="1038"/>
      <c r="N407" s="1038"/>
      <c r="O407" s="1038"/>
      <c r="P407" s="1038"/>
      <c r="Q407" s="1038"/>
      <c r="R407" s="1038"/>
      <c r="S407" s="1038"/>
      <c r="T407" s="1038"/>
      <c r="U407" s="1038"/>
      <c r="V407" s="1038"/>
      <c r="W407" s="1038"/>
      <c r="X407" s="1038"/>
      <c r="Y407" s="1038"/>
      <c r="Z407" s="1038"/>
    </row>
    <row r="408" spans="1:26" s="148" customFormat="1">
      <c r="C408" s="472"/>
      <c r="D408" s="290"/>
      <c r="E408" s="1031"/>
      <c r="F408" s="290"/>
      <c r="G408" s="1038"/>
      <c r="H408" s="1038"/>
      <c r="I408" s="1038"/>
      <c r="J408" s="1038"/>
      <c r="K408" s="1038"/>
      <c r="L408" s="1038"/>
      <c r="M408" s="1038"/>
      <c r="N408" s="1038"/>
      <c r="O408" s="1038"/>
      <c r="P408" s="1038"/>
      <c r="Q408" s="1038"/>
      <c r="R408" s="1038"/>
      <c r="S408" s="1038"/>
      <c r="T408" s="1038"/>
      <c r="U408" s="1038"/>
      <c r="V408" s="1038"/>
      <c r="W408" s="1038"/>
      <c r="X408" s="1038"/>
      <c r="Y408" s="1038"/>
      <c r="Z408" s="1038"/>
    </row>
    <row r="409" spans="1:26" s="148" customFormat="1">
      <c r="A409" s="148" t="s">
        <v>948</v>
      </c>
      <c r="B409" s="370" t="s">
        <v>949</v>
      </c>
      <c r="C409" s="472"/>
      <c r="D409" s="290"/>
      <c r="E409" s="1031"/>
      <c r="F409" s="290"/>
      <c r="G409" s="1038"/>
      <c r="H409" s="1038"/>
      <c r="I409" s="1038"/>
      <c r="J409" s="1038"/>
      <c r="K409" s="1038"/>
      <c r="L409" s="1038"/>
      <c r="M409" s="1038"/>
      <c r="N409" s="1038"/>
      <c r="O409" s="1038"/>
      <c r="P409" s="1038"/>
      <c r="Q409" s="1038"/>
      <c r="R409" s="1038"/>
      <c r="S409" s="1038"/>
      <c r="T409" s="1038"/>
      <c r="U409" s="1038"/>
      <c r="V409" s="1038"/>
      <c r="W409" s="1038"/>
      <c r="X409" s="1038"/>
      <c r="Y409" s="1038"/>
      <c r="Z409" s="1038"/>
    </row>
    <row r="410" spans="1:26" s="148" customFormat="1" ht="51">
      <c r="B410" s="148" t="s">
        <v>938</v>
      </c>
      <c r="C410" s="472"/>
      <c r="D410" s="290"/>
      <c r="E410" s="1031"/>
      <c r="F410" s="290"/>
      <c r="G410" s="1038"/>
      <c r="H410" s="1038"/>
      <c r="I410" s="1038"/>
      <c r="J410" s="1038"/>
      <c r="K410" s="1038"/>
      <c r="L410" s="1038"/>
      <c r="M410" s="1038"/>
      <c r="N410" s="1038"/>
      <c r="O410" s="1038"/>
      <c r="P410" s="1038"/>
      <c r="Q410" s="1038"/>
      <c r="R410" s="1038"/>
      <c r="S410" s="1038"/>
      <c r="T410" s="1038"/>
      <c r="U410" s="1038"/>
      <c r="V410" s="1038"/>
      <c r="W410" s="1038"/>
      <c r="X410" s="1038"/>
      <c r="Y410" s="1038"/>
      <c r="Z410" s="1038"/>
    </row>
    <row r="411" spans="1:26" s="148" customFormat="1" ht="38.25">
      <c r="B411" s="148" t="s">
        <v>950</v>
      </c>
      <c r="C411" s="472"/>
      <c r="D411" s="290"/>
      <c r="E411" s="1031"/>
      <c r="F411" s="290"/>
      <c r="G411" s="1038"/>
      <c r="H411" s="1038"/>
      <c r="I411" s="1038"/>
      <c r="J411" s="1038"/>
      <c r="K411" s="1038"/>
      <c r="L411" s="1038"/>
      <c r="M411" s="1038"/>
      <c r="N411" s="1038"/>
      <c r="O411" s="1038"/>
      <c r="P411" s="1038"/>
      <c r="Q411" s="1038"/>
      <c r="R411" s="1038"/>
      <c r="S411" s="1038"/>
      <c r="T411" s="1038"/>
      <c r="U411" s="1038"/>
      <c r="V411" s="1038"/>
      <c r="W411" s="1038"/>
      <c r="X411" s="1038"/>
      <c r="Y411" s="1038"/>
      <c r="Z411" s="1038"/>
    </row>
    <row r="412" spans="1:26" s="148" customFormat="1">
      <c r="B412" s="148" t="s">
        <v>815</v>
      </c>
      <c r="C412" s="472"/>
      <c r="D412" s="290"/>
      <c r="E412" s="1031"/>
      <c r="F412" s="290"/>
      <c r="G412" s="1038"/>
      <c r="H412" s="1038"/>
      <c r="I412" s="1038"/>
      <c r="J412" s="1038"/>
      <c r="K412" s="1038"/>
      <c r="L412" s="1038"/>
      <c r="M412" s="1038"/>
      <c r="N412" s="1038"/>
      <c r="O412" s="1038"/>
      <c r="P412" s="1038"/>
      <c r="Q412" s="1038"/>
      <c r="R412" s="1038"/>
      <c r="S412" s="1038"/>
      <c r="T412" s="1038"/>
      <c r="U412" s="1038"/>
      <c r="V412" s="1038"/>
      <c r="W412" s="1038"/>
      <c r="X412" s="1038"/>
      <c r="Y412" s="1038"/>
      <c r="Z412" s="1038"/>
    </row>
    <row r="413" spans="1:26" s="148" customFormat="1" ht="25.5">
      <c r="B413" s="148" t="s">
        <v>951</v>
      </c>
      <c r="C413" s="472"/>
      <c r="D413" s="290"/>
      <c r="E413" s="1031"/>
      <c r="F413" s="290"/>
      <c r="G413" s="1038"/>
      <c r="H413" s="1038"/>
      <c r="I413" s="1038"/>
      <c r="J413" s="1038"/>
      <c r="K413" s="1038"/>
      <c r="L413" s="1038"/>
      <c r="M413" s="1038"/>
      <c r="N413" s="1038"/>
      <c r="O413" s="1038"/>
      <c r="P413" s="1038"/>
      <c r="Q413" s="1038"/>
      <c r="R413" s="1038"/>
      <c r="S413" s="1038"/>
      <c r="T413" s="1038"/>
      <c r="U413" s="1038"/>
      <c r="V413" s="1038"/>
      <c r="W413" s="1038"/>
      <c r="X413" s="1038"/>
      <c r="Y413" s="1038"/>
      <c r="Z413" s="1038"/>
    </row>
    <row r="414" spans="1:26" s="148" customFormat="1">
      <c r="B414" s="148" t="s">
        <v>832</v>
      </c>
      <c r="C414" s="472"/>
      <c r="D414" s="290"/>
      <c r="E414" s="1031"/>
      <c r="F414" s="290"/>
      <c r="G414" s="1038"/>
      <c r="H414" s="1038"/>
      <c r="I414" s="1038"/>
      <c r="J414" s="1038"/>
      <c r="K414" s="1038"/>
      <c r="L414" s="1038"/>
      <c r="M414" s="1038"/>
      <c r="N414" s="1038"/>
      <c r="O414" s="1038"/>
      <c r="P414" s="1038"/>
      <c r="Q414" s="1038"/>
      <c r="R414" s="1038"/>
      <c r="S414" s="1038"/>
      <c r="T414" s="1038"/>
      <c r="U414" s="1038"/>
      <c r="V414" s="1038"/>
      <c r="W414" s="1038"/>
      <c r="X414" s="1038"/>
      <c r="Y414" s="1038"/>
      <c r="Z414" s="1038"/>
    </row>
    <row r="415" spans="1:26" s="148" customFormat="1">
      <c r="B415" s="148" t="s">
        <v>952</v>
      </c>
      <c r="C415" s="472"/>
      <c r="D415" s="290"/>
      <c r="E415" s="1031"/>
      <c r="F415" s="290"/>
      <c r="G415" s="1038"/>
      <c r="H415" s="1038"/>
      <c r="I415" s="1038"/>
      <c r="J415" s="1038"/>
      <c r="K415" s="1038"/>
      <c r="L415" s="1038"/>
      <c r="M415" s="1038"/>
      <c r="N415" s="1038"/>
      <c r="O415" s="1038"/>
      <c r="P415" s="1038"/>
      <c r="Q415" s="1038"/>
      <c r="R415" s="1038"/>
      <c r="S415" s="1038"/>
      <c r="T415" s="1038"/>
      <c r="U415" s="1038"/>
      <c r="V415" s="1038"/>
      <c r="W415" s="1038"/>
      <c r="X415" s="1038"/>
      <c r="Y415" s="1038"/>
      <c r="Z415" s="1038"/>
    </row>
    <row r="416" spans="1:26" s="148" customFormat="1" ht="89.25">
      <c r="B416" s="148" t="s">
        <v>941</v>
      </c>
      <c r="C416" s="472"/>
      <c r="D416" s="290"/>
      <c r="E416" s="1031"/>
      <c r="F416" s="290"/>
      <c r="G416" s="1038"/>
      <c r="H416" s="1038"/>
      <c r="I416" s="1038"/>
      <c r="J416" s="1038"/>
      <c r="K416" s="1038"/>
      <c r="L416" s="1038"/>
      <c r="M416" s="1038"/>
      <c r="N416" s="1038"/>
      <c r="O416" s="1038"/>
      <c r="P416" s="1038"/>
      <c r="Q416" s="1038"/>
      <c r="R416" s="1038"/>
      <c r="S416" s="1038"/>
      <c r="T416" s="1038"/>
      <c r="U416" s="1038"/>
      <c r="V416" s="1038"/>
      <c r="W416" s="1038"/>
      <c r="X416" s="1038"/>
      <c r="Y416" s="1038"/>
      <c r="Z416" s="1038"/>
    </row>
    <row r="417" spans="1:26" s="148" customFormat="1" ht="51">
      <c r="B417" s="148" t="s">
        <v>885</v>
      </c>
      <c r="C417" s="472"/>
      <c r="D417" s="290"/>
      <c r="E417" s="1031"/>
      <c r="F417" s="290"/>
      <c r="G417" s="1038"/>
      <c r="H417" s="1038"/>
      <c r="I417" s="1038"/>
      <c r="J417" s="1038"/>
      <c r="K417" s="1038"/>
      <c r="L417" s="1038"/>
      <c r="M417" s="1038"/>
      <c r="N417" s="1038"/>
      <c r="O417" s="1038"/>
      <c r="P417" s="1038"/>
      <c r="Q417" s="1038"/>
      <c r="R417" s="1038"/>
      <c r="S417" s="1038"/>
      <c r="T417" s="1038"/>
      <c r="U417" s="1038"/>
      <c r="V417" s="1038"/>
      <c r="W417" s="1038"/>
      <c r="X417" s="1038"/>
      <c r="Y417" s="1038"/>
      <c r="Z417" s="1038"/>
    </row>
    <row r="418" spans="1:26" s="148" customFormat="1" ht="89.25">
      <c r="B418" s="148" t="s">
        <v>942</v>
      </c>
      <c r="C418" s="472"/>
      <c r="D418" s="290"/>
      <c r="E418" s="1031"/>
      <c r="F418" s="290"/>
      <c r="G418" s="1038"/>
      <c r="H418" s="1038"/>
      <c r="I418" s="1038"/>
      <c r="J418" s="1038"/>
      <c r="K418" s="1038"/>
      <c r="L418" s="1038"/>
      <c r="M418" s="1038"/>
      <c r="N418" s="1038"/>
      <c r="O418" s="1038"/>
      <c r="P418" s="1038"/>
      <c r="Q418" s="1038"/>
      <c r="R418" s="1038"/>
      <c r="S418" s="1038"/>
      <c r="T418" s="1038"/>
      <c r="U418" s="1038"/>
      <c r="V418" s="1038"/>
      <c r="W418" s="1038"/>
      <c r="X418" s="1038"/>
      <c r="Y418" s="1038"/>
      <c r="Z418" s="1038"/>
    </row>
    <row r="419" spans="1:26" s="148" customFormat="1" ht="89.25">
      <c r="B419" s="148" t="s">
        <v>953</v>
      </c>
      <c r="C419" s="472"/>
      <c r="D419" s="290"/>
      <c r="E419" s="1031"/>
      <c r="F419" s="290"/>
      <c r="G419" s="1038"/>
      <c r="H419" s="1038"/>
      <c r="I419" s="1038"/>
      <c r="J419" s="1038"/>
      <c r="K419" s="1038"/>
      <c r="L419" s="1038"/>
      <c r="M419" s="1038"/>
      <c r="N419" s="1038"/>
      <c r="O419" s="1038"/>
      <c r="P419" s="1038"/>
      <c r="Q419" s="1038"/>
      <c r="R419" s="1038"/>
      <c r="S419" s="1038"/>
      <c r="T419" s="1038"/>
      <c r="U419" s="1038"/>
      <c r="V419" s="1038"/>
      <c r="W419" s="1038"/>
      <c r="X419" s="1038"/>
      <c r="Y419" s="1038"/>
      <c r="Z419" s="1038"/>
    </row>
    <row r="420" spans="1:26" s="148" customFormat="1">
      <c r="B420" s="148" t="s">
        <v>954</v>
      </c>
      <c r="C420" s="472"/>
      <c r="D420" s="290"/>
      <c r="E420" s="1031"/>
      <c r="F420" s="290"/>
      <c r="G420" s="1038"/>
      <c r="H420" s="1038"/>
      <c r="I420" s="1038"/>
      <c r="J420" s="1038"/>
      <c r="K420" s="1038"/>
      <c r="L420" s="1038"/>
      <c r="M420" s="1038"/>
      <c r="N420" s="1038"/>
      <c r="O420" s="1038"/>
      <c r="P420" s="1038"/>
      <c r="Q420" s="1038"/>
      <c r="R420" s="1038"/>
      <c r="S420" s="1038"/>
      <c r="T420" s="1038"/>
      <c r="U420" s="1038"/>
      <c r="V420" s="1038"/>
      <c r="W420" s="1038"/>
      <c r="X420" s="1038"/>
      <c r="Y420" s="1038"/>
      <c r="Z420" s="1038"/>
    </row>
    <row r="421" spans="1:26" s="148" customFormat="1">
      <c r="B421" s="148" t="s">
        <v>830</v>
      </c>
      <c r="C421" s="472"/>
      <c r="D421" s="290"/>
      <c r="E421" s="1031"/>
      <c r="F421" s="290"/>
      <c r="G421" s="1038"/>
      <c r="H421" s="1038"/>
      <c r="I421" s="1038"/>
      <c r="J421" s="1038"/>
      <c r="K421" s="1038"/>
      <c r="L421" s="1038"/>
      <c r="M421" s="1038"/>
      <c r="N421" s="1038"/>
      <c r="O421" s="1038"/>
      <c r="P421" s="1038"/>
      <c r="Q421" s="1038"/>
      <c r="R421" s="1038"/>
      <c r="S421" s="1038"/>
      <c r="T421" s="1038"/>
      <c r="U421" s="1038"/>
      <c r="V421" s="1038"/>
      <c r="W421" s="1038"/>
      <c r="X421" s="1038"/>
      <c r="Y421" s="1038"/>
      <c r="Z421" s="1038"/>
    </row>
    <row r="422" spans="1:26" s="148" customFormat="1" ht="51">
      <c r="B422" s="148" t="s">
        <v>767</v>
      </c>
      <c r="C422" s="472" t="s">
        <v>84</v>
      </c>
      <c r="D422" s="290">
        <v>1</v>
      </c>
      <c r="E422" s="1031"/>
      <c r="F422" s="290">
        <f>+D422*E422</f>
        <v>0</v>
      </c>
      <c r="G422" s="1038"/>
      <c r="H422" s="1038"/>
      <c r="I422" s="1038"/>
      <c r="J422" s="1038"/>
      <c r="K422" s="1038"/>
      <c r="L422" s="1038"/>
      <c r="M422" s="1038"/>
      <c r="N422" s="1038"/>
      <c r="O422" s="1038"/>
      <c r="P422" s="1038"/>
      <c r="Q422" s="1038"/>
      <c r="R422" s="1038"/>
      <c r="S422" s="1038"/>
      <c r="T422" s="1038"/>
      <c r="U422" s="1038"/>
      <c r="V422" s="1038"/>
      <c r="W422" s="1038"/>
      <c r="X422" s="1038"/>
      <c r="Y422" s="1038"/>
      <c r="Z422" s="1038"/>
    </row>
    <row r="423" spans="1:26" s="148" customFormat="1">
      <c r="C423" s="472"/>
      <c r="D423" s="290"/>
      <c r="E423" s="1031"/>
      <c r="F423" s="290"/>
      <c r="G423" s="1038"/>
      <c r="H423" s="1038"/>
      <c r="I423" s="1038"/>
      <c r="J423" s="1038"/>
      <c r="K423" s="1038"/>
      <c r="L423" s="1038"/>
      <c r="M423" s="1038"/>
      <c r="N423" s="1038"/>
      <c r="O423" s="1038"/>
      <c r="P423" s="1038"/>
      <c r="Q423" s="1038"/>
      <c r="R423" s="1038"/>
      <c r="S423" s="1038"/>
      <c r="T423" s="1038"/>
      <c r="U423" s="1038"/>
      <c r="V423" s="1038"/>
      <c r="W423" s="1038"/>
      <c r="X423" s="1038"/>
      <c r="Y423" s="1038"/>
      <c r="Z423" s="1038"/>
    </row>
    <row r="424" spans="1:26" s="148" customFormat="1">
      <c r="C424" s="472"/>
      <c r="D424" s="290"/>
      <c r="E424" s="1031"/>
      <c r="F424" s="290"/>
      <c r="G424" s="1038"/>
      <c r="H424" s="1038"/>
      <c r="I424" s="1038"/>
      <c r="J424" s="1038"/>
      <c r="K424" s="1038"/>
      <c r="L424" s="1038"/>
      <c r="M424" s="1038"/>
      <c r="N424" s="1038"/>
      <c r="O424" s="1038"/>
      <c r="P424" s="1038"/>
      <c r="Q424" s="1038"/>
      <c r="R424" s="1038"/>
      <c r="S424" s="1038"/>
      <c r="T424" s="1038"/>
      <c r="U424" s="1038"/>
      <c r="V424" s="1038"/>
      <c r="W424" s="1038"/>
      <c r="X424" s="1038"/>
      <c r="Y424" s="1038"/>
      <c r="Z424" s="1038"/>
    </row>
    <row r="425" spans="1:26" s="148" customFormat="1" ht="38.25">
      <c r="A425" s="148" t="s">
        <v>955</v>
      </c>
      <c r="B425" s="370" t="s">
        <v>956</v>
      </c>
      <c r="C425" s="472"/>
      <c r="D425" s="290"/>
      <c r="E425" s="1031"/>
      <c r="F425" s="290"/>
      <c r="G425" s="1038"/>
      <c r="H425" s="1038"/>
      <c r="I425" s="1038"/>
      <c r="J425" s="1038"/>
      <c r="K425" s="1038"/>
      <c r="L425" s="1038"/>
      <c r="M425" s="1038"/>
      <c r="N425" s="1038"/>
      <c r="O425" s="1038"/>
      <c r="P425" s="1038"/>
      <c r="Q425" s="1038"/>
      <c r="R425" s="1038"/>
      <c r="S425" s="1038"/>
      <c r="T425" s="1038"/>
      <c r="U425" s="1038"/>
      <c r="V425" s="1038"/>
      <c r="W425" s="1038"/>
      <c r="X425" s="1038"/>
      <c r="Y425" s="1038"/>
      <c r="Z425" s="1038"/>
    </row>
    <row r="426" spans="1:26" s="148" customFormat="1" ht="25.5">
      <c r="B426" s="148" t="s">
        <v>957</v>
      </c>
      <c r="C426" s="472"/>
      <c r="D426" s="290"/>
      <c r="E426" s="1031"/>
      <c r="F426" s="290"/>
      <c r="G426" s="1038"/>
      <c r="H426" s="1038"/>
      <c r="I426" s="1038"/>
      <c r="J426" s="1038"/>
      <c r="K426" s="1038"/>
      <c r="L426" s="1038"/>
      <c r="M426" s="1038"/>
      <c r="N426" s="1038"/>
      <c r="O426" s="1038"/>
      <c r="P426" s="1038"/>
      <c r="Q426" s="1038"/>
      <c r="R426" s="1038"/>
      <c r="S426" s="1038"/>
      <c r="T426" s="1038"/>
      <c r="U426" s="1038"/>
      <c r="V426" s="1038"/>
      <c r="W426" s="1038"/>
      <c r="X426" s="1038"/>
      <c r="Y426" s="1038"/>
      <c r="Z426" s="1038"/>
    </row>
    <row r="427" spans="1:26" s="148" customFormat="1" ht="51">
      <c r="B427" s="148" t="s">
        <v>897</v>
      </c>
      <c r="C427" s="472"/>
      <c r="D427" s="290"/>
      <c r="E427" s="1031"/>
      <c r="F427" s="290"/>
      <c r="G427" s="1038"/>
      <c r="H427" s="1038"/>
      <c r="I427" s="1038"/>
      <c r="J427" s="1038"/>
      <c r="K427" s="1038"/>
      <c r="L427" s="1038"/>
      <c r="M427" s="1038"/>
      <c r="N427" s="1038"/>
      <c r="O427" s="1038"/>
      <c r="P427" s="1038"/>
      <c r="Q427" s="1038"/>
      <c r="R427" s="1038"/>
      <c r="S427" s="1038"/>
      <c r="T427" s="1038"/>
      <c r="U427" s="1038"/>
      <c r="V427" s="1038"/>
      <c r="W427" s="1038"/>
      <c r="X427" s="1038"/>
      <c r="Y427" s="1038"/>
      <c r="Z427" s="1038"/>
    </row>
    <row r="428" spans="1:26" s="148" customFormat="1" ht="38.25">
      <c r="B428" s="148" t="s">
        <v>883</v>
      </c>
      <c r="C428" s="472"/>
      <c r="D428" s="290"/>
      <c r="E428" s="1031"/>
      <c r="F428" s="290"/>
      <c r="G428" s="1038"/>
      <c r="H428" s="1038"/>
      <c r="I428" s="1038"/>
      <c r="J428" s="1038"/>
      <c r="K428" s="1038"/>
      <c r="L428" s="1038"/>
      <c r="M428" s="1038"/>
      <c r="N428" s="1038"/>
      <c r="O428" s="1038"/>
      <c r="P428" s="1038"/>
      <c r="Q428" s="1038"/>
      <c r="R428" s="1038"/>
      <c r="S428" s="1038"/>
      <c r="T428" s="1038"/>
      <c r="U428" s="1038"/>
      <c r="V428" s="1038"/>
      <c r="W428" s="1038"/>
      <c r="X428" s="1038"/>
      <c r="Y428" s="1038"/>
      <c r="Z428" s="1038"/>
    </row>
    <row r="429" spans="1:26" s="148" customFormat="1" ht="25.5">
      <c r="B429" s="148" t="s">
        <v>958</v>
      </c>
      <c r="C429" s="472"/>
      <c r="D429" s="290"/>
      <c r="E429" s="1031"/>
      <c r="F429" s="290"/>
      <c r="G429" s="1038"/>
      <c r="H429" s="1038"/>
      <c r="I429" s="1038"/>
      <c r="J429" s="1038"/>
      <c r="K429" s="1038"/>
      <c r="L429" s="1038"/>
      <c r="M429" s="1038"/>
      <c r="N429" s="1038"/>
      <c r="O429" s="1038"/>
      <c r="P429" s="1038"/>
      <c r="Q429" s="1038"/>
      <c r="R429" s="1038"/>
      <c r="S429" s="1038"/>
      <c r="T429" s="1038"/>
      <c r="U429" s="1038"/>
      <c r="V429" s="1038"/>
      <c r="W429" s="1038"/>
      <c r="X429" s="1038"/>
      <c r="Y429" s="1038"/>
      <c r="Z429" s="1038"/>
    </row>
    <row r="430" spans="1:26" s="148" customFormat="1">
      <c r="B430" s="148" t="s">
        <v>816</v>
      </c>
      <c r="C430" s="472"/>
      <c r="D430" s="290"/>
      <c r="E430" s="1031"/>
      <c r="F430" s="290"/>
      <c r="G430" s="1038"/>
      <c r="H430" s="1038"/>
      <c r="I430" s="1038"/>
      <c r="J430" s="1038"/>
      <c r="K430" s="1038"/>
      <c r="L430" s="1038"/>
      <c r="M430" s="1038"/>
      <c r="N430" s="1038"/>
      <c r="O430" s="1038"/>
      <c r="P430" s="1038"/>
      <c r="Q430" s="1038"/>
      <c r="R430" s="1038"/>
      <c r="S430" s="1038"/>
      <c r="T430" s="1038"/>
      <c r="U430" s="1038"/>
      <c r="V430" s="1038"/>
      <c r="W430" s="1038"/>
      <c r="X430" s="1038"/>
      <c r="Y430" s="1038"/>
      <c r="Z430" s="1038"/>
    </row>
    <row r="431" spans="1:26" s="148" customFormat="1" ht="25.5">
      <c r="B431" s="148" t="s">
        <v>817</v>
      </c>
      <c r="C431" s="472"/>
      <c r="D431" s="290"/>
      <c r="E431" s="1031"/>
      <c r="F431" s="290"/>
      <c r="G431" s="1038"/>
      <c r="H431" s="1038"/>
      <c r="I431" s="1038"/>
      <c r="J431" s="1038"/>
      <c r="K431" s="1038"/>
      <c r="L431" s="1038"/>
      <c r="M431" s="1038"/>
      <c r="N431" s="1038"/>
      <c r="O431" s="1038"/>
      <c r="P431" s="1038"/>
      <c r="Q431" s="1038"/>
      <c r="R431" s="1038"/>
      <c r="S431" s="1038"/>
      <c r="T431" s="1038"/>
      <c r="U431" s="1038"/>
      <c r="V431" s="1038"/>
      <c r="W431" s="1038"/>
      <c r="X431" s="1038"/>
      <c r="Y431" s="1038"/>
      <c r="Z431" s="1038"/>
    </row>
    <row r="432" spans="1:26" s="148" customFormat="1">
      <c r="B432" s="148" t="s">
        <v>818</v>
      </c>
      <c r="C432" s="472"/>
      <c r="D432" s="290"/>
      <c r="E432" s="1031"/>
      <c r="F432" s="290"/>
      <c r="G432" s="1038"/>
      <c r="H432" s="1038"/>
      <c r="I432" s="1038"/>
      <c r="J432" s="1038"/>
      <c r="K432" s="1038"/>
      <c r="L432" s="1038"/>
      <c r="M432" s="1038"/>
      <c r="N432" s="1038"/>
      <c r="O432" s="1038"/>
      <c r="P432" s="1038"/>
      <c r="Q432" s="1038"/>
      <c r="R432" s="1038"/>
      <c r="S432" s="1038"/>
      <c r="T432" s="1038"/>
      <c r="U432" s="1038"/>
      <c r="V432" s="1038"/>
      <c r="W432" s="1038"/>
      <c r="X432" s="1038"/>
      <c r="Y432" s="1038"/>
      <c r="Z432" s="1038"/>
    </row>
    <row r="433" spans="1:26" s="148" customFormat="1" ht="76.5">
      <c r="B433" s="148" t="s">
        <v>884</v>
      </c>
      <c r="C433" s="472"/>
      <c r="D433" s="290"/>
      <c r="E433" s="1031"/>
      <c r="F433" s="290"/>
      <c r="G433" s="1038"/>
      <c r="H433" s="1038"/>
      <c r="I433" s="1038"/>
      <c r="J433" s="1038"/>
      <c r="K433" s="1038"/>
      <c r="L433" s="1038"/>
      <c r="M433" s="1038"/>
      <c r="N433" s="1038"/>
      <c r="O433" s="1038"/>
      <c r="P433" s="1038"/>
      <c r="Q433" s="1038"/>
      <c r="R433" s="1038"/>
      <c r="S433" s="1038"/>
      <c r="T433" s="1038"/>
      <c r="U433" s="1038"/>
      <c r="V433" s="1038"/>
      <c r="W433" s="1038"/>
      <c r="X433" s="1038"/>
      <c r="Y433" s="1038"/>
      <c r="Z433" s="1038"/>
    </row>
    <row r="434" spans="1:26" s="148" customFormat="1" ht="51">
      <c r="B434" s="148" t="s">
        <v>885</v>
      </c>
      <c r="C434" s="472"/>
      <c r="D434" s="290"/>
      <c r="E434" s="1031"/>
      <c r="F434" s="290"/>
      <c r="G434" s="1038"/>
      <c r="H434" s="1038"/>
      <c r="I434" s="1038"/>
      <c r="J434" s="1038"/>
      <c r="K434" s="1038"/>
      <c r="L434" s="1038"/>
      <c r="M434" s="1038"/>
      <c r="N434" s="1038"/>
      <c r="O434" s="1038"/>
      <c r="P434" s="1038"/>
      <c r="Q434" s="1038"/>
      <c r="R434" s="1038"/>
      <c r="S434" s="1038"/>
      <c r="T434" s="1038"/>
      <c r="U434" s="1038"/>
      <c r="V434" s="1038"/>
      <c r="W434" s="1038"/>
      <c r="X434" s="1038"/>
      <c r="Y434" s="1038"/>
      <c r="Z434" s="1038"/>
    </row>
    <row r="435" spans="1:26" s="148" customFormat="1" ht="51">
      <c r="B435" s="148" t="s">
        <v>959</v>
      </c>
      <c r="C435" s="472"/>
      <c r="D435" s="290"/>
      <c r="E435" s="1031"/>
      <c r="F435" s="290"/>
      <c r="G435" s="1038"/>
      <c r="H435" s="1038"/>
      <c r="I435" s="1038"/>
      <c r="J435" s="1038"/>
      <c r="K435" s="1038"/>
      <c r="L435" s="1038"/>
      <c r="M435" s="1038"/>
      <c r="N435" s="1038"/>
      <c r="O435" s="1038"/>
      <c r="P435" s="1038"/>
      <c r="Q435" s="1038"/>
      <c r="R435" s="1038"/>
      <c r="S435" s="1038"/>
      <c r="T435" s="1038"/>
      <c r="U435" s="1038"/>
      <c r="V435" s="1038"/>
      <c r="W435" s="1038"/>
      <c r="X435" s="1038"/>
      <c r="Y435" s="1038"/>
      <c r="Z435" s="1038"/>
    </row>
    <row r="436" spans="1:26" s="148" customFormat="1" ht="51">
      <c r="B436" s="148" t="s">
        <v>886</v>
      </c>
      <c r="C436" s="472"/>
      <c r="D436" s="290"/>
      <c r="E436" s="1031"/>
      <c r="F436" s="290"/>
      <c r="G436" s="1038"/>
      <c r="H436" s="1038"/>
      <c r="I436" s="1038"/>
      <c r="J436" s="1038"/>
      <c r="K436" s="1038"/>
      <c r="L436" s="1038"/>
      <c r="M436" s="1038"/>
      <c r="N436" s="1038"/>
      <c r="O436" s="1038"/>
      <c r="P436" s="1038"/>
      <c r="Q436" s="1038"/>
      <c r="R436" s="1038"/>
      <c r="S436" s="1038"/>
      <c r="T436" s="1038"/>
      <c r="U436" s="1038"/>
      <c r="V436" s="1038"/>
      <c r="W436" s="1038"/>
      <c r="X436" s="1038"/>
      <c r="Y436" s="1038"/>
      <c r="Z436" s="1038"/>
    </row>
    <row r="437" spans="1:26" s="148" customFormat="1">
      <c r="B437" s="148" t="s">
        <v>887</v>
      </c>
      <c r="C437" s="472"/>
      <c r="D437" s="290"/>
      <c r="E437" s="1031"/>
      <c r="F437" s="290"/>
      <c r="G437" s="1038"/>
      <c r="H437" s="1038"/>
      <c r="I437" s="1038"/>
      <c r="J437" s="1038"/>
      <c r="K437" s="1038"/>
      <c r="L437" s="1038"/>
      <c r="M437" s="1038"/>
      <c r="N437" s="1038"/>
      <c r="O437" s="1038"/>
      <c r="P437" s="1038"/>
      <c r="Q437" s="1038"/>
      <c r="R437" s="1038"/>
      <c r="S437" s="1038"/>
      <c r="T437" s="1038"/>
      <c r="U437" s="1038"/>
      <c r="V437" s="1038"/>
      <c r="W437" s="1038"/>
      <c r="X437" s="1038"/>
      <c r="Y437" s="1038"/>
      <c r="Z437" s="1038"/>
    </row>
    <row r="438" spans="1:26" s="148" customFormat="1">
      <c r="B438" s="148" t="s">
        <v>830</v>
      </c>
      <c r="C438" s="472"/>
      <c r="D438" s="290"/>
      <c r="E438" s="1083"/>
      <c r="F438" s="290"/>
      <c r="G438" s="1038"/>
      <c r="H438" s="1038"/>
      <c r="I438" s="1038"/>
      <c r="J438" s="1038"/>
      <c r="K438" s="1038"/>
      <c r="L438" s="1038"/>
      <c r="M438" s="1038"/>
      <c r="N438" s="1038"/>
      <c r="O438" s="1038"/>
      <c r="P438" s="1038"/>
      <c r="Q438" s="1038"/>
      <c r="R438" s="1038"/>
      <c r="S438" s="1038"/>
      <c r="T438" s="1038"/>
      <c r="U438" s="1038"/>
      <c r="V438" s="1038"/>
      <c r="W438" s="1038"/>
      <c r="X438" s="1038"/>
      <c r="Y438" s="1038"/>
      <c r="Z438" s="1038"/>
    </row>
    <row r="439" spans="1:26" s="148" customFormat="1" ht="51">
      <c r="B439" s="148" t="s">
        <v>767</v>
      </c>
      <c r="C439" s="472" t="s">
        <v>84</v>
      </c>
      <c r="D439" s="290">
        <v>1</v>
      </c>
      <c r="E439" s="1031"/>
      <c r="F439" s="290">
        <f>+D439*E439</f>
        <v>0</v>
      </c>
      <c r="G439" s="1038"/>
      <c r="H439" s="1038"/>
      <c r="I439" s="1038"/>
      <c r="J439" s="1038"/>
      <c r="K439" s="1038"/>
      <c r="L439" s="1038"/>
      <c r="M439" s="1038"/>
      <c r="N439" s="1038"/>
      <c r="O439" s="1038"/>
      <c r="P439" s="1038"/>
      <c r="Q439" s="1038"/>
      <c r="R439" s="1038"/>
      <c r="S439" s="1038"/>
      <c r="T439" s="1038"/>
      <c r="U439" s="1038"/>
      <c r="V439" s="1038"/>
      <c r="W439" s="1038"/>
      <c r="X439" s="1038"/>
      <c r="Y439" s="1038"/>
      <c r="Z439" s="1038"/>
    </row>
    <row r="440" spans="1:26" s="148" customFormat="1">
      <c r="C440" s="472"/>
      <c r="D440" s="290"/>
      <c r="E440" s="1083"/>
      <c r="F440" s="290"/>
      <c r="G440" s="1038"/>
      <c r="H440" s="1038"/>
      <c r="I440" s="1038"/>
      <c r="J440" s="1038"/>
      <c r="K440" s="1038"/>
      <c r="L440" s="1038"/>
      <c r="M440" s="1038"/>
      <c r="N440" s="1038"/>
      <c r="O440" s="1038"/>
      <c r="P440" s="1038"/>
      <c r="Q440" s="1038"/>
      <c r="R440" s="1038"/>
      <c r="S440" s="1038"/>
      <c r="T440" s="1038"/>
      <c r="U440" s="1038"/>
      <c r="V440" s="1038"/>
      <c r="W440" s="1038"/>
      <c r="X440" s="1038"/>
      <c r="Y440" s="1038"/>
      <c r="Z440" s="1038"/>
    </row>
    <row r="441" spans="1:26" s="148" customFormat="1">
      <c r="C441" s="472"/>
      <c r="D441" s="290"/>
      <c r="E441" s="1031"/>
      <c r="F441" s="290"/>
      <c r="G441" s="1038"/>
      <c r="H441" s="1038"/>
      <c r="I441" s="1038"/>
      <c r="J441" s="1038"/>
      <c r="K441" s="1038"/>
      <c r="L441" s="1038"/>
      <c r="M441" s="1038"/>
      <c r="N441" s="1038"/>
      <c r="O441" s="1038"/>
      <c r="P441" s="1038"/>
      <c r="Q441" s="1038"/>
      <c r="R441" s="1038"/>
      <c r="S441" s="1038"/>
      <c r="T441" s="1038"/>
      <c r="U441" s="1038"/>
      <c r="V441" s="1038"/>
      <c r="W441" s="1038"/>
      <c r="X441" s="1038"/>
      <c r="Y441" s="1038"/>
      <c r="Z441" s="1038"/>
    </row>
    <row r="442" spans="1:26" s="148" customFormat="1" ht="38.25">
      <c r="A442" s="148" t="s">
        <v>960</v>
      </c>
      <c r="B442" s="370" t="s">
        <v>961</v>
      </c>
      <c r="C442" s="472"/>
      <c r="D442" s="290"/>
      <c r="E442" s="1031"/>
      <c r="F442" s="290"/>
      <c r="G442" s="1038"/>
      <c r="H442" s="1038"/>
      <c r="I442" s="1038"/>
      <c r="J442" s="1038"/>
      <c r="K442" s="1038"/>
      <c r="L442" s="1038"/>
      <c r="M442" s="1038"/>
      <c r="N442" s="1038"/>
      <c r="O442" s="1038"/>
      <c r="P442" s="1038"/>
      <c r="Q442" s="1038"/>
      <c r="R442" s="1038"/>
      <c r="S442" s="1038"/>
      <c r="T442" s="1038"/>
      <c r="U442" s="1038"/>
      <c r="V442" s="1038"/>
      <c r="W442" s="1038"/>
      <c r="X442" s="1038"/>
      <c r="Y442" s="1038"/>
      <c r="Z442" s="1038"/>
    </row>
    <row r="443" spans="1:26" s="148" customFormat="1" ht="25.5">
      <c r="B443" s="148" t="s">
        <v>957</v>
      </c>
      <c r="C443" s="472"/>
      <c r="D443" s="290"/>
      <c r="E443" s="1031"/>
      <c r="F443" s="290"/>
      <c r="G443" s="1038"/>
      <c r="H443" s="1038"/>
      <c r="I443" s="1038"/>
      <c r="J443" s="1038"/>
      <c r="K443" s="1038"/>
      <c r="L443" s="1038"/>
      <c r="M443" s="1038"/>
      <c r="N443" s="1038"/>
      <c r="O443" s="1038"/>
      <c r="P443" s="1038"/>
      <c r="Q443" s="1038"/>
      <c r="R443" s="1038"/>
      <c r="S443" s="1038"/>
      <c r="T443" s="1038"/>
      <c r="U443" s="1038"/>
      <c r="V443" s="1038"/>
      <c r="W443" s="1038"/>
      <c r="X443" s="1038"/>
      <c r="Y443" s="1038"/>
      <c r="Z443" s="1038"/>
    </row>
    <row r="444" spans="1:26" s="148" customFormat="1" ht="51">
      <c r="B444" s="148" t="s">
        <v>897</v>
      </c>
      <c r="C444" s="472"/>
      <c r="D444" s="290"/>
      <c r="E444" s="1031"/>
      <c r="F444" s="290"/>
      <c r="G444" s="1038"/>
      <c r="H444" s="1038"/>
      <c r="I444" s="1038"/>
      <c r="J444" s="1038"/>
      <c r="K444" s="1038"/>
      <c r="L444" s="1038"/>
      <c r="M444" s="1038"/>
      <c r="N444" s="1038"/>
      <c r="O444" s="1038"/>
      <c r="P444" s="1038"/>
      <c r="Q444" s="1038"/>
      <c r="R444" s="1038"/>
      <c r="S444" s="1038"/>
      <c r="T444" s="1038"/>
      <c r="U444" s="1038"/>
      <c r="V444" s="1038"/>
      <c r="W444" s="1038"/>
      <c r="X444" s="1038"/>
      <c r="Y444" s="1038"/>
      <c r="Z444" s="1038"/>
    </row>
    <row r="445" spans="1:26" s="148" customFormat="1" ht="38.25">
      <c r="B445" s="148" t="s">
        <v>883</v>
      </c>
      <c r="C445" s="472"/>
      <c r="D445" s="290"/>
      <c r="E445" s="1031"/>
      <c r="F445" s="290"/>
      <c r="G445" s="1038"/>
      <c r="H445" s="1038"/>
      <c r="I445" s="1038"/>
      <c r="J445" s="1038"/>
      <c r="K445" s="1038"/>
      <c r="L445" s="1038"/>
      <c r="M445" s="1038"/>
      <c r="N445" s="1038"/>
      <c r="O445" s="1038"/>
      <c r="P445" s="1038"/>
      <c r="Q445" s="1038"/>
      <c r="R445" s="1038"/>
      <c r="S445" s="1038"/>
      <c r="T445" s="1038"/>
      <c r="U445" s="1038"/>
      <c r="V445" s="1038"/>
      <c r="W445" s="1038"/>
      <c r="X445" s="1038"/>
      <c r="Y445" s="1038"/>
      <c r="Z445" s="1038"/>
    </row>
    <row r="446" spans="1:26" s="148" customFormat="1" ht="25.5">
      <c r="B446" s="148" t="s">
        <v>958</v>
      </c>
      <c r="C446" s="472"/>
      <c r="D446" s="290"/>
      <c r="E446" s="1031"/>
      <c r="F446" s="290"/>
      <c r="G446" s="1038"/>
      <c r="H446" s="1038"/>
      <c r="I446" s="1038"/>
      <c r="J446" s="1038"/>
      <c r="K446" s="1038"/>
      <c r="L446" s="1038"/>
      <c r="M446" s="1038"/>
      <c r="N446" s="1038"/>
      <c r="O446" s="1038"/>
      <c r="P446" s="1038"/>
      <c r="Q446" s="1038"/>
      <c r="R446" s="1038"/>
      <c r="S446" s="1038"/>
      <c r="T446" s="1038"/>
      <c r="U446" s="1038"/>
      <c r="V446" s="1038"/>
      <c r="W446" s="1038"/>
      <c r="X446" s="1038"/>
      <c r="Y446" s="1038"/>
      <c r="Z446" s="1038"/>
    </row>
    <row r="447" spans="1:26" s="148" customFormat="1" ht="25.5">
      <c r="B447" s="148" t="s">
        <v>962</v>
      </c>
      <c r="C447" s="472"/>
      <c r="D447" s="290"/>
      <c r="E447" s="1031"/>
      <c r="F447" s="290"/>
      <c r="G447" s="1038"/>
      <c r="H447" s="1038"/>
      <c r="I447" s="1038"/>
      <c r="J447" s="1038"/>
      <c r="K447" s="1038"/>
      <c r="L447" s="1038"/>
      <c r="M447" s="1038"/>
      <c r="N447" s="1038"/>
      <c r="O447" s="1038"/>
      <c r="P447" s="1038"/>
      <c r="Q447" s="1038"/>
      <c r="R447" s="1038"/>
      <c r="S447" s="1038"/>
      <c r="T447" s="1038"/>
      <c r="U447" s="1038"/>
      <c r="V447" s="1038"/>
      <c r="W447" s="1038"/>
      <c r="X447" s="1038"/>
      <c r="Y447" s="1038"/>
      <c r="Z447" s="1038"/>
    </row>
    <row r="448" spans="1:26" s="148" customFormat="1" ht="76.5">
      <c r="B448" s="148" t="s">
        <v>884</v>
      </c>
      <c r="C448" s="472"/>
      <c r="D448" s="290"/>
      <c r="E448" s="1031"/>
      <c r="F448" s="290"/>
      <c r="G448" s="1038"/>
      <c r="H448" s="1038"/>
      <c r="I448" s="1038"/>
      <c r="J448" s="1038"/>
      <c r="K448" s="1038"/>
      <c r="L448" s="1038"/>
      <c r="M448" s="1038"/>
      <c r="N448" s="1038"/>
      <c r="O448" s="1038"/>
      <c r="P448" s="1038"/>
      <c r="Q448" s="1038"/>
      <c r="R448" s="1038"/>
      <c r="S448" s="1038"/>
      <c r="T448" s="1038"/>
      <c r="U448" s="1038"/>
      <c r="V448" s="1038"/>
      <c r="W448" s="1038"/>
      <c r="X448" s="1038"/>
      <c r="Y448" s="1038"/>
      <c r="Z448" s="1038"/>
    </row>
    <row r="449" spans="1:26" s="148" customFormat="1" ht="51">
      <c r="B449" s="148" t="s">
        <v>885</v>
      </c>
      <c r="C449" s="472"/>
      <c r="D449" s="290"/>
      <c r="E449" s="1031"/>
      <c r="F449" s="290"/>
      <c r="G449" s="1038"/>
      <c r="H449" s="1038"/>
      <c r="I449" s="1038"/>
      <c r="J449" s="1038"/>
      <c r="K449" s="1038"/>
      <c r="L449" s="1038"/>
      <c r="M449" s="1038"/>
      <c r="N449" s="1038"/>
      <c r="O449" s="1038"/>
      <c r="P449" s="1038"/>
      <c r="Q449" s="1038"/>
      <c r="R449" s="1038"/>
      <c r="S449" s="1038"/>
      <c r="T449" s="1038"/>
      <c r="U449" s="1038"/>
      <c r="V449" s="1038"/>
      <c r="W449" s="1038"/>
      <c r="X449" s="1038"/>
      <c r="Y449" s="1038"/>
      <c r="Z449" s="1038"/>
    </row>
    <row r="450" spans="1:26" s="148" customFormat="1" ht="51">
      <c r="B450" s="148" t="s">
        <v>963</v>
      </c>
      <c r="C450" s="472"/>
      <c r="D450" s="290"/>
      <c r="E450" s="1031"/>
      <c r="F450" s="290"/>
      <c r="G450" s="1038"/>
      <c r="H450" s="1038"/>
      <c r="I450" s="1038"/>
      <c r="J450" s="1038"/>
      <c r="K450" s="1038"/>
      <c r="L450" s="1038"/>
      <c r="M450" s="1038"/>
      <c r="N450" s="1038"/>
      <c r="O450" s="1038"/>
      <c r="P450" s="1038"/>
      <c r="Q450" s="1038"/>
      <c r="R450" s="1038"/>
      <c r="S450" s="1038"/>
      <c r="T450" s="1038"/>
      <c r="U450" s="1038"/>
      <c r="V450" s="1038"/>
      <c r="W450" s="1038"/>
      <c r="X450" s="1038"/>
      <c r="Y450" s="1038"/>
      <c r="Z450" s="1038"/>
    </row>
    <row r="451" spans="1:26" s="148" customFormat="1" ht="76.5">
      <c r="B451" s="148" t="s">
        <v>964</v>
      </c>
      <c r="C451" s="472"/>
      <c r="D451" s="290"/>
      <c r="E451" s="1031"/>
      <c r="F451" s="290"/>
      <c r="G451" s="1038"/>
      <c r="H451" s="1038"/>
      <c r="I451" s="1038"/>
      <c r="J451" s="1038"/>
      <c r="K451" s="1038"/>
      <c r="L451" s="1038"/>
      <c r="M451" s="1038"/>
      <c r="N451" s="1038"/>
      <c r="O451" s="1038"/>
      <c r="P451" s="1038"/>
      <c r="Q451" s="1038"/>
      <c r="R451" s="1038"/>
      <c r="S451" s="1038"/>
      <c r="T451" s="1038"/>
      <c r="U451" s="1038"/>
      <c r="V451" s="1038"/>
      <c r="W451" s="1038"/>
      <c r="X451" s="1038"/>
      <c r="Y451" s="1038"/>
      <c r="Z451" s="1038"/>
    </row>
    <row r="452" spans="1:26" s="148" customFormat="1">
      <c r="B452" s="148" t="s">
        <v>965</v>
      </c>
      <c r="C452" s="472"/>
      <c r="D452" s="290"/>
      <c r="E452" s="1031"/>
      <c r="F452" s="290"/>
      <c r="G452" s="1038"/>
      <c r="H452" s="1038"/>
      <c r="I452" s="1038"/>
      <c r="J452" s="1038"/>
      <c r="K452" s="1038"/>
      <c r="L452" s="1038"/>
      <c r="M452" s="1038"/>
      <c r="N452" s="1038"/>
      <c r="O452" s="1038"/>
      <c r="P452" s="1038"/>
      <c r="Q452" s="1038"/>
      <c r="R452" s="1038"/>
      <c r="S452" s="1038"/>
      <c r="T452" s="1038"/>
      <c r="U452" s="1038"/>
      <c r="V452" s="1038"/>
      <c r="W452" s="1038"/>
      <c r="X452" s="1038"/>
      <c r="Y452" s="1038"/>
      <c r="Z452" s="1038"/>
    </row>
    <row r="453" spans="1:26" s="148" customFormat="1">
      <c r="B453" s="148" t="s">
        <v>863</v>
      </c>
      <c r="C453" s="472"/>
      <c r="D453" s="290"/>
      <c r="E453" s="1031"/>
      <c r="F453" s="290"/>
      <c r="G453" s="1038"/>
      <c r="H453" s="1038"/>
      <c r="I453" s="1038"/>
      <c r="J453" s="1038"/>
      <c r="K453" s="1038"/>
      <c r="L453" s="1038"/>
      <c r="M453" s="1038"/>
      <c r="N453" s="1038"/>
      <c r="O453" s="1038"/>
      <c r="P453" s="1038"/>
      <c r="Q453" s="1038"/>
      <c r="R453" s="1038"/>
      <c r="S453" s="1038"/>
      <c r="T453" s="1038"/>
      <c r="U453" s="1038"/>
      <c r="V453" s="1038"/>
      <c r="W453" s="1038"/>
      <c r="X453" s="1038"/>
      <c r="Y453" s="1038"/>
      <c r="Z453" s="1038"/>
    </row>
    <row r="454" spans="1:26" s="148" customFormat="1" ht="51">
      <c r="B454" s="148" t="s">
        <v>767</v>
      </c>
      <c r="C454" s="472" t="s">
        <v>84</v>
      </c>
      <c r="D454" s="290">
        <v>3</v>
      </c>
      <c r="E454" s="1031"/>
      <c r="F454" s="290">
        <f>+D454*E454</f>
        <v>0</v>
      </c>
      <c r="G454" s="1038"/>
      <c r="H454" s="1038"/>
      <c r="I454" s="1038"/>
      <c r="J454" s="1038"/>
      <c r="K454" s="1038"/>
      <c r="L454" s="1038"/>
      <c r="M454" s="1038"/>
      <c r="N454" s="1038"/>
      <c r="O454" s="1038"/>
      <c r="P454" s="1038"/>
      <c r="Q454" s="1038"/>
      <c r="R454" s="1038"/>
      <c r="S454" s="1038"/>
      <c r="T454" s="1038"/>
      <c r="U454" s="1038"/>
      <c r="V454" s="1038"/>
      <c r="W454" s="1038"/>
      <c r="X454" s="1038"/>
      <c r="Y454" s="1038"/>
      <c r="Z454" s="1038"/>
    </row>
    <row r="455" spans="1:26" s="148" customFormat="1">
      <c r="C455" s="472"/>
      <c r="D455" s="290"/>
      <c r="E455" s="1031"/>
      <c r="F455" s="290"/>
      <c r="G455" s="1038"/>
      <c r="H455" s="1038"/>
      <c r="I455" s="1038"/>
      <c r="J455" s="1038"/>
      <c r="K455" s="1038"/>
      <c r="L455" s="1038"/>
      <c r="M455" s="1038"/>
      <c r="N455" s="1038"/>
      <c r="O455" s="1038"/>
      <c r="P455" s="1038"/>
      <c r="Q455" s="1038"/>
      <c r="R455" s="1038"/>
      <c r="S455" s="1038"/>
      <c r="T455" s="1038"/>
      <c r="U455" s="1038"/>
      <c r="V455" s="1038"/>
      <c r="W455" s="1038"/>
      <c r="X455" s="1038"/>
      <c r="Y455" s="1038"/>
      <c r="Z455" s="1038"/>
    </row>
    <row r="456" spans="1:26" s="148" customFormat="1">
      <c r="C456" s="472"/>
      <c r="D456" s="290"/>
      <c r="E456" s="1031"/>
      <c r="F456" s="290"/>
      <c r="G456" s="1038"/>
      <c r="H456" s="1038"/>
      <c r="I456" s="1038"/>
      <c r="J456" s="1038"/>
      <c r="K456" s="1038"/>
      <c r="L456" s="1038"/>
      <c r="M456" s="1038"/>
      <c r="N456" s="1038"/>
      <c r="O456" s="1038"/>
      <c r="P456" s="1038"/>
      <c r="Q456" s="1038"/>
      <c r="R456" s="1038"/>
      <c r="S456" s="1038"/>
      <c r="T456" s="1038"/>
      <c r="U456" s="1038"/>
      <c r="V456" s="1038"/>
      <c r="W456" s="1038"/>
      <c r="X456" s="1038"/>
      <c r="Y456" s="1038"/>
      <c r="Z456" s="1038"/>
    </row>
    <row r="457" spans="1:26" s="148" customFormat="1">
      <c r="A457" s="148" t="s">
        <v>966</v>
      </c>
      <c r="B457" s="370" t="s">
        <v>967</v>
      </c>
      <c r="C457" s="472"/>
      <c r="D457" s="290"/>
      <c r="E457" s="1031"/>
      <c r="F457" s="290"/>
      <c r="G457" s="1038"/>
      <c r="H457" s="1038"/>
      <c r="I457" s="1038"/>
      <c r="J457" s="1038"/>
      <c r="K457" s="1038"/>
      <c r="L457" s="1038"/>
      <c r="M457" s="1038"/>
      <c r="N457" s="1038"/>
      <c r="O457" s="1038"/>
      <c r="P457" s="1038"/>
      <c r="Q457" s="1038"/>
      <c r="R457" s="1038"/>
      <c r="S457" s="1038"/>
      <c r="T457" s="1038"/>
      <c r="U457" s="1038"/>
      <c r="V457" s="1038"/>
      <c r="W457" s="1038"/>
      <c r="X457" s="1038"/>
      <c r="Y457" s="1038"/>
      <c r="Z457" s="1038"/>
    </row>
    <row r="458" spans="1:26" s="148" customFormat="1" ht="25.5">
      <c r="B458" s="148" t="s">
        <v>813</v>
      </c>
      <c r="C458" s="472"/>
      <c r="D458" s="290"/>
      <c r="E458" s="1031"/>
      <c r="F458" s="290"/>
      <c r="G458" s="1038"/>
      <c r="H458" s="1038"/>
      <c r="I458" s="1038"/>
      <c r="J458" s="1038"/>
      <c r="K458" s="1038"/>
      <c r="L458" s="1038"/>
      <c r="M458" s="1038"/>
      <c r="N458" s="1038"/>
      <c r="O458" s="1038"/>
      <c r="P458" s="1038"/>
      <c r="Q458" s="1038"/>
      <c r="R458" s="1038"/>
      <c r="S458" s="1038"/>
      <c r="T458" s="1038"/>
      <c r="U458" s="1038"/>
      <c r="V458" s="1038"/>
      <c r="W458" s="1038"/>
      <c r="X458" s="1038"/>
      <c r="Y458" s="1038"/>
      <c r="Z458" s="1038"/>
    </row>
    <row r="459" spans="1:26" s="148" customFormat="1" ht="25.5">
      <c r="B459" s="148" t="s">
        <v>968</v>
      </c>
      <c r="C459" s="472"/>
      <c r="D459" s="290"/>
      <c r="E459" s="1031"/>
      <c r="F459" s="290"/>
      <c r="G459" s="1038"/>
      <c r="H459" s="1038"/>
      <c r="I459" s="1038"/>
      <c r="J459" s="1038"/>
      <c r="K459" s="1038"/>
      <c r="L459" s="1038"/>
      <c r="M459" s="1038"/>
      <c r="N459" s="1038"/>
      <c r="O459" s="1038"/>
      <c r="P459" s="1038"/>
      <c r="Q459" s="1038"/>
      <c r="R459" s="1038"/>
      <c r="S459" s="1038"/>
      <c r="T459" s="1038"/>
      <c r="U459" s="1038"/>
      <c r="V459" s="1038"/>
      <c r="W459" s="1038"/>
      <c r="X459" s="1038"/>
      <c r="Y459" s="1038"/>
      <c r="Z459" s="1038"/>
    </row>
    <row r="460" spans="1:26" s="148" customFormat="1" ht="25.5">
      <c r="B460" s="148" t="s">
        <v>969</v>
      </c>
      <c r="C460" s="472"/>
      <c r="D460" s="290"/>
      <c r="E460" s="1031"/>
      <c r="F460" s="290"/>
      <c r="G460" s="1038"/>
      <c r="H460" s="1038"/>
      <c r="I460" s="1038"/>
      <c r="J460" s="1038"/>
      <c r="K460" s="1038"/>
      <c r="L460" s="1038"/>
      <c r="M460" s="1038"/>
      <c r="N460" s="1038"/>
      <c r="O460" s="1038"/>
      <c r="P460" s="1038"/>
      <c r="Q460" s="1038"/>
      <c r="R460" s="1038"/>
      <c r="S460" s="1038"/>
      <c r="T460" s="1038"/>
      <c r="U460" s="1038"/>
      <c r="V460" s="1038"/>
      <c r="W460" s="1038"/>
      <c r="X460" s="1038"/>
      <c r="Y460" s="1038"/>
      <c r="Z460" s="1038"/>
    </row>
    <row r="461" spans="1:26" s="148" customFormat="1">
      <c r="B461" s="148" t="s">
        <v>970</v>
      </c>
      <c r="C461" s="472"/>
      <c r="D461" s="290"/>
      <c r="E461" s="1031"/>
      <c r="F461" s="290"/>
      <c r="G461" s="1038"/>
      <c r="H461" s="1038"/>
      <c r="I461" s="1038"/>
      <c r="J461" s="1038"/>
      <c r="K461" s="1038"/>
      <c r="L461" s="1038"/>
      <c r="M461" s="1038"/>
      <c r="N461" s="1038"/>
      <c r="O461" s="1038"/>
      <c r="P461" s="1038"/>
      <c r="Q461" s="1038"/>
      <c r="R461" s="1038"/>
      <c r="S461" s="1038"/>
      <c r="T461" s="1038"/>
      <c r="U461" s="1038"/>
      <c r="V461" s="1038"/>
      <c r="W461" s="1038"/>
      <c r="X461" s="1038"/>
      <c r="Y461" s="1038"/>
      <c r="Z461" s="1038"/>
    </row>
    <row r="462" spans="1:26" s="148" customFormat="1">
      <c r="B462" s="148" t="s">
        <v>837</v>
      </c>
      <c r="C462" s="472"/>
      <c r="D462" s="290"/>
      <c r="E462" s="1031"/>
      <c r="F462" s="290"/>
      <c r="G462" s="1038"/>
      <c r="H462" s="1038"/>
      <c r="I462" s="1038"/>
      <c r="J462" s="1038"/>
      <c r="K462" s="1038"/>
      <c r="L462" s="1038"/>
      <c r="M462" s="1038"/>
      <c r="N462" s="1038"/>
      <c r="O462" s="1038"/>
      <c r="P462" s="1038"/>
      <c r="Q462" s="1038"/>
      <c r="R462" s="1038"/>
      <c r="S462" s="1038"/>
      <c r="T462" s="1038"/>
      <c r="U462" s="1038"/>
      <c r="V462" s="1038"/>
      <c r="W462" s="1038"/>
      <c r="X462" s="1038"/>
      <c r="Y462" s="1038"/>
      <c r="Z462" s="1038"/>
    </row>
    <row r="463" spans="1:26" s="148" customFormat="1" ht="38.25">
      <c r="B463" s="148" t="s">
        <v>971</v>
      </c>
      <c r="C463" s="514" t="s">
        <v>972</v>
      </c>
      <c r="D463" s="290"/>
      <c r="E463" s="1031"/>
      <c r="F463" s="290"/>
      <c r="G463" s="1038"/>
      <c r="H463" s="1038"/>
      <c r="I463" s="1038"/>
      <c r="J463" s="1038"/>
      <c r="K463" s="1038"/>
      <c r="L463" s="1038"/>
      <c r="M463" s="1038"/>
      <c r="N463" s="1038"/>
      <c r="O463" s="1038"/>
      <c r="P463" s="1038"/>
      <c r="Q463" s="1038"/>
      <c r="R463" s="1038"/>
      <c r="S463" s="1038"/>
      <c r="T463" s="1038"/>
      <c r="U463" s="1038"/>
      <c r="V463" s="1038"/>
      <c r="W463" s="1038"/>
      <c r="X463" s="1038"/>
      <c r="Y463" s="1038"/>
      <c r="Z463" s="1038"/>
    </row>
    <row r="464" spans="1:26" s="148" customFormat="1" ht="25.5">
      <c r="B464" s="148" t="s">
        <v>973</v>
      </c>
      <c r="C464" s="514" t="s">
        <v>974</v>
      </c>
      <c r="D464" s="290"/>
      <c r="E464" s="1031"/>
      <c r="F464" s="290"/>
      <c r="G464" s="1038"/>
      <c r="H464" s="1038"/>
      <c r="I464" s="1038"/>
      <c r="J464" s="1038"/>
      <c r="K464" s="1038"/>
      <c r="L464" s="1038"/>
      <c r="M464" s="1038"/>
      <c r="N464" s="1038"/>
      <c r="O464" s="1038"/>
      <c r="P464" s="1038"/>
      <c r="Q464" s="1038"/>
      <c r="R464" s="1038"/>
      <c r="S464" s="1038"/>
      <c r="T464" s="1038"/>
      <c r="U464" s="1038"/>
      <c r="V464" s="1038"/>
      <c r="W464" s="1038"/>
      <c r="X464" s="1038"/>
      <c r="Y464" s="1038"/>
      <c r="Z464" s="1038"/>
    </row>
    <row r="465" spans="1:26" s="148" customFormat="1" ht="38.25">
      <c r="B465" s="148" t="s">
        <v>870</v>
      </c>
      <c r="C465" s="472"/>
      <c r="D465" s="290"/>
      <c r="E465" s="1031"/>
      <c r="F465" s="290"/>
      <c r="G465" s="1038"/>
      <c r="H465" s="1038"/>
      <c r="I465" s="1038"/>
      <c r="J465" s="1038"/>
      <c r="K465" s="1038"/>
      <c r="L465" s="1038"/>
      <c r="M465" s="1038"/>
      <c r="N465" s="1038"/>
      <c r="O465" s="1038"/>
      <c r="P465" s="1038"/>
      <c r="Q465" s="1038"/>
      <c r="R465" s="1038"/>
      <c r="S465" s="1038"/>
      <c r="T465" s="1038"/>
      <c r="U465" s="1038"/>
      <c r="V465" s="1038"/>
      <c r="W465" s="1038"/>
      <c r="X465" s="1038"/>
      <c r="Y465" s="1038"/>
      <c r="Z465" s="1038"/>
    </row>
    <row r="466" spans="1:26" s="148" customFormat="1" ht="25.5">
      <c r="B466" s="148" t="s">
        <v>975</v>
      </c>
      <c r="C466" s="472"/>
      <c r="D466" s="290"/>
      <c r="E466" s="1031"/>
      <c r="F466" s="290"/>
      <c r="G466" s="1038"/>
      <c r="H466" s="1038"/>
      <c r="I466" s="1038"/>
      <c r="J466" s="1038"/>
      <c r="K466" s="1038"/>
      <c r="L466" s="1038"/>
      <c r="M466" s="1038"/>
      <c r="N466" s="1038"/>
      <c r="O466" s="1038"/>
      <c r="P466" s="1038"/>
      <c r="Q466" s="1038"/>
      <c r="R466" s="1038"/>
      <c r="S466" s="1038"/>
      <c r="T466" s="1038"/>
      <c r="U466" s="1038"/>
      <c r="V466" s="1038"/>
      <c r="W466" s="1038"/>
      <c r="X466" s="1038"/>
      <c r="Y466" s="1038"/>
      <c r="Z466" s="1038"/>
    </row>
    <row r="467" spans="1:26" s="148" customFormat="1">
      <c r="B467" s="515" t="s">
        <v>976</v>
      </c>
      <c r="C467" s="472"/>
      <c r="D467" s="290"/>
      <c r="E467" s="1031"/>
      <c r="F467" s="290"/>
      <c r="G467" s="1038"/>
      <c r="H467" s="1038"/>
      <c r="I467" s="1038"/>
      <c r="J467" s="1038"/>
      <c r="K467" s="1038"/>
      <c r="L467" s="1038"/>
      <c r="M467" s="1038"/>
      <c r="N467" s="1038"/>
      <c r="O467" s="1038"/>
      <c r="P467" s="1038"/>
      <c r="Q467" s="1038"/>
      <c r="R467" s="1038"/>
      <c r="S467" s="1038"/>
      <c r="T467" s="1038"/>
      <c r="U467" s="1038"/>
      <c r="V467" s="1038"/>
      <c r="W467" s="1038"/>
      <c r="X467" s="1038"/>
      <c r="Y467" s="1038"/>
      <c r="Z467" s="1038"/>
    </row>
    <row r="468" spans="1:26" s="148" customFormat="1" ht="51">
      <c r="B468" s="148" t="s">
        <v>767</v>
      </c>
      <c r="C468" s="472" t="s">
        <v>84</v>
      </c>
      <c r="D468" s="513">
        <v>85</v>
      </c>
      <c r="E468" s="1031"/>
      <c r="F468" s="290">
        <f>+D468*E468</f>
        <v>0</v>
      </c>
      <c r="G468" s="1038"/>
      <c r="H468" s="1038"/>
      <c r="I468" s="1038"/>
      <c r="J468" s="1038"/>
      <c r="K468" s="1038"/>
      <c r="L468" s="1038"/>
      <c r="M468" s="1038"/>
      <c r="N468" s="1038"/>
      <c r="O468" s="1038"/>
      <c r="P468" s="1038"/>
      <c r="Q468" s="1038"/>
      <c r="R468" s="1038"/>
      <c r="S468" s="1038"/>
      <c r="T468" s="1038"/>
      <c r="U468" s="1038"/>
      <c r="V468" s="1038"/>
      <c r="W468" s="1038"/>
      <c r="X468" s="1038"/>
      <c r="Y468" s="1038"/>
      <c r="Z468" s="1038"/>
    </row>
    <row r="469" spans="1:26" s="148" customFormat="1">
      <c r="C469" s="472"/>
      <c r="D469" s="290"/>
      <c r="E469" s="1031"/>
      <c r="F469" s="290"/>
      <c r="G469" s="1038"/>
      <c r="H469" s="1038"/>
      <c r="I469" s="1038"/>
      <c r="J469" s="1038"/>
      <c r="K469" s="1038"/>
      <c r="L469" s="1038"/>
      <c r="M469" s="1038"/>
      <c r="N469" s="1038"/>
      <c r="O469" s="1038"/>
      <c r="P469" s="1038"/>
      <c r="Q469" s="1038"/>
      <c r="R469" s="1038"/>
      <c r="S469" s="1038"/>
      <c r="T469" s="1038"/>
      <c r="U469" s="1038"/>
      <c r="V469" s="1038"/>
      <c r="W469" s="1038"/>
      <c r="X469" s="1038"/>
      <c r="Y469" s="1038"/>
      <c r="Z469" s="1038"/>
    </row>
    <row r="470" spans="1:26" s="148" customFormat="1">
      <c r="C470" s="472"/>
      <c r="D470" s="290"/>
      <c r="E470" s="1031"/>
      <c r="F470" s="290"/>
      <c r="G470" s="1038"/>
      <c r="H470" s="1038"/>
      <c r="I470" s="1038"/>
      <c r="J470" s="1038"/>
      <c r="K470" s="1038"/>
      <c r="L470" s="1038"/>
      <c r="M470" s="1038"/>
      <c r="N470" s="1038"/>
      <c r="O470" s="1038"/>
      <c r="P470" s="1038"/>
      <c r="Q470" s="1038"/>
      <c r="R470" s="1038"/>
      <c r="S470" s="1038"/>
      <c r="T470" s="1038"/>
      <c r="U470" s="1038"/>
      <c r="V470" s="1038"/>
      <c r="W470" s="1038"/>
      <c r="X470" s="1038"/>
      <c r="Y470" s="1038"/>
      <c r="Z470" s="1038"/>
    </row>
    <row r="471" spans="1:26" s="148" customFormat="1">
      <c r="A471" s="148" t="s">
        <v>977</v>
      </c>
      <c r="B471" s="370" t="s">
        <v>978</v>
      </c>
      <c r="C471" s="472"/>
      <c r="D471" s="290"/>
      <c r="E471" s="1083"/>
      <c r="F471" s="290"/>
      <c r="G471" s="1038"/>
      <c r="H471" s="1038"/>
      <c r="I471" s="1038"/>
      <c r="J471" s="1038"/>
      <c r="K471" s="1038"/>
      <c r="L471" s="1038"/>
      <c r="M471" s="1038"/>
      <c r="N471" s="1038"/>
      <c r="O471" s="1038"/>
      <c r="P471" s="1038"/>
      <c r="Q471" s="1038"/>
      <c r="R471" s="1038"/>
      <c r="S471" s="1038"/>
      <c r="T471" s="1038"/>
      <c r="U471" s="1038"/>
      <c r="V471" s="1038"/>
      <c r="W471" s="1038"/>
      <c r="X471" s="1038"/>
      <c r="Y471" s="1038"/>
      <c r="Z471" s="1038"/>
    </row>
    <row r="472" spans="1:26" s="148" customFormat="1" ht="25.5">
      <c r="B472" s="148" t="s">
        <v>813</v>
      </c>
      <c r="C472" s="472"/>
      <c r="D472" s="290"/>
      <c r="E472" s="1031"/>
      <c r="F472" s="290"/>
      <c r="G472" s="1038"/>
      <c r="H472" s="1038"/>
      <c r="I472" s="1038"/>
      <c r="J472" s="1038"/>
      <c r="K472" s="1038"/>
      <c r="L472" s="1038"/>
      <c r="M472" s="1038"/>
      <c r="N472" s="1038"/>
      <c r="O472" s="1038"/>
      <c r="P472" s="1038"/>
      <c r="Q472" s="1038"/>
      <c r="R472" s="1038"/>
      <c r="S472" s="1038"/>
      <c r="T472" s="1038"/>
      <c r="U472" s="1038"/>
      <c r="V472" s="1038"/>
      <c r="W472" s="1038"/>
      <c r="X472" s="1038"/>
      <c r="Y472" s="1038"/>
      <c r="Z472" s="1038"/>
    </row>
    <row r="473" spans="1:26" s="148" customFormat="1" ht="25.5">
      <c r="B473" s="148" t="s">
        <v>968</v>
      </c>
      <c r="C473" s="472"/>
      <c r="D473" s="290"/>
      <c r="E473" s="1031"/>
      <c r="F473" s="290"/>
      <c r="G473" s="1038"/>
      <c r="H473" s="1038"/>
      <c r="I473" s="1038"/>
      <c r="J473" s="1038"/>
      <c r="K473" s="1038"/>
      <c r="L473" s="1038"/>
      <c r="M473" s="1038"/>
      <c r="N473" s="1038"/>
      <c r="O473" s="1038"/>
      <c r="P473" s="1038"/>
      <c r="Q473" s="1038"/>
      <c r="R473" s="1038"/>
      <c r="S473" s="1038"/>
      <c r="T473" s="1038"/>
      <c r="U473" s="1038"/>
      <c r="V473" s="1038"/>
      <c r="W473" s="1038"/>
      <c r="X473" s="1038"/>
      <c r="Y473" s="1038"/>
      <c r="Z473" s="1038"/>
    </row>
    <row r="474" spans="1:26" s="148" customFormat="1" ht="25.5">
      <c r="B474" s="148" t="s">
        <v>969</v>
      </c>
      <c r="C474" s="472"/>
      <c r="D474" s="290"/>
      <c r="E474" s="1031"/>
      <c r="F474" s="290"/>
      <c r="G474" s="1038"/>
      <c r="H474" s="1038"/>
      <c r="I474" s="1038"/>
      <c r="J474" s="1038"/>
      <c r="K474" s="1038"/>
      <c r="L474" s="1038"/>
      <c r="M474" s="1038"/>
      <c r="N474" s="1038"/>
      <c r="O474" s="1038"/>
      <c r="P474" s="1038"/>
      <c r="Q474" s="1038"/>
      <c r="R474" s="1038"/>
      <c r="S474" s="1038"/>
      <c r="T474" s="1038"/>
      <c r="U474" s="1038"/>
      <c r="V474" s="1038"/>
      <c r="W474" s="1038"/>
      <c r="X474" s="1038"/>
      <c r="Y474" s="1038"/>
      <c r="Z474" s="1038"/>
    </row>
    <row r="475" spans="1:26" s="148" customFormat="1">
      <c r="B475" s="148" t="s">
        <v>970</v>
      </c>
      <c r="C475" s="472"/>
      <c r="D475" s="290"/>
      <c r="E475" s="1031"/>
      <c r="F475" s="290"/>
      <c r="G475" s="1038"/>
      <c r="H475" s="1038"/>
      <c r="I475" s="1038"/>
      <c r="J475" s="1038"/>
      <c r="K475" s="1038"/>
      <c r="L475" s="1038"/>
      <c r="M475" s="1038"/>
      <c r="N475" s="1038"/>
      <c r="O475" s="1038"/>
      <c r="P475" s="1038"/>
      <c r="Q475" s="1038"/>
      <c r="R475" s="1038"/>
      <c r="S475" s="1038"/>
      <c r="T475" s="1038"/>
      <c r="U475" s="1038"/>
      <c r="V475" s="1038"/>
      <c r="W475" s="1038"/>
      <c r="X475" s="1038"/>
      <c r="Y475" s="1038"/>
      <c r="Z475" s="1038"/>
    </row>
    <row r="476" spans="1:26" s="148" customFormat="1">
      <c r="B476" s="148" t="s">
        <v>816</v>
      </c>
      <c r="C476" s="472"/>
      <c r="D476" s="290"/>
      <c r="E476" s="1031"/>
      <c r="F476" s="290"/>
      <c r="G476" s="1038"/>
      <c r="H476" s="1038"/>
      <c r="I476" s="1038"/>
      <c r="J476" s="1038"/>
      <c r="K476" s="1038"/>
      <c r="L476" s="1038"/>
      <c r="M476" s="1038"/>
      <c r="N476" s="1038"/>
      <c r="O476" s="1038"/>
      <c r="P476" s="1038"/>
      <c r="Q476" s="1038"/>
      <c r="R476" s="1038"/>
      <c r="S476" s="1038"/>
      <c r="T476" s="1038"/>
      <c r="U476" s="1038"/>
      <c r="V476" s="1038"/>
      <c r="W476" s="1038"/>
      <c r="X476" s="1038"/>
      <c r="Y476" s="1038"/>
      <c r="Z476" s="1038"/>
    </row>
    <row r="477" spans="1:26" s="148" customFormat="1" ht="25.5">
      <c r="B477" s="148" t="s">
        <v>827</v>
      </c>
      <c r="C477" s="472"/>
      <c r="D477" s="290"/>
      <c r="E477" s="1031"/>
      <c r="F477" s="290"/>
      <c r="G477" s="1038"/>
      <c r="H477" s="1038"/>
      <c r="I477" s="1038"/>
      <c r="J477" s="1038"/>
      <c r="K477" s="1038"/>
      <c r="L477" s="1038"/>
      <c r="M477" s="1038"/>
      <c r="N477" s="1038"/>
      <c r="O477" s="1038"/>
      <c r="P477" s="1038"/>
      <c r="Q477" s="1038"/>
      <c r="R477" s="1038"/>
      <c r="S477" s="1038"/>
      <c r="T477" s="1038"/>
      <c r="U477" s="1038"/>
      <c r="V477" s="1038"/>
      <c r="W477" s="1038"/>
      <c r="X477" s="1038"/>
      <c r="Y477" s="1038"/>
      <c r="Z477" s="1038"/>
    </row>
    <row r="478" spans="1:26" s="148" customFormat="1" ht="38.25">
      <c r="B478" s="148" t="s">
        <v>971</v>
      </c>
      <c r="C478" s="148" t="s">
        <v>972</v>
      </c>
      <c r="D478" s="290"/>
      <c r="E478" s="1031"/>
      <c r="F478" s="290"/>
      <c r="G478" s="1038"/>
      <c r="H478" s="1038"/>
      <c r="I478" s="1038"/>
      <c r="J478" s="1038"/>
      <c r="K478" s="1038"/>
      <c r="L478" s="1038"/>
      <c r="M478" s="1038"/>
      <c r="N478" s="1038"/>
      <c r="O478" s="1038"/>
      <c r="P478" s="1038"/>
      <c r="Q478" s="1038"/>
      <c r="R478" s="1038"/>
      <c r="S478" s="1038"/>
      <c r="T478" s="1038"/>
      <c r="U478" s="1038"/>
      <c r="V478" s="1038"/>
      <c r="W478" s="1038"/>
      <c r="X478" s="1038"/>
      <c r="Y478" s="1038"/>
      <c r="Z478" s="1038"/>
    </row>
    <row r="479" spans="1:26" s="148" customFormat="1" ht="38.25">
      <c r="B479" s="148" t="s">
        <v>870</v>
      </c>
      <c r="C479" s="472"/>
      <c r="D479" s="290"/>
      <c r="E479" s="1031"/>
      <c r="F479" s="290"/>
      <c r="G479" s="1038"/>
      <c r="H479" s="1038"/>
      <c r="I479" s="1038"/>
      <c r="J479" s="1038"/>
      <c r="K479" s="1038"/>
      <c r="L479" s="1038"/>
      <c r="M479" s="1038"/>
      <c r="N479" s="1038"/>
      <c r="O479" s="1038"/>
      <c r="P479" s="1038"/>
      <c r="Q479" s="1038"/>
      <c r="R479" s="1038"/>
      <c r="S479" s="1038"/>
      <c r="T479" s="1038"/>
      <c r="U479" s="1038"/>
      <c r="V479" s="1038"/>
      <c r="W479" s="1038"/>
      <c r="X479" s="1038"/>
      <c r="Y479" s="1038"/>
      <c r="Z479" s="1038"/>
    </row>
    <row r="480" spans="1:26" s="148" customFormat="1" ht="25.5">
      <c r="B480" s="148" t="s">
        <v>979</v>
      </c>
      <c r="C480" s="472"/>
      <c r="D480" s="290"/>
      <c r="E480" s="1031"/>
      <c r="F480" s="290"/>
      <c r="G480" s="1038"/>
      <c r="H480" s="1038"/>
      <c r="I480" s="1038"/>
      <c r="J480" s="1038"/>
      <c r="K480" s="1038"/>
      <c r="L480" s="1038"/>
      <c r="M480" s="1038"/>
      <c r="N480" s="1038"/>
      <c r="O480" s="1038"/>
      <c r="P480" s="1038"/>
      <c r="Q480" s="1038"/>
      <c r="R480" s="1038"/>
      <c r="S480" s="1038"/>
      <c r="T480" s="1038"/>
      <c r="U480" s="1038"/>
      <c r="V480" s="1038"/>
      <c r="W480" s="1038"/>
      <c r="X480" s="1038"/>
      <c r="Y480" s="1038"/>
      <c r="Z480" s="1038"/>
    </row>
    <row r="481" spans="1:26" s="148" customFormat="1">
      <c r="B481" s="148" t="s">
        <v>980</v>
      </c>
      <c r="C481" s="472"/>
      <c r="D481" s="516"/>
      <c r="E481" s="1031"/>
      <c r="F481" s="290"/>
      <c r="G481" s="1038"/>
      <c r="H481" s="1038"/>
      <c r="I481" s="1038"/>
      <c r="J481" s="1038"/>
      <c r="K481" s="1038"/>
      <c r="L481" s="1038"/>
      <c r="M481" s="1038"/>
      <c r="N481" s="1038"/>
      <c r="O481" s="1038"/>
      <c r="P481" s="1038"/>
      <c r="Q481" s="1038"/>
      <c r="R481" s="1038"/>
      <c r="S481" s="1038"/>
      <c r="T481" s="1038"/>
      <c r="U481" s="1038"/>
      <c r="V481" s="1038"/>
      <c r="W481" s="1038"/>
      <c r="X481" s="1038"/>
      <c r="Y481" s="1038"/>
      <c r="Z481" s="1038"/>
    </row>
    <row r="482" spans="1:26" s="148" customFormat="1" ht="51">
      <c r="B482" s="148" t="s">
        <v>767</v>
      </c>
      <c r="C482" s="472" t="s">
        <v>84</v>
      </c>
      <c r="D482" s="290">
        <v>16</v>
      </c>
      <c r="E482" s="1031"/>
      <c r="F482" s="290">
        <f>+D482*E482</f>
        <v>0</v>
      </c>
      <c r="G482" s="1038"/>
      <c r="H482" s="1038"/>
      <c r="I482" s="1038"/>
      <c r="J482" s="1038"/>
      <c r="K482" s="1038"/>
      <c r="L482" s="1038"/>
      <c r="M482" s="1038"/>
      <c r="N482" s="1038"/>
      <c r="O482" s="1038"/>
      <c r="P482" s="1038"/>
      <c r="Q482" s="1038"/>
      <c r="R482" s="1038"/>
      <c r="S482" s="1038"/>
      <c r="T482" s="1038"/>
      <c r="U482" s="1038"/>
      <c r="V482" s="1038"/>
      <c r="W482" s="1038"/>
      <c r="X482" s="1038"/>
      <c r="Y482" s="1038"/>
      <c r="Z482" s="1038"/>
    </row>
    <row r="483" spans="1:26" s="148" customFormat="1">
      <c r="C483" s="472"/>
      <c r="D483" s="290"/>
      <c r="E483" s="1031"/>
      <c r="F483" s="290"/>
      <c r="G483" s="1038"/>
      <c r="H483" s="1038"/>
      <c r="I483" s="1038"/>
      <c r="J483" s="1038"/>
      <c r="K483" s="1038"/>
      <c r="L483" s="1038"/>
      <c r="M483" s="1038"/>
      <c r="N483" s="1038"/>
      <c r="O483" s="1038"/>
      <c r="P483" s="1038"/>
      <c r="Q483" s="1038"/>
      <c r="R483" s="1038"/>
      <c r="S483" s="1038"/>
      <c r="T483" s="1038"/>
      <c r="U483" s="1038"/>
      <c r="V483" s="1038"/>
      <c r="W483" s="1038"/>
      <c r="X483" s="1038"/>
      <c r="Y483" s="1038"/>
      <c r="Z483" s="1038"/>
    </row>
    <row r="484" spans="1:26" s="148" customFormat="1">
      <c r="C484" s="472"/>
      <c r="D484" s="290"/>
      <c r="E484" s="1031"/>
      <c r="F484" s="290"/>
      <c r="G484" s="1038"/>
      <c r="H484" s="1038"/>
      <c r="I484" s="1038"/>
      <c r="J484" s="1038"/>
      <c r="K484" s="1038"/>
      <c r="L484" s="1038"/>
      <c r="M484" s="1038"/>
      <c r="N484" s="1038"/>
      <c r="O484" s="1038"/>
      <c r="P484" s="1038"/>
      <c r="Q484" s="1038"/>
      <c r="R484" s="1038"/>
      <c r="S484" s="1038"/>
      <c r="T484" s="1038"/>
      <c r="U484" s="1038"/>
      <c r="V484" s="1038"/>
      <c r="W484" s="1038"/>
      <c r="X484" s="1038"/>
      <c r="Y484" s="1038"/>
      <c r="Z484" s="1038"/>
    </row>
    <row r="485" spans="1:26" s="148" customFormat="1">
      <c r="A485" s="148" t="s">
        <v>981</v>
      </c>
      <c r="B485" s="370" t="s">
        <v>982</v>
      </c>
      <c r="C485" s="472"/>
      <c r="D485" s="290"/>
      <c r="E485" s="1031"/>
      <c r="F485" s="290"/>
      <c r="G485" s="1038"/>
      <c r="H485" s="1038"/>
      <c r="I485" s="1038"/>
      <c r="J485" s="1038"/>
      <c r="K485" s="1038"/>
      <c r="L485" s="1038"/>
      <c r="M485" s="1038"/>
      <c r="N485" s="1038"/>
      <c r="O485" s="1038"/>
      <c r="P485" s="1038"/>
      <c r="Q485" s="1038"/>
      <c r="R485" s="1038"/>
      <c r="S485" s="1038"/>
      <c r="T485" s="1038"/>
      <c r="U485" s="1038"/>
      <c r="V485" s="1038"/>
      <c r="W485" s="1038"/>
      <c r="X485" s="1038"/>
      <c r="Y485" s="1038"/>
      <c r="Z485" s="1038"/>
    </row>
    <row r="486" spans="1:26" s="148" customFormat="1" ht="25.5">
      <c r="B486" s="148" t="s">
        <v>813</v>
      </c>
      <c r="C486" s="472"/>
      <c r="D486" s="290"/>
      <c r="E486" s="1031"/>
      <c r="F486" s="290"/>
      <c r="G486" s="1038"/>
      <c r="H486" s="1038"/>
      <c r="I486" s="1038"/>
      <c r="J486" s="1038"/>
      <c r="K486" s="1038"/>
      <c r="L486" s="1038"/>
      <c r="M486" s="1038"/>
      <c r="N486" s="1038"/>
      <c r="O486" s="1038"/>
      <c r="P486" s="1038"/>
      <c r="Q486" s="1038"/>
      <c r="R486" s="1038"/>
      <c r="S486" s="1038"/>
      <c r="T486" s="1038"/>
      <c r="U486" s="1038"/>
      <c r="V486" s="1038"/>
      <c r="W486" s="1038"/>
      <c r="X486" s="1038"/>
      <c r="Y486" s="1038"/>
      <c r="Z486" s="1038"/>
    </row>
    <row r="487" spans="1:26" s="148" customFormat="1" ht="25.5">
      <c r="B487" s="148" t="s">
        <v>968</v>
      </c>
      <c r="C487" s="472"/>
      <c r="D487" s="290"/>
      <c r="E487" s="1031"/>
      <c r="F487" s="290"/>
      <c r="G487" s="1038"/>
      <c r="H487" s="1038"/>
      <c r="I487" s="1038"/>
      <c r="J487" s="1038"/>
      <c r="K487" s="1038"/>
      <c r="L487" s="1038"/>
      <c r="M487" s="1038"/>
      <c r="N487" s="1038"/>
      <c r="O487" s="1038"/>
      <c r="P487" s="1038"/>
      <c r="Q487" s="1038"/>
      <c r="R487" s="1038"/>
      <c r="S487" s="1038"/>
      <c r="T487" s="1038"/>
      <c r="U487" s="1038"/>
      <c r="V487" s="1038"/>
      <c r="W487" s="1038"/>
      <c r="X487" s="1038"/>
      <c r="Y487" s="1038"/>
      <c r="Z487" s="1038"/>
    </row>
    <row r="488" spans="1:26" s="148" customFormat="1" ht="25.5">
      <c r="B488" s="148" t="s">
        <v>969</v>
      </c>
      <c r="C488" s="472"/>
      <c r="D488" s="290"/>
      <c r="E488" s="1031"/>
      <c r="F488" s="290"/>
      <c r="G488" s="1038"/>
      <c r="H488" s="1038"/>
      <c r="I488" s="1038"/>
      <c r="J488" s="1038"/>
      <c r="K488" s="1038"/>
      <c r="L488" s="1038"/>
      <c r="M488" s="1038"/>
      <c r="N488" s="1038"/>
      <c r="O488" s="1038"/>
      <c r="P488" s="1038"/>
      <c r="Q488" s="1038"/>
      <c r="R488" s="1038"/>
      <c r="S488" s="1038"/>
      <c r="T488" s="1038"/>
      <c r="U488" s="1038"/>
      <c r="V488" s="1038"/>
      <c r="W488" s="1038"/>
      <c r="X488" s="1038"/>
      <c r="Y488" s="1038"/>
      <c r="Z488" s="1038"/>
    </row>
    <row r="489" spans="1:26" s="148" customFormat="1" ht="38.25">
      <c r="B489" s="148" t="s">
        <v>983</v>
      </c>
      <c r="C489" s="472"/>
      <c r="D489" s="290"/>
      <c r="E489" s="1031"/>
      <c r="F489" s="290"/>
      <c r="G489" s="1038"/>
      <c r="H489" s="1038"/>
      <c r="I489" s="1038"/>
      <c r="J489" s="1038"/>
      <c r="K489" s="1038"/>
      <c r="L489" s="1038"/>
      <c r="M489" s="1038"/>
      <c r="N489" s="1038"/>
      <c r="O489" s="1038"/>
      <c r="P489" s="1038"/>
      <c r="Q489" s="1038"/>
      <c r="R489" s="1038"/>
      <c r="S489" s="1038"/>
      <c r="T489" s="1038"/>
      <c r="U489" s="1038"/>
      <c r="V489" s="1038"/>
      <c r="W489" s="1038"/>
      <c r="X489" s="1038"/>
      <c r="Y489" s="1038"/>
      <c r="Z489" s="1038"/>
    </row>
    <row r="490" spans="1:26" s="148" customFormat="1" ht="25.5">
      <c r="B490" s="148" t="s">
        <v>973</v>
      </c>
      <c r="C490" s="472"/>
      <c r="D490" s="290"/>
      <c r="E490" s="1031"/>
      <c r="F490" s="290"/>
      <c r="G490" s="1038"/>
      <c r="H490" s="1038"/>
      <c r="I490" s="1038"/>
      <c r="J490" s="1038"/>
      <c r="K490" s="1038"/>
      <c r="L490" s="1038"/>
      <c r="M490" s="1038"/>
      <c r="N490" s="1038"/>
      <c r="O490" s="1038"/>
      <c r="P490" s="1038"/>
      <c r="Q490" s="1038"/>
      <c r="R490" s="1038"/>
      <c r="S490" s="1038"/>
      <c r="T490" s="1038"/>
      <c r="U490" s="1038"/>
      <c r="V490" s="1038"/>
      <c r="W490" s="1038"/>
      <c r="X490" s="1038"/>
      <c r="Y490" s="1038"/>
      <c r="Z490" s="1038"/>
    </row>
    <row r="491" spans="1:26" s="148" customFormat="1">
      <c r="B491" s="148" t="s">
        <v>984</v>
      </c>
      <c r="C491" s="472"/>
      <c r="D491" s="290"/>
      <c r="E491" s="1031"/>
      <c r="F491" s="290"/>
      <c r="G491" s="1038"/>
      <c r="H491" s="1038"/>
      <c r="I491" s="1038"/>
      <c r="J491" s="1038"/>
      <c r="K491" s="1038"/>
      <c r="L491" s="1038"/>
      <c r="M491" s="1038"/>
      <c r="N491" s="1038"/>
      <c r="O491" s="1038"/>
      <c r="P491" s="1038"/>
      <c r="Q491" s="1038"/>
      <c r="R491" s="1038"/>
      <c r="S491" s="1038"/>
      <c r="T491" s="1038"/>
      <c r="U491" s="1038"/>
      <c r="V491" s="1038"/>
      <c r="W491" s="1038"/>
      <c r="X491" s="1038"/>
      <c r="Y491" s="1038"/>
      <c r="Z491" s="1038"/>
    </row>
    <row r="492" spans="1:26" s="148" customFormat="1">
      <c r="B492" s="148" t="s">
        <v>985</v>
      </c>
      <c r="C492" s="472"/>
      <c r="D492" s="290"/>
      <c r="E492" s="1031"/>
      <c r="F492" s="290"/>
      <c r="G492" s="1038"/>
      <c r="H492" s="1038"/>
      <c r="I492" s="1038"/>
      <c r="J492" s="1038"/>
      <c r="K492" s="1038"/>
      <c r="L492" s="1038"/>
      <c r="M492" s="1038"/>
      <c r="N492" s="1038"/>
      <c r="O492" s="1038"/>
      <c r="P492" s="1038"/>
      <c r="Q492" s="1038"/>
      <c r="R492" s="1038"/>
      <c r="S492" s="1038"/>
      <c r="T492" s="1038"/>
      <c r="U492" s="1038"/>
      <c r="V492" s="1038"/>
      <c r="W492" s="1038"/>
      <c r="X492" s="1038"/>
      <c r="Y492" s="1038"/>
      <c r="Z492" s="1038"/>
    </row>
    <row r="493" spans="1:26" s="148" customFormat="1" ht="51">
      <c r="B493" s="148" t="s">
        <v>767</v>
      </c>
      <c r="C493" s="472" t="s">
        <v>84</v>
      </c>
      <c r="D493" s="290">
        <v>6</v>
      </c>
      <c r="E493" s="1031"/>
      <c r="F493" s="290">
        <f>+D493*E493</f>
        <v>0</v>
      </c>
      <c r="G493" s="1038"/>
      <c r="H493" s="1038"/>
      <c r="I493" s="1038"/>
      <c r="J493" s="1038"/>
      <c r="K493" s="1038"/>
      <c r="L493" s="1038"/>
      <c r="M493" s="1038"/>
      <c r="N493" s="1038"/>
      <c r="O493" s="1038"/>
      <c r="P493" s="1038"/>
      <c r="Q493" s="1038"/>
      <c r="R493" s="1038"/>
      <c r="S493" s="1038"/>
      <c r="T493" s="1038"/>
      <c r="U493" s="1038"/>
      <c r="V493" s="1038"/>
      <c r="W493" s="1038"/>
      <c r="X493" s="1038"/>
      <c r="Y493" s="1038"/>
      <c r="Z493" s="1038"/>
    </row>
    <row r="494" spans="1:26" s="148" customFormat="1">
      <c r="C494" s="472"/>
      <c r="D494" s="290"/>
      <c r="E494" s="1031"/>
      <c r="F494" s="290"/>
      <c r="G494" s="1038"/>
      <c r="H494" s="1038"/>
      <c r="I494" s="1038"/>
      <c r="J494" s="1038"/>
      <c r="K494" s="1038"/>
      <c r="L494" s="1038"/>
      <c r="M494" s="1038"/>
      <c r="N494" s="1038"/>
      <c r="O494" s="1038"/>
      <c r="P494" s="1038"/>
      <c r="Q494" s="1038"/>
      <c r="R494" s="1038"/>
      <c r="S494" s="1038"/>
      <c r="T494" s="1038"/>
      <c r="U494" s="1038"/>
      <c r="V494" s="1038"/>
      <c r="W494" s="1038"/>
      <c r="X494" s="1038"/>
      <c r="Y494" s="1038"/>
      <c r="Z494" s="1038"/>
    </row>
    <row r="495" spans="1:26" s="148" customFormat="1">
      <c r="C495" s="472"/>
      <c r="D495" s="290"/>
      <c r="E495" s="1031"/>
      <c r="F495" s="290"/>
      <c r="G495" s="1038"/>
      <c r="H495" s="1038"/>
      <c r="I495" s="1038"/>
      <c r="J495" s="1038"/>
      <c r="K495" s="1038"/>
      <c r="L495" s="1038"/>
      <c r="M495" s="1038"/>
      <c r="N495" s="1038"/>
      <c r="O495" s="1038"/>
      <c r="P495" s="1038"/>
      <c r="Q495" s="1038"/>
      <c r="R495" s="1038"/>
      <c r="S495" s="1038"/>
      <c r="T495" s="1038"/>
      <c r="U495" s="1038"/>
      <c r="V495" s="1038"/>
      <c r="W495" s="1038"/>
      <c r="X495" s="1038"/>
      <c r="Y495" s="1038"/>
      <c r="Z495" s="1038"/>
    </row>
    <row r="496" spans="1:26" s="148" customFormat="1">
      <c r="A496" s="148" t="s">
        <v>986</v>
      </c>
      <c r="B496" s="370" t="s">
        <v>987</v>
      </c>
      <c r="C496" s="472"/>
      <c r="D496" s="290"/>
      <c r="E496" s="1031"/>
      <c r="F496" s="290"/>
      <c r="G496" s="1038"/>
      <c r="H496" s="1038"/>
      <c r="I496" s="1038"/>
      <c r="J496" s="1038"/>
      <c r="K496" s="1038"/>
      <c r="L496" s="1038"/>
      <c r="M496" s="1038"/>
      <c r="N496" s="1038"/>
      <c r="O496" s="1038"/>
      <c r="P496" s="1038"/>
      <c r="Q496" s="1038"/>
      <c r="R496" s="1038"/>
      <c r="S496" s="1038"/>
      <c r="T496" s="1038"/>
      <c r="U496" s="1038"/>
      <c r="V496" s="1038"/>
      <c r="W496" s="1038"/>
      <c r="X496" s="1038"/>
      <c r="Y496" s="1038"/>
      <c r="Z496" s="1038"/>
    </row>
    <row r="497" spans="1:26" s="148" customFormat="1" ht="25.5">
      <c r="B497" s="148" t="s">
        <v>813</v>
      </c>
      <c r="C497" s="472"/>
      <c r="D497" s="290"/>
      <c r="E497" s="1031"/>
      <c r="F497" s="290"/>
      <c r="G497" s="1038"/>
      <c r="H497" s="1038"/>
      <c r="I497" s="1038"/>
      <c r="J497" s="1038"/>
      <c r="K497" s="1038"/>
      <c r="L497" s="1038"/>
      <c r="M497" s="1038"/>
      <c r="N497" s="1038"/>
      <c r="O497" s="1038"/>
      <c r="P497" s="1038"/>
      <c r="Q497" s="1038"/>
      <c r="R497" s="1038"/>
      <c r="S497" s="1038"/>
      <c r="T497" s="1038"/>
      <c r="U497" s="1038"/>
      <c r="V497" s="1038"/>
      <c r="W497" s="1038"/>
      <c r="X497" s="1038"/>
      <c r="Y497" s="1038"/>
      <c r="Z497" s="1038"/>
    </row>
    <row r="498" spans="1:26" s="148" customFormat="1" ht="25.5">
      <c r="B498" s="148" t="s">
        <v>968</v>
      </c>
      <c r="C498" s="472"/>
      <c r="D498" s="290"/>
      <c r="E498" s="1031"/>
      <c r="F498" s="290"/>
      <c r="G498" s="1038"/>
      <c r="H498" s="1038"/>
      <c r="I498" s="1038"/>
      <c r="J498" s="1038"/>
      <c r="K498" s="1038"/>
      <c r="L498" s="1038"/>
      <c r="M498" s="1038"/>
      <c r="N498" s="1038"/>
      <c r="O498" s="1038"/>
      <c r="P498" s="1038"/>
      <c r="Q498" s="1038"/>
      <c r="R498" s="1038"/>
      <c r="S498" s="1038"/>
      <c r="T498" s="1038"/>
      <c r="U498" s="1038"/>
      <c r="V498" s="1038"/>
      <c r="W498" s="1038"/>
      <c r="X498" s="1038"/>
      <c r="Y498" s="1038"/>
      <c r="Z498" s="1038"/>
    </row>
    <row r="499" spans="1:26" s="148" customFormat="1" ht="25.5">
      <c r="B499" s="148" t="s">
        <v>969</v>
      </c>
      <c r="C499" s="472"/>
      <c r="D499" s="290"/>
      <c r="E499" s="1031"/>
      <c r="F499" s="290"/>
      <c r="G499" s="1038"/>
      <c r="H499" s="1038"/>
      <c r="I499" s="1038"/>
      <c r="J499" s="1038"/>
      <c r="K499" s="1038"/>
      <c r="L499" s="1038"/>
      <c r="M499" s="1038"/>
      <c r="N499" s="1038"/>
      <c r="O499" s="1038"/>
      <c r="P499" s="1038"/>
      <c r="Q499" s="1038"/>
      <c r="R499" s="1038"/>
      <c r="S499" s="1038"/>
      <c r="T499" s="1038"/>
      <c r="U499" s="1038"/>
      <c r="V499" s="1038"/>
      <c r="W499" s="1038"/>
      <c r="X499" s="1038"/>
      <c r="Y499" s="1038"/>
      <c r="Z499" s="1038"/>
    </row>
    <row r="500" spans="1:26" s="148" customFormat="1">
      <c r="B500" s="148" t="s">
        <v>837</v>
      </c>
      <c r="C500" s="472"/>
      <c r="D500" s="290"/>
      <c r="E500" s="1031"/>
      <c r="F500" s="290"/>
      <c r="G500" s="1038"/>
      <c r="H500" s="1038"/>
      <c r="I500" s="1038"/>
      <c r="J500" s="1038"/>
      <c r="K500" s="1038"/>
      <c r="L500" s="1038"/>
      <c r="M500" s="1038"/>
      <c r="N500" s="1038"/>
      <c r="O500" s="1038"/>
      <c r="P500" s="1038"/>
      <c r="Q500" s="1038"/>
      <c r="R500" s="1038"/>
      <c r="S500" s="1038"/>
      <c r="T500" s="1038"/>
      <c r="U500" s="1038"/>
      <c r="V500" s="1038"/>
      <c r="W500" s="1038"/>
      <c r="X500" s="1038"/>
      <c r="Y500" s="1038"/>
      <c r="Z500" s="1038"/>
    </row>
    <row r="501" spans="1:26" s="148" customFormat="1" ht="25.5">
      <c r="B501" s="148" t="s">
        <v>973</v>
      </c>
      <c r="C501" s="472"/>
      <c r="D501" s="290"/>
      <c r="E501" s="1031"/>
      <c r="F501" s="290"/>
      <c r="G501" s="1038"/>
      <c r="H501" s="1038"/>
      <c r="I501" s="1038"/>
      <c r="J501" s="1038"/>
      <c r="K501" s="1038"/>
      <c r="L501" s="1038"/>
      <c r="M501" s="1038"/>
      <c r="N501" s="1038"/>
      <c r="O501" s="1038"/>
      <c r="P501" s="1038"/>
      <c r="Q501" s="1038"/>
      <c r="R501" s="1038"/>
      <c r="S501" s="1038"/>
      <c r="T501" s="1038"/>
      <c r="U501" s="1038"/>
      <c r="V501" s="1038"/>
      <c r="W501" s="1038"/>
      <c r="X501" s="1038"/>
      <c r="Y501" s="1038"/>
      <c r="Z501" s="1038"/>
    </row>
    <row r="502" spans="1:26" s="148" customFormat="1" ht="38.25">
      <c r="B502" s="148" t="s">
        <v>870</v>
      </c>
      <c r="C502" s="472"/>
      <c r="D502" s="290"/>
      <c r="E502" s="1031"/>
      <c r="F502" s="290"/>
      <c r="G502" s="1038"/>
      <c r="H502" s="1038"/>
      <c r="I502" s="1038"/>
      <c r="J502" s="1038"/>
      <c r="K502" s="1038"/>
      <c r="L502" s="1038"/>
      <c r="M502" s="1038"/>
      <c r="N502" s="1038"/>
      <c r="O502" s="1038"/>
      <c r="P502" s="1038"/>
      <c r="Q502" s="1038"/>
      <c r="R502" s="1038"/>
      <c r="S502" s="1038"/>
      <c r="T502" s="1038"/>
      <c r="U502" s="1038"/>
      <c r="V502" s="1038"/>
      <c r="W502" s="1038"/>
      <c r="X502" s="1038"/>
      <c r="Y502" s="1038"/>
      <c r="Z502" s="1038"/>
    </row>
    <row r="503" spans="1:26" s="148" customFormat="1">
      <c r="B503" s="148" t="s">
        <v>984</v>
      </c>
      <c r="C503" s="472"/>
      <c r="D503" s="290"/>
      <c r="E503" s="1031"/>
      <c r="F503" s="290"/>
      <c r="G503" s="1038"/>
      <c r="H503" s="1038"/>
      <c r="I503" s="1038"/>
      <c r="J503" s="1038"/>
      <c r="K503" s="1038"/>
      <c r="L503" s="1038"/>
      <c r="M503" s="1038"/>
      <c r="N503" s="1038"/>
      <c r="O503" s="1038"/>
      <c r="P503" s="1038"/>
      <c r="Q503" s="1038"/>
      <c r="R503" s="1038"/>
      <c r="S503" s="1038"/>
      <c r="T503" s="1038"/>
      <c r="U503" s="1038"/>
      <c r="V503" s="1038"/>
      <c r="W503" s="1038"/>
      <c r="X503" s="1038"/>
      <c r="Y503" s="1038"/>
      <c r="Z503" s="1038"/>
    </row>
    <row r="504" spans="1:26" s="148" customFormat="1">
      <c r="B504" s="148" t="s">
        <v>988</v>
      </c>
      <c r="C504" s="472"/>
      <c r="D504" s="290"/>
      <c r="E504" s="1031"/>
      <c r="F504" s="290"/>
      <c r="G504" s="1038"/>
      <c r="H504" s="1038"/>
      <c r="I504" s="1038"/>
      <c r="J504" s="1038"/>
      <c r="K504" s="1038"/>
      <c r="L504" s="1038"/>
      <c r="M504" s="1038"/>
      <c r="N504" s="1038"/>
      <c r="O504" s="1038"/>
      <c r="P504" s="1038"/>
      <c r="Q504" s="1038"/>
      <c r="R504" s="1038"/>
      <c r="S504" s="1038"/>
      <c r="T504" s="1038"/>
      <c r="U504" s="1038"/>
      <c r="V504" s="1038"/>
      <c r="W504" s="1038"/>
      <c r="X504" s="1038"/>
      <c r="Y504" s="1038"/>
      <c r="Z504" s="1038"/>
    </row>
    <row r="505" spans="1:26" s="148" customFormat="1" ht="51">
      <c r="B505" s="148" t="s">
        <v>767</v>
      </c>
      <c r="C505" s="472" t="s">
        <v>84</v>
      </c>
      <c r="D505" s="290">
        <v>5</v>
      </c>
      <c r="E505" s="1031"/>
      <c r="F505" s="290">
        <f>+D505*E505</f>
        <v>0</v>
      </c>
      <c r="G505" s="1038"/>
      <c r="H505" s="1038"/>
      <c r="I505" s="1038"/>
      <c r="J505" s="1038"/>
      <c r="K505" s="1038"/>
      <c r="L505" s="1038"/>
      <c r="M505" s="1038"/>
      <c r="N505" s="1038"/>
      <c r="O505" s="1038"/>
      <c r="P505" s="1038"/>
      <c r="Q505" s="1038"/>
      <c r="R505" s="1038"/>
      <c r="S505" s="1038"/>
      <c r="T505" s="1038"/>
      <c r="U505" s="1038"/>
      <c r="V505" s="1038"/>
      <c r="W505" s="1038"/>
      <c r="X505" s="1038"/>
      <c r="Y505" s="1038"/>
      <c r="Z505" s="1038"/>
    </row>
    <row r="506" spans="1:26" s="148" customFormat="1">
      <c r="C506" s="472"/>
      <c r="D506" s="290"/>
      <c r="E506" s="1031"/>
      <c r="F506" s="290"/>
      <c r="G506" s="1038"/>
      <c r="H506" s="1038"/>
      <c r="I506" s="1038"/>
      <c r="J506" s="1038"/>
      <c r="K506" s="1038"/>
      <c r="L506" s="1038"/>
      <c r="M506" s="1038"/>
      <c r="N506" s="1038"/>
      <c r="O506" s="1038"/>
      <c r="P506" s="1038"/>
      <c r="Q506" s="1038"/>
      <c r="R506" s="1038"/>
      <c r="S506" s="1038"/>
      <c r="T506" s="1038"/>
      <c r="U506" s="1038"/>
      <c r="V506" s="1038"/>
      <c r="W506" s="1038"/>
      <c r="X506" s="1038"/>
      <c r="Y506" s="1038"/>
      <c r="Z506" s="1038"/>
    </row>
    <row r="507" spans="1:26" s="148" customFormat="1">
      <c r="C507" s="472"/>
      <c r="D507" s="290"/>
      <c r="E507" s="1031"/>
      <c r="F507" s="290"/>
      <c r="G507" s="1038"/>
      <c r="H507" s="1038"/>
      <c r="I507" s="1038"/>
      <c r="J507" s="1038"/>
      <c r="K507" s="1038"/>
      <c r="L507" s="1038"/>
      <c r="M507" s="1038"/>
      <c r="N507" s="1038"/>
      <c r="O507" s="1038"/>
      <c r="P507" s="1038"/>
      <c r="Q507" s="1038"/>
      <c r="R507" s="1038"/>
      <c r="S507" s="1038"/>
      <c r="T507" s="1038"/>
      <c r="U507" s="1038"/>
      <c r="V507" s="1038"/>
      <c r="W507" s="1038"/>
      <c r="X507" s="1038"/>
      <c r="Y507" s="1038"/>
      <c r="Z507" s="1038"/>
    </row>
    <row r="508" spans="1:26" s="148" customFormat="1">
      <c r="A508" s="148" t="s">
        <v>989</v>
      </c>
      <c r="B508" s="370" t="s">
        <v>990</v>
      </c>
      <c r="C508" s="472"/>
      <c r="D508" s="290"/>
      <c r="E508" s="1031"/>
      <c r="F508" s="290"/>
      <c r="G508" s="1038"/>
      <c r="H508" s="1038"/>
      <c r="I508" s="1038"/>
      <c r="J508" s="1038"/>
      <c r="K508" s="1038"/>
      <c r="L508" s="1038"/>
      <c r="M508" s="1038"/>
      <c r="N508" s="1038"/>
      <c r="O508" s="1038"/>
      <c r="P508" s="1038"/>
      <c r="Q508" s="1038"/>
      <c r="R508" s="1038"/>
      <c r="S508" s="1038"/>
      <c r="T508" s="1038"/>
      <c r="U508" s="1038"/>
      <c r="V508" s="1038"/>
      <c r="W508" s="1038"/>
      <c r="X508" s="1038"/>
      <c r="Y508" s="1038"/>
      <c r="Z508" s="1038"/>
    </row>
    <row r="509" spans="1:26" s="148" customFormat="1" ht="25.5">
      <c r="B509" s="148" t="s">
        <v>813</v>
      </c>
      <c r="C509" s="472"/>
      <c r="D509" s="290"/>
      <c r="E509" s="1031"/>
      <c r="F509" s="290"/>
      <c r="G509" s="1038"/>
      <c r="H509" s="1038"/>
      <c r="I509" s="1038"/>
      <c r="J509" s="1038"/>
      <c r="K509" s="1038"/>
      <c r="L509" s="1038"/>
      <c r="M509" s="1038"/>
      <c r="N509" s="1038"/>
      <c r="O509" s="1038"/>
      <c r="P509" s="1038"/>
      <c r="Q509" s="1038"/>
      <c r="R509" s="1038"/>
      <c r="S509" s="1038"/>
      <c r="T509" s="1038"/>
      <c r="U509" s="1038"/>
      <c r="V509" s="1038"/>
      <c r="W509" s="1038"/>
      <c r="X509" s="1038"/>
      <c r="Y509" s="1038"/>
      <c r="Z509" s="1038"/>
    </row>
    <row r="510" spans="1:26" s="148" customFormat="1" ht="51">
      <c r="B510" s="148" t="s">
        <v>991</v>
      </c>
      <c r="C510" s="472"/>
      <c r="D510" s="290"/>
      <c r="E510" s="1031"/>
      <c r="F510" s="290"/>
      <c r="G510" s="1038"/>
      <c r="H510" s="1038"/>
      <c r="I510" s="1038"/>
      <c r="J510" s="1038"/>
      <c r="K510" s="1038"/>
      <c r="L510" s="1038"/>
      <c r="M510" s="1038"/>
      <c r="N510" s="1038"/>
      <c r="O510" s="1038"/>
      <c r="P510" s="1038"/>
      <c r="Q510" s="1038"/>
      <c r="R510" s="1038"/>
      <c r="S510" s="1038"/>
      <c r="T510" s="1038"/>
      <c r="U510" s="1038"/>
      <c r="V510" s="1038"/>
      <c r="W510" s="1038"/>
      <c r="X510" s="1038"/>
      <c r="Y510" s="1038"/>
      <c r="Z510" s="1038"/>
    </row>
    <row r="511" spans="1:26" s="148" customFormat="1" ht="38.25">
      <c r="B511" s="148" t="s">
        <v>992</v>
      </c>
      <c r="C511" s="472"/>
      <c r="D511" s="290"/>
      <c r="E511" s="1031"/>
      <c r="F511" s="290"/>
      <c r="G511" s="1038"/>
      <c r="H511" s="1038"/>
      <c r="I511" s="1038"/>
      <c r="J511" s="1038"/>
      <c r="K511" s="1038"/>
      <c r="L511" s="1038"/>
      <c r="M511" s="1038"/>
      <c r="N511" s="1038"/>
      <c r="O511" s="1038"/>
      <c r="P511" s="1038"/>
      <c r="Q511" s="1038"/>
      <c r="R511" s="1038"/>
      <c r="S511" s="1038"/>
      <c r="T511" s="1038"/>
      <c r="U511" s="1038"/>
      <c r="V511" s="1038"/>
      <c r="W511" s="1038"/>
      <c r="X511" s="1038"/>
      <c r="Y511" s="1038"/>
      <c r="Z511" s="1038"/>
    </row>
    <row r="512" spans="1:26" s="148" customFormat="1">
      <c r="B512" s="148" t="s">
        <v>816</v>
      </c>
      <c r="C512" s="472"/>
      <c r="D512" s="290"/>
      <c r="E512" s="1031"/>
      <c r="F512" s="290"/>
      <c r="G512" s="1038"/>
      <c r="H512" s="1038"/>
      <c r="I512" s="1038"/>
      <c r="J512" s="1038"/>
      <c r="K512" s="1038"/>
      <c r="L512" s="1038"/>
      <c r="M512" s="1038"/>
      <c r="N512" s="1038"/>
      <c r="O512" s="1038"/>
      <c r="P512" s="1038"/>
      <c r="Q512" s="1038"/>
      <c r="R512" s="1038"/>
      <c r="S512" s="1038"/>
      <c r="T512" s="1038"/>
      <c r="U512" s="1038"/>
      <c r="V512" s="1038"/>
      <c r="W512" s="1038"/>
      <c r="X512" s="1038"/>
      <c r="Y512" s="1038"/>
      <c r="Z512" s="1038"/>
    </row>
    <row r="513" spans="1:26" s="148" customFormat="1" ht="25.5">
      <c r="B513" s="148" t="s">
        <v>853</v>
      </c>
      <c r="C513" s="472"/>
      <c r="D513" s="290"/>
      <c r="E513" s="1031"/>
      <c r="F513" s="290"/>
      <c r="G513" s="1038"/>
      <c r="H513" s="1038"/>
      <c r="I513" s="1038"/>
      <c r="J513" s="1038"/>
      <c r="K513" s="1038"/>
      <c r="L513" s="1038"/>
      <c r="M513" s="1038"/>
      <c r="N513" s="1038"/>
      <c r="O513" s="1038"/>
      <c r="P513" s="1038"/>
      <c r="Q513" s="1038"/>
      <c r="R513" s="1038"/>
      <c r="S513" s="1038"/>
      <c r="T513" s="1038"/>
      <c r="U513" s="1038"/>
      <c r="V513" s="1038"/>
      <c r="W513" s="1038"/>
      <c r="X513" s="1038"/>
      <c r="Y513" s="1038"/>
      <c r="Z513" s="1038"/>
    </row>
    <row r="514" spans="1:26" s="148" customFormat="1" ht="25.5">
      <c r="B514" s="148" t="s">
        <v>827</v>
      </c>
      <c r="C514" s="472"/>
      <c r="D514" s="290"/>
      <c r="E514" s="1031"/>
      <c r="F514" s="290"/>
      <c r="G514" s="1038"/>
      <c r="H514" s="1038"/>
      <c r="I514" s="1038"/>
      <c r="J514" s="1038"/>
      <c r="K514" s="1038"/>
      <c r="L514" s="1038"/>
      <c r="M514" s="1038"/>
      <c r="N514" s="1038"/>
      <c r="O514" s="1038"/>
      <c r="P514" s="1038"/>
      <c r="Q514" s="1038"/>
      <c r="R514" s="1038"/>
      <c r="S514" s="1038"/>
      <c r="T514" s="1038"/>
      <c r="U514" s="1038"/>
      <c r="V514" s="1038"/>
      <c r="W514" s="1038"/>
      <c r="X514" s="1038"/>
      <c r="Y514" s="1038"/>
      <c r="Z514" s="1038"/>
    </row>
    <row r="515" spans="1:26" s="148" customFormat="1" ht="38.25">
      <c r="B515" s="148" t="s">
        <v>993</v>
      </c>
      <c r="C515" s="472"/>
      <c r="D515" s="290"/>
      <c r="E515" s="1031"/>
      <c r="F515" s="290"/>
      <c r="G515" s="1038"/>
      <c r="H515" s="1038"/>
      <c r="I515" s="1038"/>
      <c r="J515" s="1038"/>
      <c r="K515" s="1038"/>
      <c r="L515" s="1038"/>
      <c r="M515" s="1038"/>
      <c r="N515" s="1038"/>
      <c r="O515" s="1038"/>
      <c r="P515" s="1038"/>
      <c r="Q515" s="1038"/>
      <c r="R515" s="1038"/>
      <c r="S515" s="1038"/>
      <c r="T515" s="1038"/>
      <c r="U515" s="1038"/>
      <c r="V515" s="1038"/>
      <c r="W515" s="1038"/>
      <c r="X515" s="1038"/>
      <c r="Y515" s="1038"/>
      <c r="Z515" s="1038"/>
    </row>
    <row r="516" spans="1:26" s="148" customFormat="1" ht="38.25">
      <c r="B516" s="148" t="s">
        <v>870</v>
      </c>
      <c r="C516" s="472"/>
      <c r="D516" s="290"/>
      <c r="E516" s="1031"/>
      <c r="F516" s="290"/>
      <c r="G516" s="1038"/>
      <c r="H516" s="1038"/>
      <c r="I516" s="1038"/>
      <c r="J516" s="1038"/>
      <c r="K516" s="1038"/>
      <c r="L516" s="1038"/>
      <c r="M516" s="1038"/>
      <c r="N516" s="1038"/>
      <c r="O516" s="1038"/>
      <c r="P516" s="1038"/>
      <c r="Q516" s="1038"/>
      <c r="R516" s="1038"/>
      <c r="S516" s="1038"/>
      <c r="T516" s="1038"/>
      <c r="U516" s="1038"/>
      <c r="V516" s="1038"/>
      <c r="W516" s="1038"/>
      <c r="X516" s="1038"/>
      <c r="Y516" s="1038"/>
      <c r="Z516" s="1038"/>
    </row>
    <row r="517" spans="1:26" s="148" customFormat="1" ht="25.5">
      <c r="B517" s="148" t="s">
        <v>994</v>
      </c>
      <c r="C517" s="472"/>
      <c r="D517" s="290"/>
      <c r="E517" s="1031"/>
      <c r="F517" s="290"/>
      <c r="G517" s="1038"/>
      <c r="H517" s="1038"/>
      <c r="I517" s="1038"/>
      <c r="J517" s="1038"/>
      <c r="K517" s="1038"/>
      <c r="L517" s="1038"/>
      <c r="M517" s="1038"/>
      <c r="N517" s="1038"/>
      <c r="O517" s="1038"/>
      <c r="P517" s="1038"/>
      <c r="Q517" s="1038"/>
      <c r="R517" s="1038"/>
      <c r="S517" s="1038"/>
      <c r="T517" s="1038"/>
      <c r="U517" s="1038"/>
      <c r="V517" s="1038"/>
      <c r="W517" s="1038"/>
      <c r="X517" s="1038"/>
      <c r="Y517" s="1038"/>
      <c r="Z517" s="1038"/>
    </row>
    <row r="518" spans="1:26" s="148" customFormat="1" ht="25.5">
      <c r="B518" s="148" t="s">
        <v>995</v>
      </c>
      <c r="C518" s="472"/>
      <c r="D518" s="290"/>
      <c r="E518" s="1031"/>
      <c r="F518" s="290"/>
      <c r="G518" s="1038"/>
      <c r="H518" s="1038"/>
      <c r="I518" s="1038"/>
      <c r="J518" s="1038"/>
      <c r="K518" s="1038"/>
      <c r="L518" s="1038"/>
      <c r="M518" s="1038"/>
      <c r="N518" s="1038"/>
      <c r="O518" s="1038"/>
      <c r="P518" s="1038"/>
      <c r="Q518" s="1038"/>
      <c r="R518" s="1038"/>
      <c r="S518" s="1038"/>
      <c r="T518" s="1038"/>
      <c r="U518" s="1038"/>
      <c r="V518" s="1038"/>
      <c r="W518" s="1038"/>
      <c r="X518" s="1038"/>
      <c r="Y518" s="1038"/>
      <c r="Z518" s="1038"/>
    </row>
    <row r="519" spans="1:26" s="148" customFormat="1">
      <c r="B519" s="148" t="s">
        <v>830</v>
      </c>
      <c r="C519" s="472"/>
      <c r="D519" s="290"/>
      <c r="E519" s="1031"/>
      <c r="F519" s="290"/>
      <c r="G519" s="1038"/>
      <c r="H519" s="1038"/>
      <c r="I519" s="1038"/>
      <c r="J519" s="1038"/>
      <c r="K519" s="1038"/>
      <c r="L519" s="1038"/>
      <c r="M519" s="1038"/>
      <c r="N519" s="1038"/>
      <c r="O519" s="1038"/>
      <c r="P519" s="1038"/>
      <c r="Q519" s="1038"/>
      <c r="R519" s="1038"/>
      <c r="S519" s="1038"/>
      <c r="T519" s="1038"/>
      <c r="U519" s="1038"/>
      <c r="V519" s="1038"/>
      <c r="W519" s="1038"/>
      <c r="X519" s="1038"/>
      <c r="Y519" s="1038"/>
      <c r="Z519" s="1038"/>
    </row>
    <row r="520" spans="1:26" s="148" customFormat="1" ht="51">
      <c r="B520" s="148" t="s">
        <v>767</v>
      </c>
      <c r="C520" s="472" t="s">
        <v>84</v>
      </c>
      <c r="D520" s="290">
        <v>1</v>
      </c>
      <c r="E520" s="1031"/>
      <c r="F520" s="290">
        <f>+D520*E520</f>
        <v>0</v>
      </c>
      <c r="G520" s="1038"/>
      <c r="H520" s="1038"/>
      <c r="I520" s="1038"/>
      <c r="J520" s="1038"/>
      <c r="K520" s="1038"/>
      <c r="L520" s="1038"/>
      <c r="M520" s="1038"/>
      <c r="N520" s="1038"/>
      <c r="O520" s="1038"/>
      <c r="P520" s="1038"/>
      <c r="Q520" s="1038"/>
      <c r="R520" s="1038"/>
      <c r="S520" s="1038"/>
      <c r="T520" s="1038"/>
      <c r="U520" s="1038"/>
      <c r="V520" s="1038"/>
      <c r="W520" s="1038"/>
      <c r="X520" s="1038"/>
      <c r="Y520" s="1038"/>
      <c r="Z520" s="1038"/>
    </row>
    <row r="521" spans="1:26" s="148" customFormat="1">
      <c r="C521" s="472"/>
      <c r="D521" s="290"/>
      <c r="E521" s="1031"/>
      <c r="F521" s="290"/>
      <c r="G521" s="1038"/>
      <c r="H521" s="1038"/>
      <c r="I521" s="1038"/>
      <c r="J521" s="1038"/>
      <c r="K521" s="1038"/>
      <c r="L521" s="1038"/>
      <c r="M521" s="1038"/>
      <c r="N521" s="1038"/>
      <c r="O521" s="1038"/>
      <c r="P521" s="1038"/>
      <c r="Q521" s="1038"/>
      <c r="R521" s="1038"/>
      <c r="S521" s="1038"/>
      <c r="T521" s="1038"/>
      <c r="U521" s="1038"/>
      <c r="V521" s="1038"/>
      <c r="W521" s="1038"/>
      <c r="X521" s="1038"/>
      <c r="Y521" s="1038"/>
      <c r="Z521" s="1038"/>
    </row>
    <row r="522" spans="1:26" s="148" customFormat="1">
      <c r="C522" s="472"/>
      <c r="D522" s="290"/>
      <c r="E522" s="1031"/>
      <c r="F522" s="290"/>
      <c r="G522" s="1038"/>
      <c r="H522" s="1038"/>
      <c r="I522" s="1038"/>
      <c r="J522" s="1038"/>
      <c r="K522" s="1038"/>
      <c r="L522" s="1038"/>
      <c r="M522" s="1038"/>
      <c r="N522" s="1038"/>
      <c r="O522" s="1038"/>
      <c r="P522" s="1038"/>
      <c r="Q522" s="1038"/>
      <c r="R522" s="1038"/>
      <c r="S522" s="1038"/>
      <c r="T522" s="1038"/>
      <c r="U522" s="1038"/>
      <c r="V522" s="1038"/>
      <c r="W522" s="1038"/>
      <c r="X522" s="1038"/>
      <c r="Y522" s="1038"/>
      <c r="Z522" s="1038"/>
    </row>
    <row r="523" spans="1:26" s="148" customFormat="1">
      <c r="A523" s="148" t="s">
        <v>996</v>
      </c>
      <c r="B523" s="370" t="s">
        <v>997</v>
      </c>
      <c r="C523" s="472"/>
      <c r="D523" s="290"/>
      <c r="E523" s="1031"/>
      <c r="F523" s="290"/>
      <c r="G523" s="1038"/>
      <c r="H523" s="1038"/>
      <c r="I523" s="1038"/>
      <c r="J523" s="1038"/>
      <c r="K523" s="1038"/>
      <c r="L523" s="1038"/>
      <c r="M523" s="1038"/>
      <c r="N523" s="1038"/>
      <c r="O523" s="1038"/>
      <c r="P523" s="1038"/>
      <c r="Q523" s="1038"/>
      <c r="R523" s="1038"/>
      <c r="S523" s="1038"/>
      <c r="T523" s="1038"/>
      <c r="U523" s="1038"/>
      <c r="V523" s="1038"/>
      <c r="W523" s="1038"/>
      <c r="X523" s="1038"/>
      <c r="Y523" s="1038"/>
      <c r="Z523" s="1038"/>
    </row>
    <row r="524" spans="1:26" s="148" customFormat="1" ht="25.5">
      <c r="B524" s="148" t="s">
        <v>998</v>
      </c>
      <c r="C524" s="472"/>
      <c r="D524" s="290"/>
      <c r="E524" s="1031"/>
      <c r="F524" s="290"/>
      <c r="G524" s="1038"/>
      <c r="H524" s="1038"/>
      <c r="I524" s="1038"/>
      <c r="J524" s="1038"/>
      <c r="K524" s="1038"/>
      <c r="L524" s="1038"/>
      <c r="M524" s="1038"/>
      <c r="N524" s="1038"/>
      <c r="O524" s="1038"/>
      <c r="P524" s="1038"/>
      <c r="Q524" s="1038"/>
      <c r="R524" s="1038"/>
      <c r="S524" s="1038"/>
      <c r="T524" s="1038"/>
      <c r="U524" s="1038"/>
      <c r="V524" s="1038"/>
      <c r="W524" s="1038"/>
      <c r="X524" s="1038"/>
      <c r="Y524" s="1038"/>
      <c r="Z524" s="1038"/>
    </row>
    <row r="525" spans="1:26" s="148" customFormat="1" ht="25.5">
      <c r="B525" s="148" t="s">
        <v>968</v>
      </c>
      <c r="C525" s="472"/>
      <c r="D525" s="290"/>
      <c r="E525" s="1031"/>
      <c r="F525" s="290"/>
      <c r="G525" s="1038"/>
      <c r="H525" s="1038"/>
      <c r="I525" s="1038"/>
      <c r="J525" s="1038"/>
      <c r="K525" s="1038"/>
      <c r="L525" s="1038"/>
      <c r="M525" s="1038"/>
      <c r="N525" s="1038"/>
      <c r="O525" s="1038"/>
      <c r="P525" s="1038"/>
      <c r="Q525" s="1038"/>
      <c r="R525" s="1038"/>
      <c r="S525" s="1038"/>
      <c r="T525" s="1038"/>
      <c r="U525" s="1038"/>
      <c r="V525" s="1038"/>
      <c r="W525" s="1038"/>
      <c r="X525" s="1038"/>
      <c r="Y525" s="1038"/>
      <c r="Z525" s="1038"/>
    </row>
    <row r="526" spans="1:26" s="148" customFormat="1" ht="25.5">
      <c r="B526" s="148" t="s">
        <v>969</v>
      </c>
      <c r="C526" s="472"/>
      <c r="D526" s="290"/>
      <c r="E526" s="1031"/>
      <c r="F526" s="290"/>
      <c r="G526" s="1038"/>
      <c r="H526" s="1038"/>
      <c r="I526" s="1038"/>
      <c r="J526" s="1038"/>
      <c r="K526" s="1038"/>
      <c r="L526" s="1038"/>
      <c r="M526" s="1038"/>
      <c r="N526" s="1038"/>
      <c r="O526" s="1038"/>
      <c r="P526" s="1038"/>
      <c r="Q526" s="1038"/>
      <c r="R526" s="1038"/>
      <c r="S526" s="1038"/>
      <c r="T526" s="1038"/>
      <c r="U526" s="1038"/>
      <c r="V526" s="1038"/>
      <c r="W526" s="1038"/>
      <c r="X526" s="1038"/>
      <c r="Y526" s="1038"/>
      <c r="Z526" s="1038"/>
    </row>
    <row r="527" spans="1:26" s="148" customFormat="1">
      <c r="B527" s="148" t="s">
        <v>999</v>
      </c>
      <c r="C527" s="472"/>
      <c r="D527" s="290"/>
      <c r="E527" s="1031"/>
      <c r="F527" s="290"/>
      <c r="G527" s="1038"/>
      <c r="H527" s="1038"/>
      <c r="I527" s="1038"/>
      <c r="J527" s="1038"/>
      <c r="K527" s="1038"/>
      <c r="L527" s="1038"/>
      <c r="M527" s="1038"/>
      <c r="N527" s="1038"/>
      <c r="O527" s="1038"/>
      <c r="P527" s="1038"/>
      <c r="Q527" s="1038"/>
      <c r="R527" s="1038"/>
      <c r="S527" s="1038"/>
      <c r="T527" s="1038"/>
      <c r="U527" s="1038"/>
      <c r="V527" s="1038"/>
      <c r="W527" s="1038"/>
      <c r="X527" s="1038"/>
      <c r="Y527" s="1038"/>
      <c r="Z527" s="1038"/>
    </row>
    <row r="528" spans="1:26" s="148" customFormat="1" ht="25.5">
      <c r="B528" s="148" t="s">
        <v>1000</v>
      </c>
      <c r="C528" s="514" t="s">
        <v>972</v>
      </c>
      <c r="D528" s="290"/>
      <c r="E528" s="1031"/>
      <c r="F528" s="290"/>
      <c r="G528" s="1038"/>
      <c r="H528" s="1038"/>
      <c r="I528" s="1038"/>
      <c r="J528" s="1038"/>
      <c r="K528" s="1038"/>
      <c r="L528" s="1038"/>
      <c r="M528" s="1038"/>
      <c r="N528" s="1038"/>
      <c r="O528" s="1038"/>
      <c r="P528" s="1038"/>
      <c r="Q528" s="1038"/>
      <c r="R528" s="1038"/>
      <c r="S528" s="1038"/>
      <c r="T528" s="1038"/>
      <c r="U528" s="1038"/>
      <c r="V528" s="1038"/>
      <c r="W528" s="1038"/>
      <c r="X528" s="1038"/>
      <c r="Y528" s="1038"/>
      <c r="Z528" s="1038"/>
    </row>
    <row r="529" spans="1:26" s="148" customFormat="1" ht="25.5">
      <c r="B529" s="148" t="s">
        <v>1001</v>
      </c>
      <c r="C529" s="514" t="s">
        <v>974</v>
      </c>
      <c r="D529" s="290"/>
      <c r="E529" s="1031"/>
      <c r="F529" s="290"/>
      <c r="G529" s="1038"/>
      <c r="H529" s="1038"/>
      <c r="I529" s="1038"/>
      <c r="J529" s="1038"/>
      <c r="K529" s="1038"/>
      <c r="L529" s="1038"/>
      <c r="M529" s="1038"/>
      <c r="N529" s="1038"/>
      <c r="O529" s="1038"/>
      <c r="P529" s="1038"/>
      <c r="Q529" s="1038"/>
      <c r="R529" s="1038"/>
      <c r="S529" s="1038"/>
      <c r="T529" s="1038"/>
      <c r="U529" s="1038"/>
      <c r="V529" s="1038"/>
      <c r="W529" s="1038"/>
      <c r="X529" s="1038"/>
      <c r="Y529" s="1038"/>
      <c r="Z529" s="1038"/>
    </row>
    <row r="530" spans="1:26" s="148" customFormat="1" ht="38.25">
      <c r="B530" s="148" t="s">
        <v>1002</v>
      </c>
      <c r="C530" s="514" t="s">
        <v>1003</v>
      </c>
      <c r="D530" s="290"/>
      <c r="E530" s="1031"/>
      <c r="F530" s="290"/>
      <c r="G530" s="1038"/>
      <c r="H530" s="1038"/>
      <c r="I530" s="1038"/>
      <c r="J530" s="1038"/>
      <c r="K530" s="1038"/>
      <c r="L530" s="1038"/>
      <c r="M530" s="1038"/>
      <c r="N530" s="1038"/>
      <c r="O530" s="1038"/>
      <c r="P530" s="1038"/>
      <c r="Q530" s="1038"/>
      <c r="R530" s="1038"/>
      <c r="S530" s="1038"/>
      <c r="T530" s="1038"/>
      <c r="U530" s="1038"/>
      <c r="V530" s="1038"/>
      <c r="W530" s="1038"/>
      <c r="X530" s="1038"/>
      <c r="Y530" s="1038"/>
      <c r="Z530" s="1038"/>
    </row>
    <row r="531" spans="1:26" s="148" customFormat="1" ht="38.25">
      <c r="B531" s="148" t="s">
        <v>870</v>
      </c>
      <c r="C531" s="472"/>
      <c r="D531" s="290"/>
      <c r="E531" s="1031"/>
      <c r="F531" s="290"/>
      <c r="G531" s="1038"/>
      <c r="H531" s="1038"/>
      <c r="I531" s="1038"/>
      <c r="J531" s="1038"/>
      <c r="K531" s="1038"/>
      <c r="L531" s="1038"/>
      <c r="M531" s="1038"/>
      <c r="N531" s="1038"/>
      <c r="O531" s="1038"/>
      <c r="P531" s="1038"/>
      <c r="Q531" s="1038"/>
      <c r="R531" s="1038"/>
      <c r="S531" s="1038"/>
      <c r="T531" s="1038"/>
      <c r="U531" s="1038"/>
      <c r="V531" s="1038"/>
      <c r="W531" s="1038"/>
      <c r="X531" s="1038"/>
      <c r="Y531" s="1038"/>
      <c r="Z531" s="1038"/>
    </row>
    <row r="532" spans="1:26" s="148" customFormat="1">
      <c r="B532" s="148" t="s">
        <v>984</v>
      </c>
      <c r="C532" s="472"/>
      <c r="D532" s="290"/>
      <c r="E532" s="1031"/>
      <c r="F532" s="290"/>
      <c r="G532" s="1038"/>
      <c r="H532" s="1038"/>
      <c r="I532" s="1038"/>
      <c r="J532" s="1038"/>
      <c r="K532" s="1038"/>
      <c r="L532" s="1038"/>
      <c r="M532" s="1038"/>
      <c r="N532" s="1038"/>
      <c r="O532" s="1038"/>
      <c r="P532" s="1038"/>
      <c r="Q532" s="1038"/>
      <c r="R532" s="1038"/>
      <c r="S532" s="1038"/>
      <c r="T532" s="1038"/>
      <c r="U532" s="1038"/>
      <c r="V532" s="1038"/>
      <c r="W532" s="1038"/>
      <c r="X532" s="1038"/>
      <c r="Y532" s="1038"/>
      <c r="Z532" s="1038"/>
    </row>
    <row r="533" spans="1:26" s="148" customFormat="1">
      <c r="B533" s="148" t="s">
        <v>1004</v>
      </c>
      <c r="C533" s="472"/>
      <c r="D533" s="290"/>
      <c r="E533" s="1031"/>
      <c r="F533" s="290"/>
      <c r="G533" s="1038"/>
      <c r="H533" s="1038"/>
      <c r="I533" s="1038"/>
      <c r="J533" s="1038"/>
      <c r="K533" s="1038"/>
      <c r="L533" s="1038"/>
      <c r="M533" s="1038"/>
      <c r="N533" s="1038"/>
      <c r="O533" s="1038"/>
      <c r="P533" s="1038"/>
      <c r="Q533" s="1038"/>
      <c r="R533" s="1038"/>
      <c r="S533" s="1038"/>
      <c r="T533" s="1038"/>
      <c r="U533" s="1038"/>
      <c r="V533" s="1038"/>
      <c r="W533" s="1038"/>
      <c r="X533" s="1038"/>
      <c r="Y533" s="1038"/>
      <c r="Z533" s="1038"/>
    </row>
    <row r="534" spans="1:26" s="148" customFormat="1" ht="51">
      <c r="B534" s="148" t="s">
        <v>767</v>
      </c>
      <c r="C534" s="472" t="s">
        <v>84</v>
      </c>
      <c r="D534" s="290">
        <v>18</v>
      </c>
      <c r="E534" s="1031"/>
      <c r="F534" s="290">
        <f>+D534*E534</f>
        <v>0</v>
      </c>
      <c r="G534" s="1038"/>
      <c r="H534" s="1038"/>
      <c r="I534" s="1038"/>
      <c r="J534" s="1038"/>
      <c r="K534" s="1038"/>
      <c r="L534" s="1038"/>
      <c r="M534" s="1038"/>
      <c r="N534" s="1038"/>
      <c r="O534" s="1038"/>
      <c r="P534" s="1038"/>
      <c r="Q534" s="1038"/>
      <c r="R534" s="1038"/>
      <c r="S534" s="1038"/>
      <c r="T534" s="1038"/>
      <c r="U534" s="1038"/>
      <c r="V534" s="1038"/>
      <c r="W534" s="1038"/>
      <c r="X534" s="1038"/>
      <c r="Y534" s="1038"/>
      <c r="Z534" s="1038"/>
    </row>
    <row r="535" spans="1:26" s="148" customFormat="1">
      <c r="C535" s="472"/>
      <c r="D535" s="290"/>
      <c r="E535" s="1031"/>
      <c r="F535" s="290"/>
      <c r="G535" s="1038"/>
      <c r="H535" s="1038"/>
      <c r="I535" s="1038"/>
      <c r="J535" s="1038"/>
      <c r="K535" s="1038"/>
      <c r="L535" s="1038"/>
      <c r="M535" s="1038"/>
      <c r="N535" s="1038"/>
      <c r="O535" s="1038"/>
      <c r="P535" s="1038"/>
      <c r="Q535" s="1038"/>
      <c r="R535" s="1038"/>
      <c r="S535" s="1038"/>
      <c r="T535" s="1038"/>
      <c r="U535" s="1038"/>
      <c r="V535" s="1038"/>
      <c r="W535" s="1038"/>
      <c r="X535" s="1038"/>
      <c r="Y535" s="1038"/>
      <c r="Z535" s="1038"/>
    </row>
    <row r="536" spans="1:26" s="148" customFormat="1">
      <c r="C536" s="472"/>
      <c r="D536" s="290"/>
      <c r="E536" s="1031"/>
      <c r="F536" s="290"/>
      <c r="G536" s="1038"/>
      <c r="H536" s="1038"/>
      <c r="I536" s="1038"/>
      <c r="J536" s="1038"/>
      <c r="K536" s="1038"/>
      <c r="L536" s="1038"/>
      <c r="M536" s="1038"/>
      <c r="N536" s="1038"/>
      <c r="O536" s="1038"/>
      <c r="P536" s="1038"/>
      <c r="Q536" s="1038"/>
      <c r="R536" s="1038"/>
      <c r="S536" s="1038"/>
      <c r="T536" s="1038"/>
      <c r="U536" s="1038"/>
      <c r="V536" s="1038"/>
      <c r="W536" s="1038"/>
      <c r="X536" s="1038"/>
      <c r="Y536" s="1038"/>
      <c r="Z536" s="1038"/>
    </row>
    <row r="537" spans="1:26" s="148" customFormat="1">
      <c r="A537" s="148" t="s">
        <v>1005</v>
      </c>
      <c r="B537" s="370" t="s">
        <v>1006</v>
      </c>
      <c r="C537" s="472"/>
      <c r="D537" s="290"/>
      <c r="E537" s="1031"/>
      <c r="F537" s="290"/>
      <c r="G537" s="1038"/>
      <c r="H537" s="1038"/>
      <c r="I537" s="1038"/>
      <c r="J537" s="1038"/>
      <c r="K537" s="1038"/>
      <c r="L537" s="1038"/>
      <c r="M537" s="1038"/>
      <c r="N537" s="1038"/>
      <c r="O537" s="1038"/>
      <c r="P537" s="1038"/>
      <c r="Q537" s="1038"/>
      <c r="R537" s="1038"/>
      <c r="S537" s="1038"/>
      <c r="T537" s="1038"/>
      <c r="U537" s="1038"/>
      <c r="V537" s="1038"/>
      <c r="W537" s="1038"/>
      <c r="X537" s="1038"/>
      <c r="Y537" s="1038"/>
      <c r="Z537" s="1038"/>
    </row>
    <row r="538" spans="1:26" s="148" customFormat="1" ht="25.5">
      <c r="B538" s="148" t="s">
        <v>998</v>
      </c>
      <c r="C538" s="472"/>
      <c r="D538" s="290"/>
      <c r="E538" s="1031"/>
      <c r="F538" s="290"/>
      <c r="G538" s="1038"/>
      <c r="H538" s="1038"/>
      <c r="I538" s="1038"/>
      <c r="J538" s="1038"/>
      <c r="K538" s="1038"/>
      <c r="L538" s="1038"/>
      <c r="M538" s="1038"/>
      <c r="N538" s="1038"/>
      <c r="O538" s="1038"/>
      <c r="P538" s="1038"/>
      <c r="Q538" s="1038"/>
      <c r="R538" s="1038"/>
      <c r="S538" s="1038"/>
      <c r="T538" s="1038"/>
      <c r="U538" s="1038"/>
      <c r="V538" s="1038"/>
      <c r="W538" s="1038"/>
      <c r="X538" s="1038"/>
      <c r="Y538" s="1038"/>
      <c r="Z538" s="1038"/>
    </row>
    <row r="539" spans="1:26" s="148" customFormat="1" ht="25.5">
      <c r="B539" s="148" t="s">
        <v>968</v>
      </c>
      <c r="C539" s="472"/>
      <c r="D539" s="290"/>
      <c r="E539" s="1031"/>
      <c r="F539" s="290"/>
      <c r="G539" s="1038"/>
      <c r="H539" s="1038"/>
      <c r="I539" s="1038"/>
      <c r="J539" s="1038"/>
      <c r="K539" s="1038"/>
      <c r="L539" s="1038"/>
      <c r="M539" s="1038"/>
      <c r="N539" s="1038"/>
      <c r="O539" s="1038"/>
      <c r="P539" s="1038"/>
      <c r="Q539" s="1038"/>
      <c r="R539" s="1038"/>
      <c r="S539" s="1038"/>
      <c r="T539" s="1038"/>
      <c r="U539" s="1038"/>
      <c r="V539" s="1038"/>
      <c r="W539" s="1038"/>
      <c r="X539" s="1038"/>
      <c r="Y539" s="1038"/>
      <c r="Z539" s="1038"/>
    </row>
    <row r="540" spans="1:26" s="148" customFormat="1" ht="25.5">
      <c r="B540" s="148" t="s">
        <v>969</v>
      </c>
      <c r="C540" s="472"/>
      <c r="D540" s="290"/>
      <c r="E540" s="1031"/>
      <c r="F540" s="290"/>
      <c r="G540" s="1038"/>
      <c r="H540" s="1038"/>
      <c r="I540" s="1038"/>
      <c r="J540" s="1038"/>
      <c r="K540" s="1038"/>
      <c r="L540" s="1038"/>
      <c r="M540" s="1038"/>
      <c r="N540" s="1038"/>
      <c r="O540" s="1038"/>
      <c r="P540" s="1038"/>
      <c r="Q540" s="1038"/>
      <c r="R540" s="1038"/>
      <c r="S540" s="1038"/>
      <c r="T540" s="1038"/>
      <c r="U540" s="1038"/>
      <c r="V540" s="1038"/>
      <c r="W540" s="1038"/>
      <c r="X540" s="1038"/>
      <c r="Y540" s="1038"/>
      <c r="Z540" s="1038"/>
    </row>
    <row r="541" spans="1:26" s="148" customFormat="1">
      <c r="B541" s="148" t="s">
        <v>816</v>
      </c>
      <c r="C541" s="472"/>
      <c r="D541" s="290"/>
      <c r="E541" s="1031"/>
      <c r="F541" s="290"/>
      <c r="G541" s="1038"/>
      <c r="H541" s="1038"/>
      <c r="I541" s="1038"/>
      <c r="J541" s="1038"/>
      <c r="K541" s="1038"/>
      <c r="L541" s="1038"/>
      <c r="M541" s="1038"/>
      <c r="N541" s="1038"/>
      <c r="O541" s="1038"/>
      <c r="P541" s="1038"/>
      <c r="Q541" s="1038"/>
      <c r="R541" s="1038"/>
      <c r="S541" s="1038"/>
      <c r="T541" s="1038"/>
      <c r="U541" s="1038"/>
      <c r="V541" s="1038"/>
      <c r="W541" s="1038"/>
      <c r="X541" s="1038"/>
      <c r="Y541" s="1038"/>
      <c r="Z541" s="1038"/>
    </row>
    <row r="542" spans="1:26" s="148" customFormat="1" ht="25.5">
      <c r="B542" s="148" t="s">
        <v>827</v>
      </c>
      <c r="C542" s="472"/>
      <c r="D542" s="290"/>
      <c r="E542" s="1031"/>
      <c r="F542" s="290"/>
      <c r="G542" s="1038"/>
      <c r="H542" s="1038"/>
      <c r="I542" s="1038"/>
      <c r="J542" s="1038"/>
      <c r="K542" s="1038"/>
      <c r="L542" s="1038"/>
      <c r="M542" s="1038"/>
      <c r="N542" s="1038"/>
      <c r="O542" s="1038"/>
      <c r="P542" s="1038"/>
      <c r="Q542" s="1038"/>
      <c r="R542" s="1038"/>
      <c r="S542" s="1038"/>
      <c r="T542" s="1038"/>
      <c r="U542" s="1038"/>
      <c r="V542" s="1038"/>
      <c r="W542" s="1038"/>
      <c r="X542" s="1038"/>
      <c r="Y542" s="1038"/>
      <c r="Z542" s="1038"/>
    </row>
    <row r="543" spans="1:26" s="148" customFormat="1" ht="38.25">
      <c r="B543" s="148" t="s">
        <v>993</v>
      </c>
      <c r="C543" s="514" t="s">
        <v>972</v>
      </c>
      <c r="D543" s="290"/>
      <c r="E543" s="1031"/>
      <c r="F543" s="290"/>
      <c r="G543" s="1038"/>
      <c r="H543" s="1038"/>
      <c r="I543" s="1038"/>
      <c r="J543" s="1038"/>
      <c r="K543" s="1038"/>
      <c r="L543" s="1038"/>
      <c r="M543" s="1038"/>
      <c r="N543" s="1038"/>
      <c r="O543" s="1038"/>
      <c r="P543" s="1038"/>
      <c r="Q543" s="1038"/>
      <c r="R543" s="1038"/>
      <c r="S543" s="1038"/>
      <c r="T543" s="1038"/>
      <c r="U543" s="1038"/>
      <c r="V543" s="1038"/>
      <c r="W543" s="1038"/>
      <c r="X543" s="1038"/>
      <c r="Y543" s="1038"/>
      <c r="Z543" s="1038"/>
    </row>
    <row r="544" spans="1:26" s="148" customFormat="1" ht="38.25">
      <c r="B544" s="148" t="s">
        <v>870</v>
      </c>
      <c r="C544" s="472"/>
      <c r="D544" s="290"/>
      <c r="E544" s="1031"/>
      <c r="F544" s="290"/>
      <c r="G544" s="1038"/>
      <c r="H544" s="1038"/>
      <c r="I544" s="1038"/>
      <c r="J544" s="1038"/>
      <c r="K544" s="1038"/>
      <c r="L544" s="1038"/>
      <c r="M544" s="1038"/>
      <c r="N544" s="1038"/>
      <c r="O544" s="1038"/>
      <c r="P544" s="1038"/>
      <c r="Q544" s="1038"/>
      <c r="R544" s="1038"/>
      <c r="S544" s="1038"/>
      <c r="T544" s="1038"/>
      <c r="U544" s="1038"/>
      <c r="V544" s="1038"/>
      <c r="W544" s="1038"/>
      <c r="X544" s="1038"/>
      <c r="Y544" s="1038"/>
      <c r="Z544" s="1038"/>
    </row>
    <row r="545" spans="1:26" s="148" customFormat="1" ht="25.5">
      <c r="B545" s="148" t="s">
        <v>994</v>
      </c>
      <c r="C545" s="472"/>
      <c r="D545" s="290"/>
      <c r="E545" s="1031"/>
      <c r="F545" s="290"/>
      <c r="G545" s="1038"/>
      <c r="H545" s="1038"/>
      <c r="I545" s="1038"/>
      <c r="J545" s="1038"/>
      <c r="K545" s="1038"/>
      <c r="L545" s="1038"/>
      <c r="M545" s="1038"/>
      <c r="N545" s="1038"/>
      <c r="O545" s="1038"/>
      <c r="P545" s="1038"/>
      <c r="Q545" s="1038"/>
      <c r="R545" s="1038"/>
      <c r="S545" s="1038"/>
      <c r="T545" s="1038"/>
      <c r="U545" s="1038"/>
      <c r="V545" s="1038"/>
      <c r="W545" s="1038"/>
      <c r="X545" s="1038"/>
      <c r="Y545" s="1038"/>
      <c r="Z545" s="1038"/>
    </row>
    <row r="546" spans="1:26" s="148" customFormat="1" ht="25.5">
      <c r="B546" s="148" t="s">
        <v>995</v>
      </c>
      <c r="C546" s="472"/>
      <c r="D546" s="290"/>
      <c r="E546" s="1031"/>
      <c r="F546" s="290"/>
      <c r="G546" s="1038"/>
      <c r="H546" s="1038"/>
      <c r="I546" s="1038"/>
      <c r="J546" s="1038"/>
      <c r="K546" s="1038"/>
      <c r="L546" s="1038"/>
      <c r="M546" s="1038"/>
      <c r="N546" s="1038"/>
      <c r="O546" s="1038"/>
      <c r="P546" s="1038"/>
      <c r="Q546" s="1038"/>
      <c r="R546" s="1038"/>
      <c r="S546" s="1038"/>
      <c r="T546" s="1038"/>
      <c r="U546" s="1038"/>
      <c r="V546" s="1038"/>
      <c r="W546" s="1038"/>
      <c r="X546" s="1038"/>
      <c r="Y546" s="1038"/>
      <c r="Z546" s="1038"/>
    </row>
    <row r="547" spans="1:26" s="148" customFormat="1">
      <c r="B547" s="148" t="s">
        <v>843</v>
      </c>
      <c r="C547" s="472"/>
      <c r="D547" s="290"/>
      <c r="E547" s="1031"/>
      <c r="F547" s="290"/>
      <c r="G547" s="1038"/>
      <c r="H547" s="1038"/>
      <c r="I547" s="1038"/>
      <c r="J547" s="1038"/>
      <c r="K547" s="1038"/>
      <c r="L547" s="1038"/>
      <c r="M547" s="1038"/>
      <c r="N547" s="1038"/>
      <c r="O547" s="1038"/>
      <c r="P547" s="1038"/>
      <c r="Q547" s="1038"/>
      <c r="R547" s="1038"/>
      <c r="S547" s="1038"/>
      <c r="T547" s="1038"/>
      <c r="U547" s="1038"/>
      <c r="V547" s="1038"/>
      <c r="W547" s="1038"/>
      <c r="X547" s="1038"/>
      <c r="Y547" s="1038"/>
      <c r="Z547" s="1038"/>
    </row>
    <row r="548" spans="1:26" s="148" customFormat="1" ht="51">
      <c r="B548" s="148" t="s">
        <v>767</v>
      </c>
      <c r="C548" s="472" t="s">
        <v>84</v>
      </c>
      <c r="D548" s="290">
        <v>2</v>
      </c>
      <c r="E548" s="1031"/>
      <c r="F548" s="290">
        <f>+D548*E548</f>
        <v>0</v>
      </c>
      <c r="G548" s="1038"/>
      <c r="H548" s="1038"/>
      <c r="I548" s="1038"/>
      <c r="J548" s="1038"/>
      <c r="K548" s="1038"/>
      <c r="L548" s="1038"/>
      <c r="M548" s="1038"/>
      <c r="N548" s="1038"/>
      <c r="O548" s="1038"/>
      <c r="P548" s="1038"/>
      <c r="Q548" s="1038"/>
      <c r="R548" s="1038"/>
      <c r="S548" s="1038"/>
      <c r="T548" s="1038"/>
      <c r="U548" s="1038"/>
      <c r="V548" s="1038"/>
      <c r="W548" s="1038"/>
      <c r="X548" s="1038"/>
      <c r="Y548" s="1038"/>
      <c r="Z548" s="1038"/>
    </row>
    <row r="549" spans="1:26" s="148" customFormat="1">
      <c r="C549" s="472"/>
      <c r="D549" s="290"/>
      <c r="E549" s="1031"/>
      <c r="F549" s="290"/>
      <c r="G549" s="1038"/>
      <c r="H549" s="1038"/>
      <c r="I549" s="1038"/>
      <c r="J549" s="1038"/>
      <c r="K549" s="1038"/>
      <c r="L549" s="1038"/>
      <c r="M549" s="1038"/>
      <c r="N549" s="1038"/>
      <c r="O549" s="1038"/>
      <c r="P549" s="1038"/>
      <c r="Q549" s="1038"/>
      <c r="R549" s="1038"/>
      <c r="S549" s="1038"/>
      <c r="T549" s="1038"/>
      <c r="U549" s="1038"/>
      <c r="V549" s="1038"/>
      <c r="W549" s="1038"/>
      <c r="X549" s="1038"/>
      <c r="Y549" s="1038"/>
      <c r="Z549" s="1038"/>
    </row>
    <row r="550" spans="1:26" s="148" customFormat="1">
      <c r="C550" s="472"/>
      <c r="D550" s="290"/>
      <c r="E550" s="1031"/>
      <c r="F550" s="290"/>
      <c r="G550" s="1038"/>
      <c r="H550" s="1038"/>
      <c r="I550" s="1038"/>
      <c r="J550" s="1038"/>
      <c r="K550" s="1038"/>
      <c r="L550" s="1038"/>
      <c r="M550" s="1038"/>
      <c r="N550" s="1038"/>
      <c r="O550" s="1038"/>
      <c r="P550" s="1038"/>
      <c r="Q550" s="1038"/>
      <c r="R550" s="1038"/>
      <c r="S550" s="1038"/>
      <c r="T550" s="1038"/>
      <c r="U550" s="1038"/>
      <c r="V550" s="1038"/>
      <c r="W550" s="1038"/>
      <c r="X550" s="1038"/>
      <c r="Y550" s="1038"/>
      <c r="Z550" s="1038"/>
    </row>
    <row r="551" spans="1:26" s="148" customFormat="1">
      <c r="A551" s="148" t="s">
        <v>1007</v>
      </c>
      <c r="B551" s="370" t="s">
        <v>1008</v>
      </c>
      <c r="C551" s="472"/>
      <c r="D551" s="290"/>
      <c r="E551" s="1031"/>
      <c r="F551" s="290"/>
      <c r="G551" s="1038"/>
      <c r="H551" s="1038"/>
      <c r="I551" s="1038"/>
      <c r="J551" s="1038"/>
      <c r="K551" s="1038"/>
      <c r="L551" s="1038"/>
      <c r="M551" s="1038"/>
      <c r="N551" s="1038"/>
      <c r="O551" s="1038"/>
      <c r="P551" s="1038"/>
      <c r="Q551" s="1038"/>
      <c r="R551" s="1038"/>
      <c r="S551" s="1038"/>
      <c r="T551" s="1038"/>
      <c r="U551" s="1038"/>
      <c r="V551" s="1038"/>
      <c r="W551" s="1038"/>
      <c r="X551" s="1038"/>
      <c r="Y551" s="1038"/>
      <c r="Z551" s="1038"/>
    </row>
    <row r="552" spans="1:26" s="148" customFormat="1" ht="25.5">
      <c r="B552" s="148" t="s">
        <v>1009</v>
      </c>
      <c r="C552" s="472"/>
      <c r="D552" s="290"/>
      <c r="E552" s="1031"/>
      <c r="F552" s="290"/>
      <c r="G552" s="1038"/>
      <c r="H552" s="1038"/>
      <c r="I552" s="1038"/>
      <c r="J552" s="1038"/>
      <c r="K552" s="1038"/>
      <c r="L552" s="1038"/>
      <c r="M552" s="1038"/>
      <c r="N552" s="1038"/>
      <c r="O552" s="1038"/>
      <c r="P552" s="1038"/>
      <c r="Q552" s="1038"/>
      <c r="R552" s="1038"/>
      <c r="S552" s="1038"/>
      <c r="T552" s="1038"/>
      <c r="U552" s="1038"/>
      <c r="V552" s="1038"/>
      <c r="W552" s="1038"/>
      <c r="X552" s="1038"/>
      <c r="Y552" s="1038"/>
      <c r="Z552" s="1038"/>
    </row>
    <row r="553" spans="1:26" s="148" customFormat="1" ht="25.5">
      <c r="B553" s="148" t="s">
        <v>968</v>
      </c>
      <c r="C553" s="472"/>
      <c r="D553" s="290"/>
      <c r="E553" s="1031"/>
      <c r="F553" s="290"/>
      <c r="G553" s="1038"/>
      <c r="H553" s="1038"/>
      <c r="I553" s="1038"/>
      <c r="J553" s="1038"/>
      <c r="K553" s="1038"/>
      <c r="L553" s="1038"/>
      <c r="M553" s="1038"/>
      <c r="N553" s="1038"/>
      <c r="O553" s="1038"/>
      <c r="P553" s="1038"/>
      <c r="Q553" s="1038"/>
      <c r="R553" s="1038"/>
      <c r="S553" s="1038"/>
      <c r="T553" s="1038"/>
      <c r="U553" s="1038"/>
      <c r="V553" s="1038"/>
      <c r="W553" s="1038"/>
      <c r="X553" s="1038"/>
      <c r="Y553" s="1038"/>
      <c r="Z553" s="1038"/>
    </row>
    <row r="554" spans="1:26" s="148" customFormat="1" ht="25.5">
      <c r="B554" s="148" t="s">
        <v>969</v>
      </c>
      <c r="C554" s="472"/>
      <c r="D554" s="290"/>
      <c r="E554" s="1031"/>
      <c r="F554" s="290"/>
      <c r="G554" s="1038"/>
      <c r="H554" s="1038"/>
      <c r="I554" s="1038"/>
      <c r="J554" s="1038"/>
      <c r="K554" s="1038"/>
      <c r="L554" s="1038"/>
      <c r="M554" s="1038"/>
      <c r="N554" s="1038"/>
      <c r="O554" s="1038"/>
      <c r="P554" s="1038"/>
      <c r="Q554" s="1038"/>
      <c r="R554" s="1038"/>
      <c r="S554" s="1038"/>
      <c r="T554" s="1038"/>
      <c r="U554" s="1038"/>
      <c r="V554" s="1038"/>
      <c r="W554" s="1038"/>
      <c r="X554" s="1038"/>
      <c r="Y554" s="1038"/>
      <c r="Z554" s="1038"/>
    </row>
    <row r="555" spans="1:26" s="148" customFormat="1">
      <c r="B555" s="148" t="s">
        <v>970</v>
      </c>
      <c r="C555" s="472"/>
      <c r="D555" s="290"/>
      <c r="E555" s="1031"/>
      <c r="F555" s="290"/>
      <c r="G555" s="1038"/>
      <c r="H555" s="1038"/>
      <c r="I555" s="1038"/>
      <c r="J555" s="1038"/>
      <c r="K555" s="1038"/>
      <c r="L555" s="1038"/>
      <c r="M555" s="1038"/>
      <c r="N555" s="1038"/>
      <c r="O555" s="1038"/>
      <c r="P555" s="1038"/>
      <c r="Q555" s="1038"/>
      <c r="R555" s="1038"/>
      <c r="S555" s="1038"/>
      <c r="T555" s="1038"/>
      <c r="U555" s="1038"/>
      <c r="V555" s="1038"/>
      <c r="W555" s="1038"/>
      <c r="X555" s="1038"/>
      <c r="Y555" s="1038"/>
      <c r="Z555" s="1038"/>
    </row>
    <row r="556" spans="1:26" s="148" customFormat="1">
      <c r="B556" s="148" t="s">
        <v>837</v>
      </c>
      <c r="C556" s="472"/>
      <c r="D556" s="290"/>
      <c r="E556" s="1031"/>
      <c r="F556" s="290"/>
      <c r="G556" s="1038"/>
      <c r="H556" s="1038"/>
      <c r="I556" s="1038"/>
      <c r="J556" s="1038"/>
      <c r="K556" s="1038"/>
      <c r="L556" s="1038"/>
      <c r="M556" s="1038"/>
      <c r="N556" s="1038"/>
      <c r="O556" s="1038"/>
      <c r="P556" s="1038"/>
      <c r="Q556" s="1038"/>
      <c r="R556" s="1038"/>
      <c r="S556" s="1038"/>
      <c r="T556" s="1038"/>
      <c r="U556" s="1038"/>
      <c r="V556" s="1038"/>
      <c r="W556" s="1038"/>
      <c r="X556" s="1038"/>
      <c r="Y556" s="1038"/>
      <c r="Z556" s="1038"/>
    </row>
    <row r="557" spans="1:26" s="148" customFormat="1" ht="38.25">
      <c r="B557" s="148" t="s">
        <v>971</v>
      </c>
      <c r="C557" s="472"/>
      <c r="D557" s="290"/>
      <c r="E557" s="1031"/>
      <c r="F557" s="290"/>
      <c r="G557" s="1038"/>
      <c r="H557" s="1038"/>
      <c r="I557" s="1038"/>
      <c r="J557" s="1038"/>
      <c r="K557" s="1038"/>
      <c r="L557" s="1038"/>
      <c r="M557" s="1038"/>
      <c r="N557" s="1038"/>
      <c r="O557" s="1038"/>
      <c r="P557" s="1038"/>
      <c r="Q557" s="1038"/>
      <c r="R557" s="1038"/>
      <c r="S557" s="1038"/>
      <c r="T557" s="1038"/>
      <c r="U557" s="1038"/>
      <c r="V557" s="1038"/>
      <c r="W557" s="1038"/>
      <c r="X557" s="1038"/>
      <c r="Y557" s="1038"/>
      <c r="Z557" s="1038"/>
    </row>
    <row r="558" spans="1:26" s="148" customFormat="1" ht="38.25">
      <c r="B558" s="148" t="s">
        <v>870</v>
      </c>
      <c r="C558" s="472"/>
      <c r="D558" s="290"/>
      <c r="E558" s="1031"/>
      <c r="F558" s="290"/>
      <c r="G558" s="1038"/>
      <c r="H558" s="1038"/>
      <c r="I558" s="1038"/>
      <c r="J558" s="1038"/>
      <c r="K558" s="1038"/>
      <c r="L558" s="1038"/>
      <c r="M558" s="1038"/>
      <c r="N558" s="1038"/>
      <c r="O558" s="1038"/>
      <c r="P558" s="1038"/>
      <c r="Q558" s="1038"/>
      <c r="R558" s="1038"/>
      <c r="S558" s="1038"/>
      <c r="T558" s="1038"/>
      <c r="U558" s="1038"/>
      <c r="V558" s="1038"/>
      <c r="W558" s="1038"/>
      <c r="X558" s="1038"/>
      <c r="Y558" s="1038"/>
      <c r="Z558" s="1038"/>
    </row>
    <row r="559" spans="1:26" s="148" customFormat="1" ht="25.5">
      <c r="B559" s="148" t="s">
        <v>975</v>
      </c>
      <c r="C559" s="472"/>
      <c r="D559" s="290"/>
      <c r="E559" s="1031"/>
      <c r="F559" s="290"/>
      <c r="G559" s="1038"/>
      <c r="H559" s="1038"/>
      <c r="I559" s="1038"/>
      <c r="J559" s="1038"/>
      <c r="K559" s="1038"/>
      <c r="L559" s="1038"/>
      <c r="M559" s="1038"/>
      <c r="N559" s="1038"/>
      <c r="O559" s="1038"/>
      <c r="P559" s="1038"/>
      <c r="Q559" s="1038"/>
      <c r="R559" s="1038"/>
      <c r="S559" s="1038"/>
      <c r="T559" s="1038"/>
      <c r="U559" s="1038"/>
      <c r="V559" s="1038"/>
      <c r="W559" s="1038"/>
      <c r="X559" s="1038"/>
      <c r="Y559" s="1038"/>
      <c r="Z559" s="1038"/>
    </row>
    <row r="560" spans="1:26" s="148" customFormat="1">
      <c r="B560" s="148" t="s">
        <v>834</v>
      </c>
      <c r="C560" s="472"/>
      <c r="D560" s="290"/>
      <c r="E560" s="1031"/>
      <c r="F560" s="290"/>
      <c r="G560" s="1038"/>
      <c r="H560" s="1038"/>
      <c r="I560" s="1038"/>
      <c r="J560" s="1038"/>
      <c r="K560" s="1038"/>
      <c r="L560" s="1038"/>
      <c r="M560" s="1038"/>
      <c r="N560" s="1038"/>
      <c r="O560" s="1038"/>
      <c r="P560" s="1038"/>
      <c r="Q560" s="1038"/>
      <c r="R560" s="1038"/>
      <c r="S560" s="1038"/>
      <c r="T560" s="1038"/>
      <c r="U560" s="1038"/>
      <c r="V560" s="1038"/>
      <c r="W560" s="1038"/>
      <c r="X560" s="1038"/>
      <c r="Y560" s="1038"/>
      <c r="Z560" s="1038"/>
    </row>
    <row r="561" spans="1:26" s="148" customFormat="1" ht="51">
      <c r="B561" s="148" t="s">
        <v>767</v>
      </c>
      <c r="C561" s="472" t="s">
        <v>84</v>
      </c>
      <c r="D561" s="290">
        <v>2</v>
      </c>
      <c r="E561" s="1031"/>
      <c r="F561" s="290">
        <f>+D561*E561</f>
        <v>0</v>
      </c>
      <c r="G561" s="1038"/>
      <c r="H561" s="1038"/>
      <c r="I561" s="1038"/>
      <c r="J561" s="1038"/>
      <c r="K561" s="1038"/>
      <c r="L561" s="1038"/>
      <c r="M561" s="1038"/>
      <c r="N561" s="1038"/>
      <c r="O561" s="1038"/>
      <c r="P561" s="1038"/>
      <c r="Q561" s="1038"/>
      <c r="R561" s="1038"/>
      <c r="S561" s="1038"/>
      <c r="T561" s="1038"/>
      <c r="U561" s="1038"/>
      <c r="V561" s="1038"/>
      <c r="W561" s="1038"/>
      <c r="X561" s="1038"/>
      <c r="Y561" s="1038"/>
      <c r="Z561" s="1038"/>
    </row>
    <row r="562" spans="1:26" s="148" customFormat="1">
      <c r="C562" s="472"/>
      <c r="D562" s="290"/>
      <c r="E562" s="1031"/>
      <c r="F562" s="290"/>
      <c r="G562" s="1038"/>
      <c r="H562" s="1038"/>
      <c r="I562" s="1038"/>
      <c r="J562" s="1038"/>
      <c r="K562" s="1038"/>
      <c r="L562" s="1038"/>
      <c r="M562" s="1038"/>
      <c r="N562" s="1038"/>
      <c r="O562" s="1038"/>
      <c r="P562" s="1038"/>
      <c r="Q562" s="1038"/>
      <c r="R562" s="1038"/>
      <c r="S562" s="1038"/>
      <c r="T562" s="1038"/>
      <c r="U562" s="1038"/>
      <c r="V562" s="1038"/>
      <c r="W562" s="1038"/>
      <c r="X562" s="1038"/>
      <c r="Y562" s="1038"/>
      <c r="Z562" s="1038"/>
    </row>
    <row r="563" spans="1:26" s="148" customFormat="1">
      <c r="C563" s="472"/>
      <c r="D563" s="290"/>
      <c r="E563" s="1031"/>
      <c r="F563" s="290"/>
      <c r="G563" s="1038"/>
      <c r="H563" s="1038"/>
      <c r="I563" s="1038"/>
      <c r="J563" s="1038"/>
      <c r="K563" s="1038"/>
      <c r="L563" s="1038"/>
      <c r="M563" s="1038"/>
      <c r="N563" s="1038"/>
      <c r="O563" s="1038"/>
      <c r="P563" s="1038"/>
      <c r="Q563" s="1038"/>
      <c r="R563" s="1038"/>
      <c r="S563" s="1038"/>
      <c r="T563" s="1038"/>
      <c r="U563" s="1038"/>
      <c r="V563" s="1038"/>
      <c r="W563" s="1038"/>
      <c r="X563" s="1038"/>
      <c r="Y563" s="1038"/>
      <c r="Z563" s="1038"/>
    </row>
    <row r="564" spans="1:26" s="148" customFormat="1" ht="25.5">
      <c r="A564" s="148" t="s">
        <v>1010</v>
      </c>
      <c r="B564" s="370" t="s">
        <v>1011</v>
      </c>
      <c r="C564" s="472"/>
      <c r="D564" s="290"/>
      <c r="E564" s="1031"/>
      <c r="F564" s="290"/>
      <c r="G564" s="1038"/>
      <c r="H564" s="1038"/>
      <c r="I564" s="1038"/>
      <c r="J564" s="1038"/>
      <c r="K564" s="1038"/>
      <c r="L564" s="1038"/>
      <c r="M564" s="1038"/>
      <c r="N564" s="1038"/>
      <c r="O564" s="1038"/>
      <c r="P564" s="1038"/>
      <c r="Q564" s="1038"/>
      <c r="R564" s="1038"/>
      <c r="S564" s="1038"/>
      <c r="T564" s="1038"/>
      <c r="U564" s="1038"/>
      <c r="V564" s="1038"/>
      <c r="W564" s="1038"/>
      <c r="X564" s="1038"/>
      <c r="Y564" s="1038"/>
      <c r="Z564" s="1038"/>
    </row>
    <row r="565" spans="1:26" s="148" customFormat="1" ht="25.5">
      <c r="B565" s="148" t="s">
        <v>1012</v>
      </c>
      <c r="C565" s="472"/>
      <c r="D565" s="290"/>
      <c r="E565" s="1031"/>
      <c r="F565" s="290"/>
      <c r="G565" s="1038"/>
      <c r="H565" s="1038"/>
      <c r="I565" s="1038"/>
      <c r="J565" s="1038"/>
      <c r="K565" s="1038"/>
      <c r="L565" s="1038"/>
      <c r="M565" s="1038"/>
      <c r="N565" s="1038"/>
      <c r="O565" s="1038"/>
      <c r="P565" s="1038"/>
      <c r="Q565" s="1038"/>
      <c r="R565" s="1038"/>
      <c r="S565" s="1038"/>
      <c r="T565" s="1038"/>
      <c r="U565" s="1038"/>
      <c r="V565" s="1038"/>
      <c r="W565" s="1038"/>
      <c r="X565" s="1038"/>
      <c r="Y565" s="1038"/>
      <c r="Z565" s="1038"/>
    </row>
    <row r="566" spans="1:26" s="148" customFormat="1" ht="38.25">
      <c r="B566" s="148" t="s">
        <v>1013</v>
      </c>
      <c r="C566" s="472"/>
      <c r="D566" s="290"/>
      <c r="E566" s="1031"/>
      <c r="F566" s="290"/>
      <c r="G566" s="1038"/>
      <c r="H566" s="1038"/>
      <c r="I566" s="1038"/>
      <c r="J566" s="1038"/>
      <c r="K566" s="1038"/>
      <c r="L566" s="1038"/>
      <c r="M566" s="1038"/>
      <c r="N566" s="1038"/>
      <c r="O566" s="1038"/>
      <c r="P566" s="1038"/>
      <c r="Q566" s="1038"/>
      <c r="R566" s="1038"/>
      <c r="S566" s="1038"/>
      <c r="T566" s="1038"/>
      <c r="U566" s="1038"/>
      <c r="V566" s="1038"/>
      <c r="W566" s="1038"/>
      <c r="X566" s="1038"/>
      <c r="Y566" s="1038"/>
      <c r="Z566" s="1038"/>
    </row>
    <row r="567" spans="1:26" s="148" customFormat="1" ht="38.25">
      <c r="B567" s="148" t="s">
        <v>1014</v>
      </c>
      <c r="C567" s="472"/>
      <c r="D567" s="290"/>
      <c r="E567" s="1031"/>
      <c r="F567" s="290"/>
      <c r="G567" s="1038"/>
      <c r="H567" s="1038"/>
      <c r="I567" s="1038"/>
      <c r="J567" s="1038"/>
      <c r="K567" s="1038"/>
      <c r="L567" s="1038"/>
      <c r="M567" s="1038"/>
      <c r="N567" s="1038"/>
      <c r="O567" s="1038"/>
      <c r="P567" s="1038"/>
      <c r="Q567" s="1038"/>
      <c r="R567" s="1038"/>
      <c r="S567" s="1038"/>
      <c r="T567" s="1038"/>
      <c r="U567" s="1038"/>
      <c r="V567" s="1038"/>
      <c r="W567" s="1038"/>
      <c r="X567" s="1038"/>
      <c r="Y567" s="1038"/>
      <c r="Z567" s="1038"/>
    </row>
    <row r="568" spans="1:26" s="148" customFormat="1">
      <c r="B568" s="148" t="s">
        <v>837</v>
      </c>
      <c r="C568" s="472"/>
      <c r="D568" s="290"/>
      <c r="E568" s="1031"/>
      <c r="F568" s="290"/>
      <c r="G568" s="1038"/>
      <c r="H568" s="1038"/>
      <c r="I568" s="1038"/>
      <c r="J568" s="1038"/>
      <c r="K568" s="1038"/>
      <c r="L568" s="1038"/>
      <c r="M568" s="1038"/>
      <c r="N568" s="1038"/>
      <c r="O568" s="1038"/>
      <c r="P568" s="1038"/>
      <c r="Q568" s="1038"/>
      <c r="R568" s="1038"/>
      <c r="S568" s="1038"/>
      <c r="T568" s="1038"/>
      <c r="U568" s="1038"/>
      <c r="V568" s="1038"/>
      <c r="W568" s="1038"/>
      <c r="X568" s="1038"/>
      <c r="Y568" s="1038"/>
      <c r="Z568" s="1038"/>
    </row>
    <row r="569" spans="1:26" s="148" customFormat="1">
      <c r="B569" s="148" t="s">
        <v>833</v>
      </c>
      <c r="C569" s="472"/>
      <c r="D569" s="290"/>
      <c r="E569" s="1031"/>
      <c r="F569" s="290"/>
      <c r="G569" s="1038"/>
      <c r="H569" s="1038"/>
      <c r="I569" s="1038"/>
      <c r="J569" s="1038"/>
      <c r="K569" s="1038"/>
      <c r="L569" s="1038"/>
      <c r="M569" s="1038"/>
      <c r="N569" s="1038"/>
      <c r="O569" s="1038"/>
      <c r="P569" s="1038"/>
      <c r="Q569" s="1038"/>
      <c r="R569" s="1038"/>
      <c r="S569" s="1038"/>
      <c r="T569" s="1038"/>
      <c r="U569" s="1038"/>
      <c r="V569" s="1038"/>
      <c r="W569" s="1038"/>
      <c r="X569" s="1038"/>
      <c r="Y569" s="1038"/>
      <c r="Z569" s="1038"/>
    </row>
    <row r="570" spans="1:26" s="148" customFormat="1" ht="38.25">
      <c r="B570" s="148" t="s">
        <v>870</v>
      </c>
      <c r="C570" s="472"/>
      <c r="D570" s="290"/>
      <c r="E570" s="1031"/>
      <c r="F570" s="290"/>
      <c r="G570" s="1038"/>
      <c r="H570" s="1038"/>
      <c r="I570" s="1038"/>
      <c r="J570" s="1038"/>
      <c r="K570" s="1038"/>
      <c r="L570" s="1038"/>
      <c r="M570" s="1038"/>
      <c r="N570" s="1038"/>
      <c r="O570" s="1038"/>
      <c r="P570" s="1038"/>
      <c r="Q570" s="1038"/>
      <c r="R570" s="1038"/>
      <c r="S570" s="1038"/>
      <c r="T570" s="1038"/>
      <c r="U570" s="1038"/>
      <c r="V570" s="1038"/>
      <c r="W570" s="1038"/>
      <c r="X570" s="1038"/>
      <c r="Y570" s="1038"/>
      <c r="Z570" s="1038"/>
    </row>
    <row r="571" spans="1:26" s="148" customFormat="1" ht="25.5">
      <c r="B571" s="148" t="s">
        <v>1015</v>
      </c>
      <c r="C571" s="472"/>
      <c r="D571" s="290"/>
      <c r="E571" s="1031"/>
      <c r="F571" s="290"/>
      <c r="G571" s="1038"/>
      <c r="H571" s="1038"/>
      <c r="I571" s="1038"/>
      <c r="J571" s="1038"/>
      <c r="K571" s="1038"/>
      <c r="L571" s="1038"/>
      <c r="M571" s="1038"/>
      <c r="N571" s="1038"/>
      <c r="O571" s="1038"/>
      <c r="P571" s="1038"/>
      <c r="Q571" s="1038"/>
      <c r="R571" s="1038"/>
      <c r="S571" s="1038"/>
      <c r="T571" s="1038"/>
      <c r="U571" s="1038"/>
      <c r="V571" s="1038"/>
      <c r="W571" s="1038"/>
      <c r="X571" s="1038"/>
      <c r="Y571" s="1038"/>
      <c r="Z571" s="1038"/>
    </row>
    <row r="572" spans="1:26" s="148" customFormat="1">
      <c r="B572" s="148" t="s">
        <v>1016</v>
      </c>
      <c r="C572" s="472"/>
      <c r="D572" s="290"/>
      <c r="E572" s="1031"/>
      <c r="F572" s="290"/>
      <c r="G572" s="1038"/>
      <c r="H572" s="1038"/>
      <c r="I572" s="1038"/>
      <c r="J572" s="1038"/>
      <c r="K572" s="1038"/>
      <c r="L572" s="1038"/>
      <c r="M572" s="1038"/>
      <c r="N572" s="1038"/>
      <c r="O572" s="1038"/>
      <c r="P572" s="1038"/>
      <c r="Q572" s="1038"/>
      <c r="R572" s="1038"/>
      <c r="S572" s="1038"/>
      <c r="T572" s="1038"/>
      <c r="U572" s="1038"/>
      <c r="V572" s="1038"/>
      <c r="W572" s="1038"/>
      <c r="X572" s="1038"/>
      <c r="Y572" s="1038"/>
      <c r="Z572" s="1038"/>
    </row>
    <row r="573" spans="1:26" s="148" customFormat="1" ht="51">
      <c r="B573" s="148" t="s">
        <v>767</v>
      </c>
      <c r="C573" s="472" t="s">
        <v>84</v>
      </c>
      <c r="D573" s="290">
        <v>3</v>
      </c>
      <c r="E573" s="1031"/>
      <c r="F573" s="290">
        <f>+D573*E573</f>
        <v>0</v>
      </c>
      <c r="G573" s="1038"/>
      <c r="H573" s="1038"/>
      <c r="I573" s="1038"/>
      <c r="J573" s="1038"/>
      <c r="K573" s="1038"/>
      <c r="L573" s="1038"/>
      <c r="M573" s="1038"/>
      <c r="N573" s="1038"/>
      <c r="O573" s="1038"/>
      <c r="P573" s="1038"/>
      <c r="Q573" s="1038"/>
      <c r="R573" s="1038"/>
      <c r="S573" s="1038"/>
      <c r="T573" s="1038"/>
      <c r="U573" s="1038"/>
      <c r="V573" s="1038"/>
      <c r="W573" s="1038"/>
      <c r="X573" s="1038"/>
      <c r="Y573" s="1038"/>
      <c r="Z573" s="1038"/>
    </row>
    <row r="574" spans="1:26" s="148" customFormat="1">
      <c r="C574" s="472"/>
      <c r="D574" s="290"/>
      <c r="E574" s="1031"/>
      <c r="F574" s="290"/>
      <c r="G574" s="1038"/>
      <c r="H574" s="1038"/>
      <c r="I574" s="1038"/>
      <c r="J574" s="1038"/>
      <c r="K574" s="1038"/>
      <c r="L574" s="1038"/>
      <c r="M574" s="1038"/>
      <c r="N574" s="1038"/>
      <c r="O574" s="1038"/>
      <c r="P574" s="1038"/>
      <c r="Q574" s="1038"/>
      <c r="R574" s="1038"/>
      <c r="S574" s="1038"/>
      <c r="T574" s="1038"/>
      <c r="U574" s="1038"/>
      <c r="V574" s="1038"/>
      <c r="W574" s="1038"/>
      <c r="X574" s="1038"/>
      <c r="Y574" s="1038"/>
      <c r="Z574" s="1038"/>
    </row>
    <row r="575" spans="1:26" s="148" customFormat="1">
      <c r="C575" s="472"/>
      <c r="D575" s="290"/>
      <c r="E575" s="1031"/>
      <c r="F575" s="290"/>
      <c r="G575" s="1038"/>
      <c r="H575" s="1038"/>
      <c r="I575" s="1038"/>
      <c r="J575" s="1038"/>
      <c r="K575" s="1038"/>
      <c r="L575" s="1038"/>
      <c r="M575" s="1038"/>
      <c r="N575" s="1038"/>
      <c r="O575" s="1038"/>
      <c r="P575" s="1038"/>
      <c r="Q575" s="1038"/>
      <c r="R575" s="1038"/>
      <c r="S575" s="1038"/>
      <c r="T575" s="1038"/>
      <c r="U575" s="1038"/>
      <c r="V575" s="1038"/>
      <c r="W575" s="1038"/>
      <c r="X575" s="1038"/>
      <c r="Y575" s="1038"/>
      <c r="Z575" s="1038"/>
    </row>
    <row r="576" spans="1:26" s="148" customFormat="1">
      <c r="A576" s="517" t="s">
        <v>112</v>
      </c>
      <c r="B576" s="518" t="s">
        <v>1017</v>
      </c>
      <c r="C576" s="472"/>
      <c r="D576" s="290"/>
      <c r="E576" s="1031"/>
      <c r="F576" s="290"/>
      <c r="G576" s="1038"/>
      <c r="H576" s="1038"/>
      <c r="I576" s="1038"/>
      <c r="J576" s="1038"/>
      <c r="K576" s="1038"/>
      <c r="L576" s="1038"/>
      <c r="M576" s="1038"/>
      <c r="N576" s="1038"/>
      <c r="O576" s="1038"/>
      <c r="P576" s="1038"/>
      <c r="Q576" s="1038"/>
      <c r="R576" s="1038"/>
      <c r="S576" s="1038"/>
      <c r="T576" s="1038"/>
      <c r="U576" s="1038"/>
      <c r="V576" s="1038"/>
      <c r="W576" s="1038"/>
      <c r="X576" s="1038"/>
      <c r="Y576" s="1038"/>
      <c r="Z576" s="1038"/>
    </row>
    <row r="577" spans="1:26" s="148" customFormat="1">
      <c r="C577" s="472"/>
      <c r="D577" s="290"/>
      <c r="E577" s="1031"/>
      <c r="F577" s="290"/>
      <c r="G577" s="1038"/>
      <c r="H577" s="1038"/>
      <c r="I577" s="1038"/>
      <c r="J577" s="1038"/>
      <c r="K577" s="1038"/>
      <c r="L577" s="1038"/>
      <c r="M577" s="1038"/>
      <c r="N577" s="1038"/>
      <c r="O577" s="1038"/>
      <c r="P577" s="1038"/>
      <c r="Q577" s="1038"/>
      <c r="R577" s="1038"/>
      <c r="S577" s="1038"/>
      <c r="T577" s="1038"/>
      <c r="U577" s="1038"/>
      <c r="V577" s="1038"/>
      <c r="W577" s="1038"/>
      <c r="X577" s="1038"/>
      <c r="Y577" s="1038"/>
      <c r="Z577" s="1038"/>
    </row>
    <row r="578" spans="1:26" s="148" customFormat="1">
      <c r="A578" s="148" t="s">
        <v>113</v>
      </c>
      <c r="B578" s="370" t="s">
        <v>1018</v>
      </c>
      <c r="C578" s="472"/>
      <c r="D578" s="290"/>
      <c r="E578" s="1031"/>
      <c r="F578" s="290"/>
      <c r="G578" s="1038"/>
      <c r="H578" s="1038"/>
      <c r="I578" s="1038"/>
      <c r="J578" s="1038"/>
      <c r="K578" s="1038"/>
      <c r="L578" s="1038"/>
      <c r="M578" s="1038"/>
      <c r="N578" s="1038"/>
      <c r="O578" s="1038"/>
      <c r="P578" s="1038"/>
      <c r="Q578" s="1038"/>
      <c r="R578" s="1038"/>
      <c r="S578" s="1038"/>
      <c r="T578" s="1038"/>
      <c r="U578" s="1038"/>
      <c r="V578" s="1038"/>
      <c r="W578" s="1038"/>
      <c r="X578" s="1038"/>
      <c r="Y578" s="1038"/>
      <c r="Z578" s="1038"/>
    </row>
    <row r="579" spans="1:26" s="148" customFormat="1" ht="25.5">
      <c r="B579" s="148" t="s">
        <v>1019</v>
      </c>
      <c r="C579" s="472"/>
      <c r="D579" s="290"/>
      <c r="E579" s="1031"/>
      <c r="F579" s="290"/>
      <c r="G579" s="1038"/>
      <c r="H579" s="1038"/>
      <c r="I579" s="1038"/>
      <c r="J579" s="1038"/>
      <c r="K579" s="1038"/>
      <c r="L579" s="1038"/>
      <c r="M579" s="1038"/>
      <c r="N579" s="1038"/>
      <c r="O579" s="1038"/>
      <c r="P579" s="1038"/>
      <c r="Q579" s="1038"/>
      <c r="R579" s="1038"/>
      <c r="S579" s="1038"/>
      <c r="T579" s="1038"/>
      <c r="U579" s="1038"/>
      <c r="V579" s="1038"/>
      <c r="W579" s="1038"/>
      <c r="X579" s="1038"/>
      <c r="Y579" s="1038"/>
      <c r="Z579" s="1038"/>
    </row>
    <row r="580" spans="1:26" s="148" customFormat="1" ht="25.5">
      <c r="B580" s="148" t="s">
        <v>1020</v>
      </c>
      <c r="C580" s="472"/>
      <c r="D580" s="290"/>
      <c r="E580" s="1031"/>
      <c r="F580" s="290"/>
      <c r="G580" s="1038"/>
      <c r="H580" s="1038"/>
      <c r="I580" s="1038"/>
      <c r="J580" s="1038"/>
      <c r="K580" s="1038"/>
      <c r="L580" s="1038"/>
      <c r="M580" s="1038"/>
      <c r="N580" s="1038"/>
      <c r="O580" s="1038"/>
      <c r="P580" s="1038"/>
      <c r="Q580" s="1038"/>
      <c r="R580" s="1038"/>
      <c r="S580" s="1038"/>
      <c r="T580" s="1038"/>
      <c r="U580" s="1038"/>
      <c r="V580" s="1038"/>
      <c r="W580" s="1038"/>
      <c r="X580" s="1038"/>
      <c r="Y580" s="1038"/>
      <c r="Z580" s="1038"/>
    </row>
    <row r="581" spans="1:26" s="148" customFormat="1" ht="25.5">
      <c r="B581" s="148" t="s">
        <v>1021</v>
      </c>
      <c r="C581" s="472"/>
      <c r="D581" s="290"/>
      <c r="E581" s="1031"/>
      <c r="F581" s="290"/>
      <c r="G581" s="1038"/>
      <c r="H581" s="1038"/>
      <c r="I581" s="1038"/>
      <c r="J581" s="1038"/>
      <c r="K581" s="1038"/>
      <c r="L581" s="1038"/>
      <c r="M581" s="1038"/>
      <c r="N581" s="1038"/>
      <c r="O581" s="1038"/>
      <c r="P581" s="1038"/>
      <c r="Q581" s="1038"/>
      <c r="R581" s="1038"/>
      <c r="S581" s="1038"/>
      <c r="T581" s="1038"/>
      <c r="U581" s="1038"/>
      <c r="V581" s="1038"/>
      <c r="W581" s="1038"/>
      <c r="X581" s="1038"/>
      <c r="Y581" s="1038"/>
      <c r="Z581" s="1038"/>
    </row>
    <row r="582" spans="1:26" s="148" customFormat="1" ht="38.25">
      <c r="B582" s="148" t="s">
        <v>1022</v>
      </c>
      <c r="C582" s="472"/>
      <c r="D582" s="290"/>
      <c r="E582" s="1031"/>
      <c r="F582" s="290"/>
      <c r="G582" s="1038"/>
      <c r="H582" s="1038"/>
      <c r="I582" s="1038"/>
      <c r="J582" s="1038"/>
      <c r="K582" s="1038"/>
      <c r="L582" s="1038"/>
      <c r="M582" s="1038"/>
      <c r="N582" s="1038"/>
      <c r="O582" s="1038"/>
      <c r="P582" s="1038"/>
      <c r="Q582" s="1038"/>
      <c r="R582" s="1038"/>
      <c r="S582" s="1038"/>
      <c r="T582" s="1038"/>
      <c r="U582" s="1038"/>
      <c r="V582" s="1038"/>
      <c r="W582" s="1038"/>
      <c r="X582" s="1038"/>
      <c r="Y582" s="1038"/>
      <c r="Z582" s="1038"/>
    </row>
    <row r="583" spans="1:26" s="148" customFormat="1" ht="25.5">
      <c r="B583" s="148" t="s">
        <v>1023</v>
      </c>
      <c r="C583" s="472"/>
      <c r="D583" s="290"/>
      <c r="E583" s="1031"/>
      <c r="F583" s="290"/>
      <c r="G583" s="1038"/>
      <c r="H583" s="1038"/>
      <c r="I583" s="1038"/>
      <c r="J583" s="1038"/>
      <c r="K583" s="1038"/>
      <c r="L583" s="1038"/>
      <c r="M583" s="1038"/>
      <c r="N583" s="1038"/>
      <c r="O583" s="1038"/>
      <c r="P583" s="1038"/>
      <c r="Q583" s="1038"/>
      <c r="R583" s="1038"/>
      <c r="S583" s="1038"/>
      <c r="T583" s="1038"/>
      <c r="U583" s="1038"/>
      <c r="V583" s="1038"/>
      <c r="W583" s="1038"/>
      <c r="X583" s="1038"/>
      <c r="Y583" s="1038"/>
      <c r="Z583" s="1038"/>
    </row>
    <row r="584" spans="1:26" s="148" customFormat="1" ht="51">
      <c r="B584" s="148" t="s">
        <v>767</v>
      </c>
      <c r="C584" s="472" t="s">
        <v>84</v>
      </c>
      <c r="D584" s="290">
        <v>1</v>
      </c>
      <c r="E584" s="1031"/>
      <c r="F584" s="290">
        <f>+D584*E584</f>
        <v>0</v>
      </c>
      <c r="G584" s="1038"/>
      <c r="H584" s="1038"/>
      <c r="I584" s="1038"/>
      <c r="J584" s="1038"/>
      <c r="K584" s="1038"/>
      <c r="L584" s="1038"/>
      <c r="M584" s="1038"/>
      <c r="N584" s="1038"/>
      <c r="O584" s="1038"/>
      <c r="P584" s="1038"/>
      <c r="Q584" s="1038"/>
      <c r="R584" s="1038"/>
      <c r="S584" s="1038"/>
      <c r="T584" s="1038"/>
      <c r="U584" s="1038"/>
      <c r="V584" s="1038"/>
      <c r="W584" s="1038"/>
      <c r="X584" s="1038"/>
      <c r="Y584" s="1038"/>
      <c r="Z584" s="1038"/>
    </row>
    <row r="585" spans="1:26" s="148" customFormat="1">
      <c r="C585" s="472"/>
      <c r="D585" s="290"/>
      <c r="E585" s="1031"/>
      <c r="F585" s="290"/>
      <c r="G585" s="1038"/>
      <c r="H585" s="1038"/>
      <c r="I585" s="1038"/>
      <c r="J585" s="1038"/>
      <c r="K585" s="1038"/>
      <c r="L585" s="1038"/>
      <c r="M585" s="1038"/>
      <c r="N585" s="1038"/>
      <c r="O585" s="1038"/>
      <c r="P585" s="1038"/>
      <c r="Q585" s="1038"/>
      <c r="R585" s="1038"/>
      <c r="S585" s="1038"/>
      <c r="T585" s="1038"/>
      <c r="U585" s="1038"/>
      <c r="V585" s="1038"/>
      <c r="W585" s="1038"/>
      <c r="X585" s="1038"/>
      <c r="Y585" s="1038"/>
      <c r="Z585" s="1038"/>
    </row>
    <row r="586" spans="1:26" s="148" customFormat="1">
      <c r="C586" s="472"/>
      <c r="D586" s="290"/>
      <c r="E586" s="1031"/>
      <c r="F586" s="290"/>
      <c r="G586" s="1038"/>
      <c r="H586" s="1038"/>
      <c r="I586" s="1038"/>
      <c r="J586" s="1038"/>
      <c r="K586" s="1038"/>
      <c r="L586" s="1038"/>
      <c r="M586" s="1038"/>
      <c r="N586" s="1038"/>
      <c r="O586" s="1038"/>
      <c r="P586" s="1038"/>
      <c r="Q586" s="1038"/>
      <c r="R586" s="1038"/>
      <c r="S586" s="1038"/>
      <c r="T586" s="1038"/>
      <c r="U586" s="1038"/>
      <c r="V586" s="1038"/>
      <c r="W586" s="1038"/>
      <c r="X586" s="1038"/>
      <c r="Y586" s="1038"/>
      <c r="Z586" s="1038"/>
    </row>
    <row r="587" spans="1:26" s="148" customFormat="1" ht="25.5">
      <c r="A587" s="148" t="s">
        <v>114</v>
      </c>
      <c r="B587" s="370" t="s">
        <v>1024</v>
      </c>
      <c r="C587" s="472"/>
      <c r="D587" s="290"/>
      <c r="E587" s="1031"/>
      <c r="F587" s="290"/>
      <c r="G587" s="1038"/>
      <c r="H587" s="1038"/>
      <c r="I587" s="1038"/>
      <c r="J587" s="1038"/>
      <c r="K587" s="1038"/>
      <c r="L587" s="1038"/>
      <c r="M587" s="1038"/>
      <c r="N587" s="1038"/>
      <c r="O587" s="1038"/>
      <c r="P587" s="1038"/>
      <c r="Q587" s="1038"/>
      <c r="R587" s="1038"/>
      <c r="S587" s="1038"/>
      <c r="T587" s="1038"/>
      <c r="U587" s="1038"/>
      <c r="V587" s="1038"/>
      <c r="W587" s="1038"/>
      <c r="X587" s="1038"/>
      <c r="Y587" s="1038"/>
      <c r="Z587" s="1038"/>
    </row>
    <row r="588" spans="1:26" s="148" customFormat="1" ht="25.5">
      <c r="B588" s="148" t="s">
        <v>1025</v>
      </c>
      <c r="C588" s="472"/>
      <c r="D588" s="290"/>
      <c r="E588" s="1031"/>
      <c r="F588" s="290"/>
      <c r="G588" s="1038"/>
      <c r="H588" s="1038"/>
      <c r="I588" s="1038"/>
      <c r="J588" s="1038"/>
      <c r="K588" s="1038"/>
      <c r="L588" s="1038"/>
      <c r="M588" s="1038"/>
      <c r="N588" s="1038"/>
      <c r="O588" s="1038"/>
      <c r="P588" s="1038"/>
      <c r="Q588" s="1038"/>
      <c r="R588" s="1038"/>
      <c r="S588" s="1038"/>
      <c r="T588" s="1038"/>
      <c r="U588" s="1038"/>
      <c r="V588" s="1038"/>
      <c r="W588" s="1038"/>
      <c r="X588" s="1038"/>
      <c r="Y588" s="1038"/>
      <c r="Z588" s="1038"/>
    </row>
    <row r="589" spans="1:26" s="148" customFormat="1" ht="25.5">
      <c r="B589" s="148" t="s">
        <v>1026</v>
      </c>
      <c r="C589" s="472"/>
      <c r="D589" s="290"/>
      <c r="E589" s="1031"/>
      <c r="F589" s="290"/>
      <c r="G589" s="1038"/>
      <c r="H589" s="1038"/>
      <c r="I589" s="1038"/>
      <c r="J589" s="1038"/>
      <c r="K589" s="1038"/>
      <c r="L589" s="1038"/>
      <c r="M589" s="1038"/>
      <c r="N589" s="1038"/>
      <c r="O589" s="1038"/>
      <c r="P589" s="1038"/>
      <c r="Q589" s="1038"/>
      <c r="R589" s="1038"/>
      <c r="S589" s="1038"/>
      <c r="T589" s="1038"/>
      <c r="U589" s="1038"/>
      <c r="V589" s="1038"/>
      <c r="W589" s="1038"/>
      <c r="X589" s="1038"/>
      <c r="Y589" s="1038"/>
      <c r="Z589" s="1038"/>
    </row>
    <row r="590" spans="1:26" s="148" customFormat="1" ht="25.5">
      <c r="B590" s="148" t="s">
        <v>1027</v>
      </c>
      <c r="C590" s="472"/>
      <c r="D590" s="290"/>
      <c r="E590" s="1031"/>
      <c r="F590" s="290"/>
      <c r="G590" s="1038"/>
      <c r="H590" s="1038"/>
      <c r="I590" s="1038"/>
      <c r="J590" s="1038"/>
      <c r="K590" s="1038"/>
      <c r="L590" s="1038"/>
      <c r="M590" s="1038"/>
      <c r="N590" s="1038"/>
      <c r="O590" s="1038"/>
      <c r="P590" s="1038"/>
      <c r="Q590" s="1038"/>
      <c r="R590" s="1038"/>
      <c r="S590" s="1038"/>
      <c r="T590" s="1038"/>
      <c r="U590" s="1038"/>
      <c r="V590" s="1038"/>
      <c r="W590" s="1038"/>
      <c r="X590" s="1038"/>
      <c r="Y590" s="1038"/>
      <c r="Z590" s="1038"/>
    </row>
    <row r="591" spans="1:26" s="148" customFormat="1">
      <c r="B591" s="148" t="s">
        <v>1028</v>
      </c>
      <c r="C591" s="472"/>
      <c r="D591" s="290"/>
      <c r="E591" s="1031"/>
      <c r="F591" s="290"/>
      <c r="G591" s="1038"/>
      <c r="H591" s="1038"/>
      <c r="I591" s="1038"/>
      <c r="J591" s="1038"/>
      <c r="K591" s="1038"/>
      <c r="L591" s="1038"/>
      <c r="M591" s="1038"/>
      <c r="N591" s="1038"/>
      <c r="O591" s="1038"/>
      <c r="P591" s="1038"/>
      <c r="Q591" s="1038"/>
      <c r="R591" s="1038"/>
      <c r="S591" s="1038"/>
      <c r="T591" s="1038"/>
      <c r="U591" s="1038"/>
      <c r="V591" s="1038"/>
      <c r="W591" s="1038"/>
      <c r="X591" s="1038"/>
      <c r="Y591" s="1038"/>
      <c r="Z591" s="1038"/>
    </row>
    <row r="592" spans="1:26" s="148" customFormat="1">
      <c r="B592" s="148" t="s">
        <v>1029</v>
      </c>
      <c r="C592" s="472"/>
      <c r="D592" s="290"/>
      <c r="E592" s="1031"/>
      <c r="F592" s="290"/>
      <c r="G592" s="1038"/>
      <c r="H592" s="1038"/>
      <c r="I592" s="1038"/>
      <c r="J592" s="1038"/>
      <c r="K592" s="1038"/>
      <c r="L592" s="1038"/>
      <c r="M592" s="1038"/>
      <c r="N592" s="1038"/>
      <c r="O592" s="1038"/>
      <c r="P592" s="1038"/>
      <c r="Q592" s="1038"/>
      <c r="R592" s="1038"/>
      <c r="S592" s="1038"/>
      <c r="T592" s="1038"/>
      <c r="U592" s="1038"/>
      <c r="V592" s="1038"/>
      <c r="W592" s="1038"/>
      <c r="X592" s="1038"/>
      <c r="Y592" s="1038"/>
      <c r="Z592" s="1038"/>
    </row>
    <row r="593" spans="1:26" s="148" customFormat="1">
      <c r="B593" s="148" t="s">
        <v>833</v>
      </c>
      <c r="C593" s="472"/>
      <c r="D593" s="290"/>
      <c r="E593" s="1031"/>
      <c r="F593" s="290"/>
      <c r="G593" s="1038"/>
      <c r="H593" s="1038"/>
      <c r="I593" s="1038"/>
      <c r="J593" s="1038"/>
      <c r="K593" s="1038"/>
      <c r="L593" s="1038"/>
      <c r="M593" s="1038"/>
      <c r="N593" s="1038"/>
      <c r="O593" s="1038"/>
      <c r="P593" s="1038"/>
      <c r="Q593" s="1038"/>
      <c r="R593" s="1038"/>
      <c r="S593" s="1038"/>
      <c r="T593" s="1038"/>
      <c r="U593" s="1038"/>
      <c r="V593" s="1038"/>
      <c r="W593" s="1038"/>
      <c r="X593" s="1038"/>
      <c r="Y593" s="1038"/>
      <c r="Z593" s="1038"/>
    </row>
    <row r="594" spans="1:26" s="148" customFormat="1">
      <c r="B594" s="148" t="s">
        <v>1030</v>
      </c>
      <c r="C594" s="472"/>
      <c r="D594" s="290"/>
      <c r="E594" s="1031"/>
      <c r="F594" s="290"/>
      <c r="G594" s="1038"/>
      <c r="H594" s="1038"/>
      <c r="I594" s="1038"/>
      <c r="J594" s="1038"/>
      <c r="K594" s="1038"/>
      <c r="L594" s="1038"/>
      <c r="M594" s="1038"/>
      <c r="N594" s="1038"/>
      <c r="O594" s="1038"/>
      <c r="P594" s="1038"/>
      <c r="Q594" s="1038"/>
      <c r="R594" s="1038"/>
      <c r="S594" s="1038"/>
      <c r="T594" s="1038"/>
      <c r="U594" s="1038"/>
      <c r="V594" s="1038"/>
      <c r="W594" s="1038"/>
      <c r="X594" s="1038"/>
      <c r="Y594" s="1038"/>
      <c r="Z594" s="1038"/>
    </row>
    <row r="595" spans="1:26" s="148" customFormat="1">
      <c r="B595" s="148" t="s">
        <v>1031</v>
      </c>
      <c r="C595" s="472"/>
      <c r="D595" s="290"/>
      <c r="E595" s="1031"/>
      <c r="F595" s="290"/>
      <c r="G595" s="1038"/>
      <c r="H595" s="1038"/>
      <c r="I595" s="1038"/>
      <c r="J595" s="1038"/>
      <c r="K595" s="1038"/>
      <c r="L595" s="1038"/>
      <c r="M595" s="1038"/>
      <c r="N595" s="1038"/>
      <c r="O595" s="1038"/>
      <c r="P595" s="1038"/>
      <c r="Q595" s="1038"/>
      <c r="R595" s="1038"/>
      <c r="S595" s="1038"/>
      <c r="T595" s="1038"/>
      <c r="U595" s="1038"/>
      <c r="V595" s="1038"/>
      <c r="W595" s="1038"/>
      <c r="X595" s="1038"/>
      <c r="Y595" s="1038"/>
      <c r="Z595" s="1038"/>
    </row>
    <row r="596" spans="1:26" s="148" customFormat="1" ht="51">
      <c r="B596" s="148" t="s">
        <v>1032</v>
      </c>
      <c r="C596" s="472"/>
      <c r="D596" s="290"/>
      <c r="E596" s="1031"/>
      <c r="F596" s="290"/>
      <c r="G596" s="1038"/>
      <c r="H596" s="1038"/>
      <c r="I596" s="1038"/>
      <c r="J596" s="1038"/>
      <c r="K596" s="1038"/>
      <c r="L596" s="1038"/>
      <c r="M596" s="1038"/>
      <c r="N596" s="1038"/>
      <c r="O596" s="1038"/>
      <c r="P596" s="1038"/>
      <c r="Q596" s="1038"/>
      <c r="R596" s="1038"/>
      <c r="S596" s="1038"/>
      <c r="T596" s="1038"/>
      <c r="U596" s="1038"/>
      <c r="V596" s="1038"/>
      <c r="W596" s="1038"/>
      <c r="X596" s="1038"/>
      <c r="Y596" s="1038"/>
      <c r="Z596" s="1038"/>
    </row>
    <row r="597" spans="1:26" s="148" customFormat="1" ht="63.75">
      <c r="B597" s="148" t="s">
        <v>1033</v>
      </c>
      <c r="C597" s="472"/>
      <c r="D597" s="290"/>
      <c r="E597" s="1031"/>
      <c r="F597" s="290"/>
      <c r="G597" s="1038"/>
      <c r="H597" s="1038"/>
      <c r="I597" s="1038"/>
      <c r="J597" s="1038"/>
      <c r="K597" s="1038"/>
      <c r="L597" s="1038"/>
      <c r="M597" s="1038"/>
      <c r="N597" s="1038"/>
      <c r="O597" s="1038"/>
      <c r="P597" s="1038"/>
      <c r="Q597" s="1038"/>
      <c r="R597" s="1038"/>
      <c r="S597" s="1038"/>
      <c r="T597" s="1038"/>
      <c r="U597" s="1038"/>
      <c r="V597" s="1038"/>
      <c r="W597" s="1038"/>
      <c r="X597" s="1038"/>
      <c r="Y597" s="1038"/>
      <c r="Z597" s="1038"/>
    </row>
    <row r="598" spans="1:26" s="148" customFormat="1">
      <c r="B598" s="148" t="s">
        <v>1034</v>
      </c>
      <c r="C598" s="472"/>
      <c r="D598" s="290"/>
      <c r="E598" s="1031"/>
      <c r="F598" s="290"/>
      <c r="G598" s="1038"/>
      <c r="H598" s="1038"/>
      <c r="I598" s="1038"/>
      <c r="J598" s="1038"/>
      <c r="K598" s="1038"/>
      <c r="L598" s="1038"/>
      <c r="M598" s="1038"/>
      <c r="N598" s="1038"/>
      <c r="O598" s="1038"/>
      <c r="P598" s="1038"/>
      <c r="Q598" s="1038"/>
      <c r="R598" s="1038"/>
      <c r="S598" s="1038"/>
      <c r="T598" s="1038"/>
      <c r="U598" s="1038"/>
      <c r="V598" s="1038"/>
      <c r="W598" s="1038"/>
      <c r="X598" s="1038"/>
      <c r="Y598" s="1038"/>
      <c r="Z598" s="1038"/>
    </row>
    <row r="599" spans="1:26" s="148" customFormat="1" ht="25.5">
      <c r="B599" s="148" t="s">
        <v>1035</v>
      </c>
      <c r="C599" s="472"/>
      <c r="D599" s="290"/>
      <c r="E599" s="1031"/>
      <c r="F599" s="290"/>
      <c r="G599" s="1038"/>
      <c r="H599" s="1038"/>
      <c r="I599" s="1038"/>
      <c r="J599" s="1038"/>
      <c r="K599" s="1038"/>
      <c r="L599" s="1038"/>
      <c r="M599" s="1038"/>
      <c r="N599" s="1038"/>
      <c r="O599" s="1038"/>
      <c r="P599" s="1038"/>
      <c r="Q599" s="1038"/>
      <c r="R599" s="1038"/>
      <c r="S599" s="1038"/>
      <c r="T599" s="1038"/>
      <c r="U599" s="1038"/>
      <c r="V599" s="1038"/>
      <c r="W599" s="1038"/>
      <c r="X599" s="1038"/>
      <c r="Y599" s="1038"/>
      <c r="Z599" s="1038"/>
    </row>
    <row r="600" spans="1:26" s="148" customFormat="1" ht="25.5">
      <c r="A600" s="519"/>
      <c r="B600" s="273" t="s">
        <v>1036</v>
      </c>
      <c r="C600" s="472"/>
      <c r="D600" s="290"/>
      <c r="E600" s="1031"/>
      <c r="F600" s="290"/>
      <c r="G600" s="1038"/>
      <c r="H600" s="1038"/>
      <c r="I600" s="1038"/>
      <c r="J600" s="1038"/>
      <c r="K600" s="1038"/>
      <c r="L600" s="1038"/>
      <c r="M600" s="1038"/>
      <c r="N600" s="1038"/>
      <c r="O600" s="1038"/>
      <c r="P600" s="1038"/>
      <c r="Q600" s="1038"/>
      <c r="R600" s="1038"/>
      <c r="S600" s="1038"/>
      <c r="T600" s="1038"/>
      <c r="U600" s="1038"/>
      <c r="V600" s="1038"/>
      <c r="W600" s="1038"/>
      <c r="X600" s="1038"/>
      <c r="Y600" s="1038"/>
      <c r="Z600" s="1038"/>
    </row>
    <row r="601" spans="1:26" s="148" customFormat="1">
      <c r="A601" s="519"/>
      <c r="B601" s="148" t="s">
        <v>1037</v>
      </c>
      <c r="C601" s="472"/>
      <c r="D601" s="290"/>
      <c r="E601" s="1031"/>
      <c r="F601" s="290"/>
      <c r="G601" s="1038"/>
      <c r="H601" s="1038"/>
      <c r="I601" s="1038"/>
      <c r="J601" s="1038"/>
      <c r="K601" s="1038"/>
      <c r="L601" s="1038"/>
      <c r="M601" s="1038"/>
      <c r="N601" s="1038"/>
      <c r="O601" s="1038"/>
      <c r="P601" s="1038"/>
      <c r="Q601" s="1038"/>
      <c r="R601" s="1038"/>
      <c r="S601" s="1038"/>
      <c r="T601" s="1038"/>
      <c r="U601" s="1038"/>
      <c r="V601" s="1038"/>
      <c r="W601" s="1038"/>
      <c r="X601" s="1038"/>
      <c r="Y601" s="1038"/>
      <c r="Z601" s="1038"/>
    </row>
    <row r="602" spans="1:26" s="148" customFormat="1" ht="51">
      <c r="A602" s="519"/>
      <c r="B602" s="148" t="s">
        <v>767</v>
      </c>
      <c r="C602" s="472" t="s">
        <v>84</v>
      </c>
      <c r="D602" s="290">
        <v>37</v>
      </c>
      <c r="E602" s="1031"/>
      <c r="F602" s="290">
        <f>+D602*E602</f>
        <v>0</v>
      </c>
      <c r="G602" s="1038"/>
      <c r="H602" s="1038"/>
      <c r="I602" s="1038"/>
      <c r="J602" s="1038"/>
      <c r="K602" s="1038"/>
      <c r="L602" s="1038"/>
      <c r="M602" s="1038"/>
      <c r="N602" s="1038"/>
      <c r="O602" s="1038"/>
      <c r="P602" s="1038"/>
      <c r="Q602" s="1038"/>
      <c r="R602" s="1038"/>
      <c r="S602" s="1038"/>
      <c r="T602" s="1038"/>
      <c r="U602" s="1038"/>
      <c r="V602" s="1038"/>
      <c r="W602" s="1038"/>
      <c r="X602" s="1038"/>
      <c r="Y602" s="1038"/>
      <c r="Z602" s="1038"/>
    </row>
    <row r="603" spans="1:26" s="148" customFormat="1">
      <c r="A603" s="519"/>
      <c r="C603" s="472"/>
      <c r="D603" s="290"/>
      <c r="E603" s="1031"/>
      <c r="F603" s="290"/>
      <c r="G603" s="1038"/>
      <c r="H603" s="1038"/>
      <c r="I603" s="1038"/>
      <c r="J603" s="1038"/>
      <c r="K603" s="1038"/>
      <c r="L603" s="1038"/>
      <c r="M603" s="1038"/>
      <c r="N603" s="1038"/>
      <c r="O603" s="1038"/>
      <c r="P603" s="1038"/>
      <c r="Q603" s="1038"/>
      <c r="R603" s="1038"/>
      <c r="S603" s="1038"/>
      <c r="T603" s="1038"/>
      <c r="U603" s="1038"/>
      <c r="V603" s="1038"/>
      <c r="W603" s="1038"/>
      <c r="X603" s="1038"/>
      <c r="Y603" s="1038"/>
      <c r="Z603" s="1038"/>
    </row>
    <row r="604" spans="1:26" s="148" customFormat="1">
      <c r="C604" s="472"/>
      <c r="D604" s="290"/>
      <c r="E604" s="1031"/>
      <c r="F604" s="290"/>
      <c r="G604" s="1038"/>
      <c r="H604" s="1038"/>
      <c r="I604" s="1038"/>
      <c r="J604" s="1038"/>
      <c r="K604" s="1038"/>
      <c r="L604" s="1038"/>
      <c r="M604" s="1038"/>
      <c r="N604" s="1038"/>
      <c r="O604" s="1038"/>
      <c r="P604" s="1038"/>
      <c r="Q604" s="1038"/>
      <c r="R604" s="1038"/>
      <c r="S604" s="1038"/>
      <c r="T604" s="1038"/>
      <c r="U604" s="1038"/>
      <c r="V604" s="1038"/>
      <c r="W604" s="1038"/>
      <c r="X604" s="1038"/>
      <c r="Y604" s="1038"/>
      <c r="Z604" s="1038"/>
    </row>
    <row r="605" spans="1:26" s="148" customFormat="1">
      <c r="A605" s="148" t="s">
        <v>115</v>
      </c>
      <c r="B605" s="370" t="s">
        <v>1038</v>
      </c>
      <c r="C605" s="472"/>
      <c r="D605" s="290"/>
      <c r="E605" s="1031"/>
      <c r="F605" s="290"/>
      <c r="G605" s="1038"/>
      <c r="H605" s="1038"/>
      <c r="I605" s="1038"/>
      <c r="J605" s="1038"/>
      <c r="K605" s="1038"/>
      <c r="L605" s="1038"/>
      <c r="M605" s="1038"/>
      <c r="N605" s="1038"/>
      <c r="O605" s="1038"/>
      <c r="P605" s="1038"/>
      <c r="Q605" s="1038"/>
      <c r="R605" s="1038"/>
      <c r="S605" s="1038"/>
      <c r="T605" s="1038"/>
      <c r="U605" s="1038"/>
      <c r="V605" s="1038"/>
      <c r="W605" s="1038"/>
      <c r="X605" s="1038"/>
      <c r="Y605" s="1038"/>
      <c r="Z605" s="1038"/>
    </row>
    <row r="606" spans="1:26" s="148" customFormat="1" ht="25.5">
      <c r="B606" s="148" t="s">
        <v>1039</v>
      </c>
      <c r="C606" s="472"/>
      <c r="D606" s="290"/>
      <c r="E606" s="1031"/>
      <c r="F606" s="290"/>
      <c r="G606" s="1038"/>
      <c r="H606" s="1038"/>
      <c r="I606" s="1038"/>
      <c r="J606" s="1038"/>
      <c r="K606" s="1038"/>
      <c r="L606" s="1038"/>
      <c r="M606" s="1038"/>
      <c r="N606" s="1038"/>
      <c r="O606" s="1038"/>
      <c r="P606" s="1038"/>
      <c r="Q606" s="1038"/>
      <c r="R606" s="1038"/>
      <c r="S606" s="1038"/>
      <c r="T606" s="1038"/>
      <c r="U606" s="1038"/>
      <c r="V606" s="1038"/>
      <c r="W606" s="1038"/>
      <c r="X606" s="1038"/>
      <c r="Y606" s="1038"/>
      <c r="Z606" s="1038"/>
    </row>
    <row r="607" spans="1:26" s="148" customFormat="1" ht="25.5">
      <c r="B607" s="148" t="s">
        <v>1040</v>
      </c>
      <c r="C607" s="472"/>
      <c r="D607" s="290"/>
      <c r="E607" s="1031"/>
      <c r="F607" s="290"/>
      <c r="G607" s="1038"/>
      <c r="H607" s="1038"/>
      <c r="I607" s="1038"/>
      <c r="J607" s="1038"/>
      <c r="K607" s="1038"/>
      <c r="L607" s="1038"/>
      <c r="M607" s="1038"/>
      <c r="N607" s="1038"/>
      <c r="O607" s="1038"/>
      <c r="P607" s="1038"/>
      <c r="Q607" s="1038"/>
      <c r="R607" s="1038"/>
      <c r="S607" s="1038"/>
      <c r="T607" s="1038"/>
      <c r="U607" s="1038"/>
      <c r="V607" s="1038"/>
      <c r="W607" s="1038"/>
      <c r="X607" s="1038"/>
      <c r="Y607" s="1038"/>
      <c r="Z607" s="1038"/>
    </row>
    <row r="608" spans="1:26" s="148" customFormat="1" ht="25.5">
      <c r="B608" s="148" t="s">
        <v>1027</v>
      </c>
      <c r="C608" s="472"/>
      <c r="D608" s="290"/>
      <c r="E608" s="1031"/>
      <c r="F608" s="290"/>
      <c r="G608" s="1038"/>
      <c r="H608" s="1038"/>
      <c r="I608" s="1038"/>
      <c r="J608" s="1038"/>
      <c r="K608" s="1038"/>
      <c r="L608" s="1038"/>
      <c r="M608" s="1038"/>
      <c r="N608" s="1038"/>
      <c r="O608" s="1038"/>
      <c r="P608" s="1038"/>
      <c r="Q608" s="1038"/>
      <c r="R608" s="1038"/>
      <c r="S608" s="1038"/>
      <c r="T608" s="1038"/>
      <c r="U608" s="1038"/>
      <c r="V608" s="1038"/>
      <c r="W608" s="1038"/>
      <c r="X608" s="1038"/>
      <c r="Y608" s="1038"/>
      <c r="Z608" s="1038"/>
    </row>
    <row r="609" spans="1:26" s="148" customFormat="1">
      <c r="B609" s="148" t="s">
        <v>1041</v>
      </c>
      <c r="C609" s="472"/>
      <c r="D609" s="290"/>
      <c r="E609" s="1031"/>
      <c r="F609" s="290"/>
      <c r="G609" s="1038"/>
      <c r="H609" s="1038"/>
      <c r="I609" s="1038"/>
      <c r="J609" s="1038"/>
      <c r="K609" s="1038"/>
      <c r="L609" s="1038"/>
      <c r="M609" s="1038"/>
      <c r="N609" s="1038"/>
      <c r="O609" s="1038"/>
      <c r="P609" s="1038"/>
      <c r="Q609" s="1038"/>
      <c r="R609" s="1038"/>
      <c r="S609" s="1038"/>
      <c r="T609" s="1038"/>
      <c r="U609" s="1038"/>
      <c r="V609" s="1038"/>
      <c r="W609" s="1038"/>
      <c r="X609" s="1038"/>
      <c r="Y609" s="1038"/>
      <c r="Z609" s="1038"/>
    </row>
    <row r="610" spans="1:26" s="148" customFormat="1">
      <c r="B610" s="148" t="s">
        <v>1029</v>
      </c>
      <c r="C610" s="472"/>
      <c r="D610" s="290"/>
      <c r="E610" s="1031"/>
      <c r="F610" s="290"/>
      <c r="G610" s="1038"/>
      <c r="H610" s="1038"/>
      <c r="I610" s="1038"/>
      <c r="J610" s="1038"/>
      <c r="K610" s="1038"/>
      <c r="L610" s="1038"/>
      <c r="M610" s="1038"/>
      <c r="N610" s="1038"/>
      <c r="O610" s="1038"/>
      <c r="P610" s="1038"/>
      <c r="Q610" s="1038"/>
      <c r="R610" s="1038"/>
      <c r="S610" s="1038"/>
      <c r="T610" s="1038"/>
      <c r="U610" s="1038"/>
      <c r="V610" s="1038"/>
      <c r="W610" s="1038"/>
      <c r="X610" s="1038"/>
      <c r="Y610" s="1038"/>
      <c r="Z610" s="1038"/>
    </row>
    <row r="611" spans="1:26" s="148" customFormat="1">
      <c r="B611" s="148" t="s">
        <v>1042</v>
      </c>
      <c r="C611" s="472"/>
      <c r="D611" s="290"/>
      <c r="E611" s="1031"/>
      <c r="F611" s="290"/>
      <c r="G611" s="1038"/>
      <c r="H611" s="1038"/>
      <c r="I611" s="1038"/>
      <c r="J611" s="1038"/>
      <c r="K611" s="1038"/>
      <c r="L611" s="1038"/>
      <c r="M611" s="1038"/>
      <c r="N611" s="1038"/>
      <c r="O611" s="1038"/>
      <c r="P611" s="1038"/>
      <c r="Q611" s="1038"/>
      <c r="R611" s="1038"/>
      <c r="S611" s="1038"/>
      <c r="T611" s="1038"/>
      <c r="U611" s="1038"/>
      <c r="V611" s="1038"/>
      <c r="W611" s="1038"/>
      <c r="X611" s="1038"/>
      <c r="Y611" s="1038"/>
      <c r="Z611" s="1038"/>
    </row>
    <row r="612" spans="1:26" s="148" customFormat="1">
      <c r="B612" s="148" t="s">
        <v>1030</v>
      </c>
      <c r="C612" s="472"/>
      <c r="D612" s="290"/>
      <c r="E612" s="1031"/>
      <c r="F612" s="290"/>
      <c r="G612" s="1038"/>
      <c r="H612" s="1038"/>
      <c r="I612" s="1038"/>
      <c r="J612" s="1038"/>
      <c r="K612" s="1038"/>
      <c r="L612" s="1038"/>
      <c r="M612" s="1038"/>
      <c r="N612" s="1038"/>
      <c r="O612" s="1038"/>
      <c r="P612" s="1038"/>
      <c r="Q612" s="1038"/>
      <c r="R612" s="1038"/>
      <c r="S612" s="1038"/>
      <c r="T612" s="1038"/>
      <c r="U612" s="1038"/>
      <c r="V612" s="1038"/>
      <c r="W612" s="1038"/>
      <c r="X612" s="1038"/>
      <c r="Y612" s="1038"/>
      <c r="Z612" s="1038"/>
    </row>
    <row r="613" spans="1:26" s="148" customFormat="1">
      <c r="B613" s="148" t="s">
        <v>1031</v>
      </c>
      <c r="C613" s="472"/>
      <c r="D613" s="290"/>
      <c r="E613" s="1031"/>
      <c r="F613" s="290"/>
      <c r="G613" s="1038"/>
      <c r="H613" s="1038"/>
      <c r="I613" s="1038"/>
      <c r="J613" s="1038"/>
      <c r="K613" s="1038"/>
      <c r="L613" s="1038"/>
      <c r="M613" s="1038"/>
      <c r="N613" s="1038"/>
      <c r="O613" s="1038"/>
      <c r="P613" s="1038"/>
      <c r="Q613" s="1038"/>
      <c r="R613" s="1038"/>
      <c r="S613" s="1038"/>
      <c r="T613" s="1038"/>
      <c r="U613" s="1038"/>
      <c r="V613" s="1038"/>
      <c r="W613" s="1038"/>
      <c r="X613" s="1038"/>
      <c r="Y613" s="1038"/>
      <c r="Z613" s="1038"/>
    </row>
    <row r="614" spans="1:26" s="148" customFormat="1">
      <c r="B614" s="148" t="s">
        <v>1034</v>
      </c>
      <c r="C614" s="472"/>
      <c r="D614" s="290"/>
      <c r="E614" s="1031"/>
      <c r="F614" s="290"/>
      <c r="G614" s="1038"/>
      <c r="H614" s="1038"/>
      <c r="I614" s="1038"/>
      <c r="J614" s="1038"/>
      <c r="K614" s="1038"/>
      <c r="L614" s="1038"/>
      <c r="M614" s="1038"/>
      <c r="N614" s="1038"/>
      <c r="O614" s="1038"/>
      <c r="P614" s="1038"/>
      <c r="Q614" s="1038"/>
      <c r="R614" s="1038"/>
      <c r="S614" s="1038"/>
      <c r="T614" s="1038"/>
      <c r="U614" s="1038"/>
      <c r="V614" s="1038"/>
      <c r="W614" s="1038"/>
      <c r="X614" s="1038"/>
      <c r="Y614" s="1038"/>
      <c r="Z614" s="1038"/>
    </row>
    <row r="615" spans="1:26" s="148" customFormat="1" ht="51">
      <c r="B615" s="148" t="s">
        <v>767</v>
      </c>
      <c r="C615" s="472" t="s">
        <v>84</v>
      </c>
      <c r="D615" s="290">
        <v>1</v>
      </c>
      <c r="E615" s="1031"/>
      <c r="F615" s="290">
        <f>+D615*E615</f>
        <v>0</v>
      </c>
      <c r="G615" s="1038"/>
      <c r="H615" s="1038"/>
      <c r="I615" s="1038"/>
      <c r="J615" s="1038"/>
      <c r="K615" s="1038"/>
      <c r="L615" s="1038"/>
      <c r="M615" s="1038"/>
      <c r="N615" s="1038"/>
      <c r="O615" s="1038"/>
      <c r="P615" s="1038"/>
      <c r="Q615" s="1038"/>
      <c r="R615" s="1038"/>
      <c r="S615" s="1038"/>
      <c r="T615" s="1038"/>
      <c r="U615" s="1038"/>
      <c r="V615" s="1038"/>
      <c r="W615" s="1038"/>
      <c r="X615" s="1038"/>
      <c r="Y615" s="1038"/>
      <c r="Z615" s="1038"/>
    </row>
    <row r="616" spans="1:26" s="148" customFormat="1">
      <c r="C616" s="472"/>
      <c r="D616" s="290"/>
      <c r="E616" s="1031"/>
      <c r="F616" s="290"/>
      <c r="G616" s="1038"/>
      <c r="H616" s="1038"/>
      <c r="I616" s="1038"/>
      <c r="J616" s="1038"/>
      <c r="K616" s="1038"/>
      <c r="L616" s="1038"/>
      <c r="M616" s="1038"/>
      <c r="N616" s="1038"/>
      <c r="O616" s="1038"/>
      <c r="P616" s="1038"/>
      <c r="Q616" s="1038"/>
      <c r="R616" s="1038"/>
      <c r="S616" s="1038"/>
      <c r="T616" s="1038"/>
      <c r="U616" s="1038"/>
      <c r="V616" s="1038"/>
      <c r="W616" s="1038"/>
      <c r="X616" s="1038"/>
      <c r="Y616" s="1038"/>
      <c r="Z616" s="1038"/>
    </row>
    <row r="617" spans="1:26" s="148" customFormat="1">
      <c r="C617" s="472"/>
      <c r="D617" s="290"/>
      <c r="E617" s="1031"/>
      <c r="F617" s="290"/>
      <c r="G617" s="1038"/>
      <c r="H617" s="1038"/>
      <c r="I617" s="1038"/>
      <c r="J617" s="1038"/>
      <c r="K617" s="1038"/>
      <c r="L617" s="1038"/>
      <c r="M617" s="1038"/>
      <c r="N617" s="1038"/>
      <c r="O617" s="1038"/>
      <c r="P617" s="1038"/>
      <c r="Q617" s="1038"/>
      <c r="R617" s="1038"/>
      <c r="S617" s="1038"/>
      <c r="T617" s="1038"/>
      <c r="U617" s="1038"/>
      <c r="V617" s="1038"/>
      <c r="W617" s="1038"/>
      <c r="X617" s="1038"/>
      <c r="Y617" s="1038"/>
      <c r="Z617" s="1038"/>
    </row>
    <row r="618" spans="1:26" s="148" customFormat="1">
      <c r="A618" s="148" t="s">
        <v>146</v>
      </c>
      <c r="B618" s="370" t="s">
        <v>1043</v>
      </c>
      <c r="C618" s="472"/>
      <c r="D618" s="290"/>
      <c r="E618" s="1031"/>
      <c r="F618" s="290"/>
      <c r="G618" s="1038"/>
      <c r="H618" s="1038"/>
      <c r="I618" s="1038"/>
      <c r="J618" s="1038"/>
      <c r="K618" s="1038"/>
      <c r="L618" s="1038"/>
      <c r="M618" s="1038"/>
      <c r="N618" s="1038"/>
      <c r="O618" s="1038"/>
      <c r="P618" s="1038"/>
      <c r="Q618" s="1038"/>
      <c r="R618" s="1038"/>
      <c r="S618" s="1038"/>
      <c r="T618" s="1038"/>
      <c r="U618" s="1038"/>
      <c r="V618" s="1038"/>
      <c r="W618" s="1038"/>
      <c r="X618" s="1038"/>
      <c r="Y618" s="1038"/>
      <c r="Z618" s="1038"/>
    </row>
    <row r="619" spans="1:26" s="148" customFormat="1" ht="25.5">
      <c r="B619" s="148" t="s">
        <v>1039</v>
      </c>
      <c r="C619" s="472"/>
      <c r="D619" s="290"/>
      <c r="E619" s="1031"/>
      <c r="F619" s="290"/>
      <c r="G619" s="1038"/>
      <c r="H619" s="1038"/>
      <c r="I619" s="1038"/>
      <c r="J619" s="1038"/>
      <c r="K619" s="1038"/>
      <c r="L619" s="1038"/>
      <c r="M619" s="1038"/>
      <c r="N619" s="1038"/>
      <c r="O619" s="1038"/>
      <c r="P619" s="1038"/>
      <c r="Q619" s="1038"/>
      <c r="R619" s="1038"/>
      <c r="S619" s="1038"/>
      <c r="T619" s="1038"/>
      <c r="U619" s="1038"/>
      <c r="V619" s="1038"/>
      <c r="W619" s="1038"/>
      <c r="X619" s="1038"/>
      <c r="Y619" s="1038"/>
      <c r="Z619" s="1038"/>
    </row>
    <row r="620" spans="1:26" s="148" customFormat="1" ht="25.5">
      <c r="B620" s="148" t="s">
        <v>1044</v>
      </c>
      <c r="C620" s="472"/>
      <c r="D620" s="290"/>
      <c r="E620" s="1031"/>
      <c r="F620" s="290"/>
      <c r="G620" s="1038"/>
      <c r="H620" s="1038"/>
      <c r="I620" s="1038"/>
      <c r="J620" s="1038"/>
      <c r="K620" s="1038"/>
      <c r="L620" s="1038"/>
      <c r="M620" s="1038"/>
      <c r="N620" s="1038"/>
      <c r="O620" s="1038"/>
      <c r="P620" s="1038"/>
      <c r="Q620" s="1038"/>
      <c r="R620" s="1038"/>
      <c r="S620" s="1038"/>
      <c r="T620" s="1038"/>
      <c r="U620" s="1038"/>
      <c r="V620" s="1038"/>
      <c r="W620" s="1038"/>
      <c r="X620" s="1038"/>
      <c r="Y620" s="1038"/>
      <c r="Z620" s="1038"/>
    </row>
    <row r="621" spans="1:26" s="148" customFormat="1" ht="25.5">
      <c r="B621" s="148" t="s">
        <v>1027</v>
      </c>
      <c r="C621" s="472"/>
      <c r="D621" s="290"/>
      <c r="E621" s="1031"/>
      <c r="F621" s="290"/>
      <c r="G621" s="1038"/>
      <c r="H621" s="1038"/>
      <c r="I621" s="1038"/>
      <c r="J621" s="1038"/>
      <c r="K621" s="1038"/>
      <c r="L621" s="1038"/>
      <c r="M621" s="1038"/>
      <c r="N621" s="1038"/>
      <c r="O621" s="1038"/>
      <c r="P621" s="1038"/>
      <c r="Q621" s="1038"/>
      <c r="R621" s="1038"/>
      <c r="S621" s="1038"/>
      <c r="T621" s="1038"/>
      <c r="U621" s="1038"/>
      <c r="V621" s="1038"/>
      <c r="W621" s="1038"/>
      <c r="X621" s="1038"/>
      <c r="Y621" s="1038"/>
      <c r="Z621" s="1038"/>
    </row>
    <row r="622" spans="1:26" s="148" customFormat="1">
      <c r="B622" s="148" t="s">
        <v>1041</v>
      </c>
      <c r="C622" s="472"/>
      <c r="D622" s="290"/>
      <c r="E622" s="1031"/>
      <c r="F622" s="290"/>
      <c r="G622" s="1038"/>
      <c r="H622" s="1038"/>
      <c r="I622" s="1038"/>
      <c r="J622" s="1038"/>
      <c r="K622" s="1038"/>
      <c r="L622" s="1038"/>
      <c r="M622" s="1038"/>
      <c r="N622" s="1038"/>
      <c r="O622" s="1038"/>
      <c r="P622" s="1038"/>
      <c r="Q622" s="1038"/>
      <c r="R622" s="1038"/>
      <c r="S622" s="1038"/>
      <c r="T622" s="1038"/>
      <c r="U622" s="1038"/>
      <c r="V622" s="1038"/>
      <c r="W622" s="1038"/>
      <c r="X622" s="1038"/>
      <c r="Y622" s="1038"/>
      <c r="Z622" s="1038"/>
    </row>
    <row r="623" spans="1:26" s="148" customFormat="1" ht="76.5">
      <c r="B623" s="148" t="s">
        <v>1045</v>
      </c>
      <c r="C623" s="472"/>
      <c r="D623" s="290"/>
      <c r="E623" s="1031"/>
      <c r="F623" s="290"/>
      <c r="G623" s="1038"/>
      <c r="H623" s="1038"/>
      <c r="I623" s="1038"/>
      <c r="J623" s="1038"/>
      <c r="K623" s="1038"/>
      <c r="L623" s="1038"/>
      <c r="M623" s="1038"/>
      <c r="N623" s="1038"/>
      <c r="O623" s="1038"/>
      <c r="P623" s="1038"/>
      <c r="Q623" s="1038"/>
      <c r="R623" s="1038"/>
      <c r="S623" s="1038"/>
      <c r="T623" s="1038"/>
      <c r="U623" s="1038"/>
      <c r="V623" s="1038"/>
      <c r="W623" s="1038"/>
      <c r="X623" s="1038"/>
      <c r="Y623" s="1038"/>
      <c r="Z623" s="1038"/>
    </row>
    <row r="624" spans="1:26" s="148" customFormat="1" ht="51">
      <c r="B624" s="148" t="s">
        <v>1046</v>
      </c>
      <c r="C624" s="472"/>
      <c r="D624" s="290"/>
      <c r="E624" s="1031"/>
      <c r="F624" s="290"/>
      <c r="G624" s="1038"/>
      <c r="H624" s="1038"/>
      <c r="I624" s="1038"/>
      <c r="J624" s="1038"/>
      <c r="K624" s="1038"/>
      <c r="L624" s="1038"/>
      <c r="M624" s="1038"/>
      <c r="N624" s="1038"/>
      <c r="O624" s="1038"/>
      <c r="P624" s="1038"/>
      <c r="Q624" s="1038"/>
      <c r="R624" s="1038"/>
      <c r="S624" s="1038"/>
      <c r="T624" s="1038"/>
      <c r="U624" s="1038"/>
      <c r="V624" s="1038"/>
      <c r="W624" s="1038"/>
      <c r="X624" s="1038"/>
      <c r="Y624" s="1038"/>
      <c r="Z624" s="1038"/>
    </row>
    <row r="625" spans="1:26" s="148" customFormat="1">
      <c r="B625" s="148" t="s">
        <v>1030</v>
      </c>
      <c r="C625" s="472"/>
      <c r="D625" s="290"/>
      <c r="E625" s="1031"/>
      <c r="F625" s="290"/>
      <c r="G625" s="1038"/>
      <c r="H625" s="1038"/>
      <c r="I625" s="1038"/>
      <c r="J625" s="1038"/>
      <c r="K625" s="1038"/>
      <c r="L625" s="1038"/>
      <c r="M625" s="1038"/>
      <c r="N625" s="1038"/>
      <c r="O625" s="1038"/>
      <c r="P625" s="1038"/>
      <c r="Q625" s="1038"/>
      <c r="R625" s="1038"/>
      <c r="S625" s="1038"/>
      <c r="T625" s="1038"/>
      <c r="U625" s="1038"/>
      <c r="V625" s="1038"/>
      <c r="W625" s="1038"/>
      <c r="X625" s="1038"/>
      <c r="Y625" s="1038"/>
      <c r="Z625" s="1038"/>
    </row>
    <row r="626" spans="1:26" s="148" customFormat="1">
      <c r="B626" s="148" t="s">
        <v>1031</v>
      </c>
      <c r="C626" s="472"/>
      <c r="D626" s="290"/>
      <c r="E626" s="1031"/>
      <c r="F626" s="290"/>
      <c r="G626" s="1038"/>
      <c r="H626" s="1038"/>
      <c r="I626" s="1038"/>
      <c r="J626" s="1038"/>
      <c r="K626" s="1038"/>
      <c r="L626" s="1038"/>
      <c r="M626" s="1038"/>
      <c r="N626" s="1038"/>
      <c r="O626" s="1038"/>
      <c r="P626" s="1038"/>
      <c r="Q626" s="1038"/>
      <c r="R626" s="1038"/>
      <c r="S626" s="1038"/>
      <c r="T626" s="1038"/>
      <c r="U626" s="1038"/>
      <c r="V626" s="1038"/>
      <c r="W626" s="1038"/>
      <c r="X626" s="1038"/>
      <c r="Y626" s="1038"/>
      <c r="Z626" s="1038"/>
    </row>
    <row r="627" spans="1:26" s="148" customFormat="1">
      <c r="B627" s="148" t="s">
        <v>1034</v>
      </c>
      <c r="C627" s="472"/>
      <c r="D627" s="290"/>
      <c r="E627" s="1031"/>
      <c r="F627" s="290"/>
      <c r="G627" s="1038"/>
      <c r="H627" s="1038"/>
      <c r="I627" s="1038"/>
      <c r="J627" s="1038"/>
      <c r="K627" s="1038"/>
      <c r="L627" s="1038"/>
      <c r="M627" s="1038"/>
      <c r="N627" s="1038"/>
      <c r="O627" s="1038"/>
      <c r="P627" s="1038"/>
      <c r="Q627" s="1038"/>
      <c r="R627" s="1038"/>
      <c r="S627" s="1038"/>
      <c r="T627" s="1038"/>
      <c r="U627" s="1038"/>
      <c r="V627" s="1038"/>
      <c r="W627" s="1038"/>
      <c r="X627" s="1038"/>
      <c r="Y627" s="1038"/>
      <c r="Z627" s="1038"/>
    </row>
    <row r="628" spans="1:26" s="148" customFormat="1" ht="25.5">
      <c r="B628" s="148" t="s">
        <v>1047</v>
      </c>
      <c r="C628" s="472"/>
      <c r="D628" s="290"/>
      <c r="E628" s="1031"/>
      <c r="F628" s="290"/>
      <c r="G628" s="1038"/>
      <c r="H628" s="1038"/>
      <c r="I628" s="1038"/>
      <c r="J628" s="1038"/>
      <c r="K628" s="1038"/>
      <c r="L628" s="1038"/>
      <c r="M628" s="1038"/>
      <c r="N628" s="1038"/>
      <c r="O628" s="1038"/>
      <c r="P628" s="1038"/>
      <c r="Q628" s="1038"/>
      <c r="R628" s="1038"/>
      <c r="S628" s="1038"/>
      <c r="T628" s="1038"/>
      <c r="U628" s="1038"/>
      <c r="V628" s="1038"/>
      <c r="W628" s="1038"/>
      <c r="X628" s="1038"/>
      <c r="Y628" s="1038"/>
      <c r="Z628" s="1038"/>
    </row>
    <row r="629" spans="1:26" s="148" customFormat="1" ht="51">
      <c r="B629" s="148" t="s">
        <v>767</v>
      </c>
      <c r="C629" s="472" t="s">
        <v>84</v>
      </c>
      <c r="D629" s="290">
        <v>1</v>
      </c>
      <c r="E629" s="1031"/>
      <c r="F629" s="290">
        <f>+D629*E629</f>
        <v>0</v>
      </c>
      <c r="G629" s="1038"/>
      <c r="H629" s="1038"/>
      <c r="I629" s="1038"/>
      <c r="J629" s="1038"/>
      <c r="K629" s="1038"/>
      <c r="L629" s="1038"/>
      <c r="M629" s="1038"/>
      <c r="N629" s="1038"/>
      <c r="O629" s="1038"/>
      <c r="P629" s="1038"/>
      <c r="Q629" s="1038"/>
      <c r="R629" s="1038"/>
      <c r="S629" s="1038"/>
      <c r="T629" s="1038"/>
      <c r="U629" s="1038"/>
      <c r="V629" s="1038"/>
      <c r="W629" s="1038"/>
      <c r="X629" s="1038"/>
      <c r="Y629" s="1038"/>
      <c r="Z629" s="1038"/>
    </row>
    <row r="630" spans="1:26" s="148" customFormat="1">
      <c r="C630" s="472"/>
      <c r="D630" s="290"/>
      <c r="E630" s="1031"/>
      <c r="F630" s="290"/>
      <c r="G630" s="1038"/>
      <c r="H630" s="1038"/>
      <c r="I630" s="1038"/>
      <c r="J630" s="1038"/>
      <c r="K630" s="1038"/>
      <c r="L630" s="1038"/>
      <c r="M630" s="1038"/>
      <c r="N630" s="1038"/>
      <c r="O630" s="1038"/>
      <c r="P630" s="1038"/>
      <c r="Q630" s="1038"/>
      <c r="R630" s="1038"/>
      <c r="S630" s="1038"/>
      <c r="T630" s="1038"/>
      <c r="U630" s="1038"/>
      <c r="V630" s="1038"/>
      <c r="W630" s="1038"/>
      <c r="X630" s="1038"/>
      <c r="Y630" s="1038"/>
      <c r="Z630" s="1038"/>
    </row>
    <row r="631" spans="1:26" s="148" customFormat="1">
      <c r="C631" s="472"/>
      <c r="D631" s="290"/>
      <c r="E631" s="1031"/>
      <c r="F631" s="290"/>
      <c r="G631" s="1038"/>
      <c r="H631" s="1038"/>
      <c r="I631" s="1038"/>
      <c r="J631" s="1038"/>
      <c r="K631" s="1038"/>
      <c r="L631" s="1038"/>
      <c r="M631" s="1038"/>
      <c r="N631" s="1038"/>
      <c r="O631" s="1038"/>
      <c r="P631" s="1038"/>
      <c r="Q631" s="1038"/>
      <c r="R631" s="1038"/>
      <c r="S631" s="1038"/>
      <c r="T631" s="1038"/>
      <c r="U631" s="1038"/>
      <c r="V631" s="1038"/>
      <c r="W631" s="1038"/>
      <c r="X631" s="1038"/>
      <c r="Y631" s="1038"/>
      <c r="Z631" s="1038"/>
    </row>
    <row r="632" spans="1:26" s="148" customFormat="1" ht="25.5">
      <c r="A632" s="148" t="s">
        <v>153</v>
      </c>
      <c r="B632" s="370" t="s">
        <v>1048</v>
      </c>
      <c r="C632" s="472"/>
      <c r="D632" s="290"/>
      <c r="E632" s="1031"/>
      <c r="F632" s="290"/>
      <c r="G632" s="1038"/>
      <c r="H632" s="1038"/>
      <c r="I632" s="1038"/>
      <c r="J632" s="1038"/>
      <c r="K632" s="1038"/>
      <c r="L632" s="1038"/>
      <c r="M632" s="1038"/>
      <c r="N632" s="1038"/>
      <c r="O632" s="1038"/>
      <c r="P632" s="1038"/>
      <c r="Q632" s="1038"/>
      <c r="R632" s="1038"/>
      <c r="S632" s="1038"/>
      <c r="T632" s="1038"/>
      <c r="U632" s="1038"/>
      <c r="V632" s="1038"/>
      <c r="W632" s="1038"/>
      <c r="X632" s="1038"/>
      <c r="Y632" s="1038"/>
      <c r="Z632" s="1038"/>
    </row>
    <row r="633" spans="1:26" s="148" customFormat="1" ht="25.5">
      <c r="B633" s="148" t="s">
        <v>1049</v>
      </c>
      <c r="C633" s="472"/>
      <c r="D633" s="290"/>
      <c r="E633" s="1031"/>
      <c r="F633" s="290"/>
      <c r="G633" s="1038"/>
      <c r="H633" s="1038"/>
      <c r="I633" s="1038"/>
      <c r="J633" s="1038"/>
      <c r="K633" s="1038"/>
      <c r="L633" s="1038"/>
      <c r="M633" s="1038"/>
      <c r="N633" s="1038"/>
      <c r="O633" s="1038"/>
      <c r="P633" s="1038"/>
      <c r="Q633" s="1038"/>
      <c r="R633" s="1038"/>
      <c r="S633" s="1038"/>
      <c r="T633" s="1038"/>
      <c r="U633" s="1038"/>
      <c r="V633" s="1038"/>
      <c r="W633" s="1038"/>
      <c r="X633" s="1038"/>
      <c r="Y633" s="1038"/>
      <c r="Z633" s="1038"/>
    </row>
    <row r="634" spans="1:26" s="148" customFormat="1" ht="25.5">
      <c r="B634" s="148" t="s">
        <v>1026</v>
      </c>
      <c r="C634" s="472"/>
      <c r="D634" s="290"/>
      <c r="E634" s="1031"/>
      <c r="F634" s="290"/>
      <c r="G634" s="1038"/>
      <c r="H634" s="1038"/>
      <c r="I634" s="1038"/>
      <c r="J634" s="1038"/>
      <c r="K634" s="1038"/>
      <c r="L634" s="1038"/>
      <c r="M634" s="1038"/>
      <c r="N634" s="1038"/>
      <c r="O634" s="1038"/>
      <c r="P634" s="1038"/>
      <c r="Q634" s="1038"/>
      <c r="R634" s="1038"/>
      <c r="S634" s="1038"/>
      <c r="T634" s="1038"/>
      <c r="U634" s="1038"/>
      <c r="V634" s="1038"/>
      <c r="W634" s="1038"/>
      <c r="X634" s="1038"/>
      <c r="Y634" s="1038"/>
      <c r="Z634" s="1038"/>
    </row>
    <row r="635" spans="1:26" s="148" customFormat="1" ht="25.5">
      <c r="B635" s="148" t="s">
        <v>1027</v>
      </c>
      <c r="C635" s="472"/>
      <c r="D635" s="290"/>
      <c r="E635" s="1031"/>
      <c r="F635" s="290"/>
      <c r="G635" s="1038"/>
      <c r="H635" s="1038"/>
      <c r="I635" s="1038"/>
      <c r="J635" s="1038"/>
      <c r="K635" s="1038"/>
      <c r="L635" s="1038"/>
      <c r="M635" s="1038"/>
      <c r="N635" s="1038"/>
      <c r="O635" s="1038"/>
      <c r="P635" s="1038"/>
      <c r="Q635" s="1038"/>
      <c r="R635" s="1038"/>
      <c r="S635" s="1038"/>
      <c r="T635" s="1038"/>
      <c r="U635" s="1038"/>
      <c r="V635" s="1038"/>
      <c r="W635" s="1038"/>
      <c r="X635" s="1038"/>
      <c r="Y635" s="1038"/>
      <c r="Z635" s="1038"/>
    </row>
    <row r="636" spans="1:26" s="148" customFormat="1">
      <c r="B636" s="148" t="s">
        <v>1028</v>
      </c>
      <c r="C636" s="472"/>
      <c r="D636" s="290"/>
      <c r="E636" s="1031"/>
      <c r="F636" s="290"/>
      <c r="G636" s="1038"/>
      <c r="H636" s="1038"/>
      <c r="I636" s="1038"/>
      <c r="J636" s="1038"/>
      <c r="K636" s="1038"/>
      <c r="L636" s="1038"/>
      <c r="M636" s="1038"/>
      <c r="N636" s="1038"/>
      <c r="O636" s="1038"/>
      <c r="P636" s="1038"/>
      <c r="Q636" s="1038"/>
      <c r="R636" s="1038"/>
      <c r="S636" s="1038"/>
      <c r="T636" s="1038"/>
      <c r="U636" s="1038"/>
      <c r="V636" s="1038"/>
      <c r="W636" s="1038"/>
      <c r="X636" s="1038"/>
      <c r="Y636" s="1038"/>
      <c r="Z636" s="1038"/>
    </row>
    <row r="637" spans="1:26" s="148" customFormat="1">
      <c r="B637" s="148" t="s">
        <v>1029</v>
      </c>
      <c r="C637" s="472"/>
      <c r="D637" s="290"/>
      <c r="E637" s="1031"/>
      <c r="F637" s="290"/>
      <c r="G637" s="1038"/>
      <c r="H637" s="1038"/>
      <c r="I637" s="1038"/>
      <c r="J637" s="1038"/>
      <c r="K637" s="1038"/>
      <c r="L637" s="1038"/>
      <c r="M637" s="1038"/>
      <c r="N637" s="1038"/>
      <c r="O637" s="1038"/>
      <c r="P637" s="1038"/>
      <c r="Q637" s="1038"/>
      <c r="R637" s="1038"/>
      <c r="S637" s="1038"/>
      <c r="T637" s="1038"/>
      <c r="U637" s="1038"/>
      <c r="V637" s="1038"/>
      <c r="W637" s="1038"/>
      <c r="X637" s="1038"/>
      <c r="Y637" s="1038"/>
      <c r="Z637" s="1038"/>
    </row>
    <row r="638" spans="1:26" s="148" customFormat="1">
      <c r="B638" s="148" t="s">
        <v>833</v>
      </c>
      <c r="C638" s="472"/>
      <c r="D638" s="290"/>
      <c r="E638" s="1031"/>
      <c r="F638" s="290"/>
      <c r="G638" s="1038"/>
      <c r="H638" s="1038"/>
      <c r="I638" s="1038"/>
      <c r="J638" s="1038"/>
      <c r="K638" s="1038"/>
      <c r="L638" s="1038"/>
      <c r="M638" s="1038"/>
      <c r="N638" s="1038"/>
      <c r="O638" s="1038"/>
      <c r="P638" s="1038"/>
      <c r="Q638" s="1038"/>
      <c r="R638" s="1038"/>
      <c r="S638" s="1038"/>
      <c r="T638" s="1038"/>
      <c r="U638" s="1038"/>
      <c r="V638" s="1038"/>
      <c r="W638" s="1038"/>
      <c r="X638" s="1038"/>
      <c r="Y638" s="1038"/>
      <c r="Z638" s="1038"/>
    </row>
    <row r="639" spans="1:26" s="148" customFormat="1">
      <c r="B639" s="148" t="s">
        <v>1030</v>
      </c>
      <c r="C639" s="472"/>
      <c r="D639" s="290"/>
      <c r="E639" s="1031"/>
      <c r="F639" s="290"/>
      <c r="G639" s="1038"/>
      <c r="H639" s="1038"/>
      <c r="I639" s="1038"/>
      <c r="J639" s="1038"/>
      <c r="K639" s="1038"/>
      <c r="L639" s="1038"/>
      <c r="M639" s="1038"/>
      <c r="N639" s="1038"/>
      <c r="O639" s="1038"/>
      <c r="P639" s="1038"/>
      <c r="Q639" s="1038"/>
      <c r="R639" s="1038"/>
      <c r="S639" s="1038"/>
      <c r="T639" s="1038"/>
      <c r="U639" s="1038"/>
      <c r="V639" s="1038"/>
      <c r="W639" s="1038"/>
      <c r="X639" s="1038"/>
      <c r="Y639" s="1038"/>
      <c r="Z639" s="1038"/>
    </row>
    <row r="640" spans="1:26" s="148" customFormat="1">
      <c r="B640" s="148" t="s">
        <v>1031</v>
      </c>
      <c r="C640" s="472"/>
      <c r="D640" s="290"/>
      <c r="E640" s="1031"/>
      <c r="F640" s="290"/>
      <c r="G640" s="1038"/>
      <c r="H640" s="1038"/>
      <c r="I640" s="1038"/>
      <c r="J640" s="1038"/>
      <c r="K640" s="1038"/>
      <c r="L640" s="1038"/>
      <c r="M640" s="1038"/>
      <c r="N640" s="1038"/>
      <c r="O640" s="1038"/>
      <c r="P640" s="1038"/>
      <c r="Q640" s="1038"/>
      <c r="R640" s="1038"/>
      <c r="S640" s="1038"/>
      <c r="T640" s="1038"/>
      <c r="U640" s="1038"/>
      <c r="V640" s="1038"/>
      <c r="W640" s="1038"/>
      <c r="X640" s="1038"/>
      <c r="Y640" s="1038"/>
      <c r="Z640" s="1038"/>
    </row>
    <row r="641" spans="1:26" s="148" customFormat="1" ht="51">
      <c r="B641" s="148" t="s">
        <v>1032</v>
      </c>
      <c r="C641" s="472"/>
      <c r="D641" s="290"/>
      <c r="E641" s="1031"/>
      <c r="F641" s="290"/>
      <c r="G641" s="1038"/>
      <c r="H641" s="1038"/>
      <c r="I641" s="1038"/>
      <c r="J641" s="1038"/>
      <c r="K641" s="1038"/>
      <c r="L641" s="1038"/>
      <c r="M641" s="1038"/>
      <c r="N641" s="1038"/>
      <c r="O641" s="1038"/>
      <c r="P641" s="1038"/>
      <c r="Q641" s="1038"/>
      <c r="R641" s="1038"/>
      <c r="S641" s="1038"/>
      <c r="T641" s="1038"/>
      <c r="U641" s="1038"/>
      <c r="V641" s="1038"/>
      <c r="W641" s="1038"/>
      <c r="X641" s="1038"/>
      <c r="Y641" s="1038"/>
      <c r="Z641" s="1038"/>
    </row>
    <row r="642" spans="1:26" s="148" customFormat="1" ht="63.75">
      <c r="B642" s="148" t="s">
        <v>1033</v>
      </c>
      <c r="C642" s="472"/>
      <c r="D642" s="290"/>
      <c r="E642" s="1031"/>
      <c r="F642" s="290"/>
      <c r="G642" s="1038"/>
      <c r="H642" s="1038"/>
      <c r="I642" s="1038"/>
      <c r="J642" s="1038"/>
      <c r="K642" s="1038"/>
      <c r="L642" s="1038"/>
      <c r="M642" s="1038"/>
      <c r="N642" s="1038"/>
      <c r="O642" s="1038"/>
      <c r="P642" s="1038"/>
      <c r="Q642" s="1038"/>
      <c r="R642" s="1038"/>
      <c r="S642" s="1038"/>
      <c r="T642" s="1038"/>
      <c r="U642" s="1038"/>
      <c r="V642" s="1038"/>
      <c r="W642" s="1038"/>
      <c r="X642" s="1038"/>
      <c r="Y642" s="1038"/>
      <c r="Z642" s="1038"/>
    </row>
    <row r="643" spans="1:26" s="148" customFormat="1">
      <c r="B643" s="148" t="s">
        <v>1034</v>
      </c>
      <c r="C643" s="472"/>
      <c r="D643" s="290"/>
      <c r="E643" s="1031"/>
      <c r="F643" s="290"/>
      <c r="G643" s="1038"/>
      <c r="H643" s="1038"/>
      <c r="I643" s="1038"/>
      <c r="J643" s="1038"/>
      <c r="K643" s="1038"/>
      <c r="L643" s="1038"/>
      <c r="M643" s="1038"/>
      <c r="N643" s="1038"/>
      <c r="O643" s="1038"/>
      <c r="P643" s="1038"/>
      <c r="Q643" s="1038"/>
      <c r="R643" s="1038"/>
      <c r="S643" s="1038"/>
      <c r="T643" s="1038"/>
      <c r="U643" s="1038"/>
      <c r="V643" s="1038"/>
      <c r="W643" s="1038"/>
      <c r="X643" s="1038"/>
      <c r="Y643" s="1038"/>
      <c r="Z643" s="1038"/>
    </row>
    <row r="644" spans="1:26" s="148" customFormat="1" ht="25.5">
      <c r="B644" s="148" t="s">
        <v>1035</v>
      </c>
      <c r="C644" s="472"/>
      <c r="D644" s="290"/>
      <c r="E644" s="1031"/>
      <c r="F644" s="290"/>
      <c r="G644" s="1038"/>
      <c r="H644" s="1038"/>
      <c r="I644" s="1038"/>
      <c r="J644" s="1038"/>
      <c r="K644" s="1038"/>
      <c r="L644" s="1038"/>
      <c r="M644" s="1038"/>
      <c r="N644" s="1038"/>
      <c r="O644" s="1038"/>
      <c r="P644" s="1038"/>
      <c r="Q644" s="1038"/>
      <c r="R644" s="1038"/>
      <c r="S644" s="1038"/>
      <c r="T644" s="1038"/>
      <c r="U644" s="1038"/>
      <c r="V644" s="1038"/>
      <c r="W644" s="1038"/>
      <c r="X644" s="1038"/>
      <c r="Y644" s="1038"/>
      <c r="Z644" s="1038"/>
    </row>
    <row r="645" spans="1:26" s="148" customFormat="1" ht="25.5">
      <c r="A645" s="519"/>
      <c r="B645" s="148" t="s">
        <v>1050</v>
      </c>
      <c r="C645" s="472"/>
      <c r="D645" s="290"/>
      <c r="E645" s="1031"/>
      <c r="F645" s="290"/>
      <c r="G645" s="1038"/>
      <c r="H645" s="1038"/>
      <c r="I645" s="1038"/>
      <c r="J645" s="1038"/>
      <c r="K645" s="1038"/>
      <c r="L645" s="1038"/>
      <c r="M645" s="1038"/>
      <c r="N645" s="1038"/>
      <c r="O645" s="1038"/>
      <c r="P645" s="1038"/>
      <c r="Q645" s="1038"/>
      <c r="R645" s="1038"/>
      <c r="S645" s="1038"/>
      <c r="T645" s="1038"/>
      <c r="U645" s="1038"/>
      <c r="V645" s="1038"/>
      <c r="W645" s="1038"/>
      <c r="X645" s="1038"/>
      <c r="Y645" s="1038"/>
      <c r="Z645" s="1038"/>
    </row>
    <row r="646" spans="1:26" s="148" customFormat="1">
      <c r="A646" s="519"/>
      <c r="B646" s="148" t="s">
        <v>1051</v>
      </c>
      <c r="C646" s="472"/>
      <c r="D646" s="290"/>
      <c r="E646" s="1031"/>
      <c r="F646" s="290"/>
      <c r="G646" s="1038"/>
      <c r="H646" s="1038"/>
      <c r="I646" s="1038"/>
      <c r="J646" s="1038"/>
      <c r="K646" s="1038"/>
      <c r="L646" s="1038"/>
      <c r="M646" s="1038"/>
      <c r="N646" s="1038"/>
      <c r="O646" s="1038"/>
      <c r="P646" s="1038"/>
      <c r="Q646" s="1038"/>
      <c r="R646" s="1038"/>
      <c r="S646" s="1038"/>
      <c r="T646" s="1038"/>
      <c r="U646" s="1038"/>
      <c r="V646" s="1038"/>
      <c r="W646" s="1038"/>
      <c r="X646" s="1038"/>
      <c r="Y646" s="1038"/>
      <c r="Z646" s="1038"/>
    </row>
    <row r="647" spans="1:26" s="148" customFormat="1" ht="51">
      <c r="A647" s="519"/>
      <c r="B647" s="148" t="s">
        <v>767</v>
      </c>
      <c r="C647" s="472" t="s">
        <v>84</v>
      </c>
      <c r="D647" s="290">
        <v>60</v>
      </c>
      <c r="E647" s="1031"/>
      <c r="F647" s="290">
        <f>+D647*E647</f>
        <v>0</v>
      </c>
      <c r="G647" s="1038"/>
      <c r="H647" s="1038"/>
      <c r="I647" s="1038"/>
      <c r="J647" s="1038"/>
      <c r="K647" s="1038"/>
      <c r="L647" s="1038"/>
      <c r="M647" s="1038"/>
      <c r="N647" s="1038"/>
      <c r="O647" s="1038"/>
      <c r="P647" s="1038"/>
      <c r="Q647" s="1038"/>
      <c r="R647" s="1038"/>
      <c r="S647" s="1038"/>
      <c r="T647" s="1038"/>
      <c r="U647" s="1038"/>
      <c r="V647" s="1038"/>
      <c r="W647" s="1038"/>
      <c r="X647" s="1038"/>
      <c r="Y647" s="1038"/>
      <c r="Z647" s="1038"/>
    </row>
    <row r="648" spans="1:26" s="148" customFormat="1">
      <c r="C648" s="472"/>
      <c r="D648" s="290"/>
      <c r="E648" s="1031"/>
      <c r="F648" s="290"/>
      <c r="G648" s="1038"/>
      <c r="H648" s="1038"/>
      <c r="I648" s="1038"/>
      <c r="J648" s="1038"/>
      <c r="K648" s="1038"/>
      <c r="L648" s="1038"/>
      <c r="M648" s="1038"/>
      <c r="N648" s="1038"/>
      <c r="O648" s="1038"/>
      <c r="P648" s="1038"/>
      <c r="Q648" s="1038"/>
      <c r="R648" s="1038"/>
      <c r="S648" s="1038"/>
      <c r="T648" s="1038"/>
      <c r="U648" s="1038"/>
      <c r="V648" s="1038"/>
      <c r="W648" s="1038"/>
      <c r="X648" s="1038"/>
      <c r="Y648" s="1038"/>
      <c r="Z648" s="1038"/>
    </row>
    <row r="649" spans="1:26" s="148" customFormat="1">
      <c r="C649" s="472"/>
      <c r="D649" s="290"/>
      <c r="E649" s="1031"/>
      <c r="F649" s="290"/>
      <c r="G649" s="1038"/>
      <c r="H649" s="1038"/>
      <c r="I649" s="1038"/>
      <c r="J649" s="1038"/>
      <c r="K649" s="1038"/>
      <c r="L649" s="1038"/>
      <c r="M649" s="1038"/>
      <c r="N649" s="1038"/>
      <c r="O649" s="1038"/>
      <c r="P649" s="1038"/>
      <c r="Q649" s="1038"/>
      <c r="R649" s="1038"/>
      <c r="S649" s="1038"/>
      <c r="T649" s="1038"/>
      <c r="U649" s="1038"/>
      <c r="V649" s="1038"/>
      <c r="W649" s="1038"/>
      <c r="X649" s="1038"/>
      <c r="Y649" s="1038"/>
      <c r="Z649" s="1038"/>
    </row>
    <row r="650" spans="1:26" s="148" customFormat="1" ht="25.5">
      <c r="A650" s="148" t="s">
        <v>155</v>
      </c>
      <c r="B650" s="370" t="s">
        <v>1052</v>
      </c>
      <c r="C650" s="472"/>
      <c r="D650" s="290"/>
      <c r="E650" s="1031"/>
      <c r="F650" s="290"/>
      <c r="G650" s="1038"/>
      <c r="H650" s="1038"/>
      <c r="I650" s="1038"/>
      <c r="J650" s="1038"/>
      <c r="K650" s="1038"/>
      <c r="L650" s="1038"/>
      <c r="M650" s="1038"/>
      <c r="N650" s="1038"/>
      <c r="O650" s="1038"/>
      <c r="P650" s="1038"/>
      <c r="Q650" s="1038"/>
      <c r="R650" s="1038"/>
      <c r="S650" s="1038"/>
      <c r="T650" s="1038"/>
      <c r="U650" s="1038"/>
      <c r="V650" s="1038"/>
      <c r="W650" s="1038"/>
      <c r="X650" s="1038"/>
      <c r="Y650" s="1038"/>
      <c r="Z650" s="1038"/>
    </row>
    <row r="651" spans="1:26" s="148" customFormat="1" ht="25.5">
      <c r="B651" s="148" t="s">
        <v>1053</v>
      </c>
      <c r="C651" s="472"/>
      <c r="D651" s="290"/>
      <c r="E651" s="1031"/>
      <c r="F651" s="290"/>
      <c r="G651" s="1038"/>
      <c r="H651" s="1038"/>
      <c r="I651" s="1038"/>
      <c r="J651" s="1038"/>
      <c r="K651" s="1038"/>
      <c r="L651" s="1038"/>
      <c r="M651" s="1038"/>
      <c r="N651" s="1038"/>
      <c r="O651" s="1038"/>
      <c r="P651" s="1038"/>
      <c r="Q651" s="1038"/>
      <c r="R651" s="1038"/>
      <c r="S651" s="1038"/>
      <c r="T651" s="1038"/>
      <c r="U651" s="1038"/>
      <c r="V651" s="1038"/>
      <c r="W651" s="1038"/>
      <c r="X651" s="1038"/>
      <c r="Y651" s="1038"/>
      <c r="Z651" s="1038"/>
    </row>
    <row r="652" spans="1:26" s="148" customFormat="1" ht="38.25">
      <c r="B652" s="148" t="s">
        <v>1054</v>
      </c>
      <c r="C652" s="472"/>
      <c r="D652" s="290"/>
      <c r="E652" s="1031"/>
      <c r="F652" s="290"/>
      <c r="G652" s="1038"/>
      <c r="H652" s="1038"/>
      <c r="I652" s="1038"/>
      <c r="J652" s="1038"/>
      <c r="K652" s="1038"/>
      <c r="L652" s="1038"/>
      <c r="M652" s="1038"/>
      <c r="N652" s="1038"/>
      <c r="O652" s="1038"/>
      <c r="P652" s="1038"/>
      <c r="Q652" s="1038"/>
      <c r="R652" s="1038"/>
      <c r="S652" s="1038"/>
      <c r="T652" s="1038"/>
      <c r="U652" s="1038"/>
      <c r="V652" s="1038"/>
      <c r="W652" s="1038"/>
      <c r="X652" s="1038"/>
      <c r="Y652" s="1038"/>
      <c r="Z652" s="1038"/>
    </row>
    <row r="653" spans="1:26" s="148" customFormat="1" ht="25.5">
      <c r="B653" s="148" t="s">
        <v>1027</v>
      </c>
      <c r="C653" s="472"/>
      <c r="D653" s="290"/>
      <c r="E653" s="1031"/>
      <c r="F653" s="290"/>
      <c r="G653" s="1038"/>
      <c r="H653" s="1038"/>
      <c r="I653" s="1038"/>
      <c r="J653" s="1038"/>
      <c r="K653" s="1038"/>
      <c r="L653" s="1038"/>
      <c r="M653" s="1038"/>
      <c r="N653" s="1038"/>
      <c r="O653" s="1038"/>
      <c r="P653" s="1038"/>
      <c r="Q653" s="1038"/>
      <c r="R653" s="1038"/>
      <c r="S653" s="1038"/>
      <c r="T653" s="1038"/>
      <c r="U653" s="1038"/>
      <c r="V653" s="1038"/>
      <c r="W653" s="1038"/>
      <c r="X653" s="1038"/>
      <c r="Y653" s="1038"/>
      <c r="Z653" s="1038"/>
    </row>
    <row r="654" spans="1:26" s="148" customFormat="1">
      <c r="B654" s="148" t="s">
        <v>1028</v>
      </c>
      <c r="C654" s="472"/>
      <c r="D654" s="290"/>
      <c r="E654" s="1031"/>
      <c r="F654" s="290"/>
      <c r="G654" s="1038"/>
      <c r="H654" s="1038"/>
      <c r="I654" s="1038"/>
      <c r="J654" s="1038"/>
      <c r="K654" s="1038"/>
      <c r="L654" s="1038"/>
      <c r="M654" s="1038"/>
      <c r="N654" s="1038"/>
      <c r="O654" s="1038"/>
      <c r="P654" s="1038"/>
      <c r="Q654" s="1038"/>
      <c r="R654" s="1038"/>
      <c r="S654" s="1038"/>
      <c r="T654" s="1038"/>
      <c r="U654" s="1038"/>
      <c r="V654" s="1038"/>
      <c r="W654" s="1038"/>
      <c r="X654" s="1038"/>
      <c r="Y654" s="1038"/>
      <c r="Z654" s="1038"/>
    </row>
    <row r="655" spans="1:26" s="148" customFormat="1">
      <c r="B655" s="148" t="s">
        <v>1029</v>
      </c>
      <c r="C655" s="472"/>
      <c r="D655" s="290"/>
      <c r="E655" s="1031"/>
      <c r="F655" s="290"/>
      <c r="G655" s="1038"/>
      <c r="H655" s="1038"/>
      <c r="I655" s="1038"/>
      <c r="J655" s="1038"/>
      <c r="K655" s="1038"/>
      <c r="L655" s="1038"/>
      <c r="M655" s="1038"/>
      <c r="N655" s="1038"/>
      <c r="O655" s="1038"/>
      <c r="P655" s="1038"/>
      <c r="Q655" s="1038"/>
      <c r="R655" s="1038"/>
      <c r="S655" s="1038"/>
      <c r="T655" s="1038"/>
      <c r="U655" s="1038"/>
      <c r="V655" s="1038"/>
      <c r="W655" s="1038"/>
      <c r="X655" s="1038"/>
      <c r="Y655" s="1038"/>
      <c r="Z655" s="1038"/>
    </row>
    <row r="656" spans="1:26" s="148" customFormat="1">
      <c r="B656" s="148" t="s">
        <v>869</v>
      </c>
      <c r="C656" s="472"/>
      <c r="D656" s="290"/>
      <c r="E656" s="1031"/>
      <c r="F656" s="290"/>
      <c r="G656" s="1038"/>
      <c r="H656" s="1038"/>
      <c r="I656" s="1038"/>
      <c r="J656" s="1038"/>
      <c r="K656" s="1038"/>
      <c r="L656" s="1038"/>
      <c r="M656" s="1038"/>
      <c r="N656" s="1038"/>
      <c r="O656" s="1038"/>
      <c r="P656" s="1038"/>
      <c r="Q656" s="1038"/>
      <c r="R656" s="1038"/>
      <c r="S656" s="1038"/>
      <c r="T656" s="1038"/>
      <c r="U656" s="1038"/>
      <c r="V656" s="1038"/>
      <c r="W656" s="1038"/>
      <c r="X656" s="1038"/>
      <c r="Y656" s="1038"/>
      <c r="Z656" s="1038"/>
    </row>
    <row r="657" spans="1:26" s="148" customFormat="1">
      <c r="B657" s="148" t="s">
        <v>1030</v>
      </c>
      <c r="C657" s="472"/>
      <c r="D657" s="290"/>
      <c r="E657" s="1031"/>
      <c r="F657" s="290"/>
      <c r="G657" s="1038"/>
      <c r="H657" s="1038"/>
      <c r="I657" s="1038"/>
      <c r="J657" s="1038"/>
      <c r="K657" s="1038"/>
      <c r="L657" s="1038"/>
      <c r="M657" s="1038"/>
      <c r="N657" s="1038"/>
      <c r="O657" s="1038"/>
      <c r="P657" s="1038"/>
      <c r="Q657" s="1038"/>
      <c r="R657" s="1038"/>
      <c r="S657" s="1038"/>
      <c r="T657" s="1038"/>
      <c r="U657" s="1038"/>
      <c r="V657" s="1038"/>
      <c r="W657" s="1038"/>
      <c r="X657" s="1038"/>
      <c r="Y657" s="1038"/>
      <c r="Z657" s="1038"/>
    </row>
    <row r="658" spans="1:26" s="148" customFormat="1">
      <c r="B658" s="148" t="s">
        <v>1031</v>
      </c>
      <c r="C658" s="472"/>
      <c r="D658" s="290"/>
      <c r="E658" s="1031"/>
      <c r="F658" s="290"/>
      <c r="G658" s="1038"/>
      <c r="H658" s="1038"/>
      <c r="I658" s="1038"/>
      <c r="J658" s="1038"/>
      <c r="K658" s="1038"/>
      <c r="L658" s="1038"/>
      <c r="M658" s="1038"/>
      <c r="N658" s="1038"/>
      <c r="O658" s="1038"/>
      <c r="P658" s="1038"/>
      <c r="Q658" s="1038"/>
      <c r="R658" s="1038"/>
      <c r="S658" s="1038"/>
      <c r="T658" s="1038"/>
      <c r="U658" s="1038"/>
      <c r="V658" s="1038"/>
      <c r="W658" s="1038"/>
      <c r="X658" s="1038"/>
      <c r="Y658" s="1038"/>
      <c r="Z658" s="1038"/>
    </row>
    <row r="659" spans="1:26" s="148" customFormat="1" ht="51">
      <c r="B659" s="148" t="s">
        <v>1032</v>
      </c>
      <c r="C659" s="472"/>
      <c r="D659" s="290"/>
      <c r="E659" s="1031"/>
      <c r="F659" s="290"/>
      <c r="G659" s="1038"/>
      <c r="H659" s="1038"/>
      <c r="I659" s="1038"/>
      <c r="J659" s="1038"/>
      <c r="K659" s="1038"/>
      <c r="L659" s="1038"/>
      <c r="M659" s="1038"/>
      <c r="N659" s="1038"/>
      <c r="O659" s="1038"/>
      <c r="P659" s="1038"/>
      <c r="Q659" s="1038"/>
      <c r="R659" s="1038"/>
      <c r="S659" s="1038"/>
      <c r="T659" s="1038"/>
      <c r="U659" s="1038"/>
      <c r="V659" s="1038"/>
      <c r="W659" s="1038"/>
      <c r="X659" s="1038"/>
      <c r="Y659" s="1038"/>
      <c r="Z659" s="1038"/>
    </row>
    <row r="660" spans="1:26" s="148" customFormat="1" ht="63.75">
      <c r="B660" s="148" t="s">
        <v>1033</v>
      </c>
      <c r="C660" s="472"/>
      <c r="D660" s="290"/>
      <c r="E660" s="1031"/>
      <c r="F660" s="290"/>
      <c r="G660" s="1038"/>
      <c r="H660" s="1038"/>
      <c r="I660" s="1038"/>
      <c r="J660" s="1038"/>
      <c r="K660" s="1038"/>
      <c r="L660" s="1038"/>
      <c r="M660" s="1038"/>
      <c r="N660" s="1038"/>
      <c r="O660" s="1038"/>
      <c r="P660" s="1038"/>
      <c r="Q660" s="1038"/>
      <c r="R660" s="1038"/>
      <c r="S660" s="1038"/>
      <c r="T660" s="1038"/>
      <c r="U660" s="1038"/>
      <c r="V660" s="1038"/>
      <c r="W660" s="1038"/>
      <c r="X660" s="1038"/>
      <c r="Y660" s="1038"/>
      <c r="Z660" s="1038"/>
    </row>
    <row r="661" spans="1:26" s="148" customFormat="1">
      <c r="B661" s="148" t="s">
        <v>1034</v>
      </c>
      <c r="C661" s="472"/>
      <c r="D661" s="290"/>
      <c r="E661" s="1031"/>
      <c r="F661" s="290"/>
      <c r="G661" s="1038"/>
      <c r="H661" s="1038"/>
      <c r="I661" s="1038"/>
      <c r="J661" s="1038"/>
      <c r="K661" s="1038"/>
      <c r="L661" s="1038"/>
      <c r="M661" s="1038"/>
      <c r="N661" s="1038"/>
      <c r="O661" s="1038"/>
      <c r="P661" s="1038"/>
      <c r="Q661" s="1038"/>
      <c r="R661" s="1038"/>
      <c r="S661" s="1038"/>
      <c r="T661" s="1038"/>
      <c r="U661" s="1038"/>
      <c r="V661" s="1038"/>
      <c r="W661" s="1038"/>
      <c r="X661" s="1038"/>
      <c r="Y661" s="1038"/>
      <c r="Z661" s="1038"/>
    </row>
    <row r="662" spans="1:26" s="148" customFormat="1" ht="25.5">
      <c r="B662" s="148" t="s">
        <v>1035</v>
      </c>
      <c r="C662" s="472"/>
      <c r="D662" s="290"/>
      <c r="E662" s="1031"/>
      <c r="F662" s="290"/>
      <c r="G662" s="1038"/>
      <c r="H662" s="1038"/>
      <c r="I662" s="1038"/>
      <c r="J662" s="1038"/>
      <c r="K662" s="1038"/>
      <c r="L662" s="1038"/>
      <c r="M662" s="1038"/>
      <c r="N662" s="1038"/>
      <c r="O662" s="1038"/>
      <c r="P662" s="1038"/>
      <c r="Q662" s="1038"/>
      <c r="R662" s="1038"/>
      <c r="S662" s="1038"/>
      <c r="T662" s="1038"/>
      <c r="U662" s="1038"/>
      <c r="V662" s="1038"/>
      <c r="W662" s="1038"/>
      <c r="X662" s="1038"/>
      <c r="Y662" s="1038"/>
      <c r="Z662" s="1038"/>
    </row>
    <row r="663" spans="1:26" s="148" customFormat="1" ht="25.5">
      <c r="B663" s="148" t="s">
        <v>1055</v>
      </c>
      <c r="C663" s="472"/>
      <c r="D663" s="290"/>
      <c r="E663" s="1031"/>
      <c r="F663" s="290"/>
      <c r="G663" s="1038"/>
      <c r="H663" s="1038"/>
      <c r="I663" s="1038"/>
      <c r="J663" s="1038"/>
      <c r="K663" s="1038"/>
      <c r="L663" s="1038"/>
      <c r="M663" s="1038"/>
      <c r="N663" s="1038"/>
      <c r="O663" s="1038"/>
      <c r="P663" s="1038"/>
      <c r="Q663" s="1038"/>
      <c r="R663" s="1038"/>
      <c r="S663" s="1038"/>
      <c r="T663" s="1038"/>
      <c r="U663" s="1038"/>
      <c r="V663" s="1038"/>
      <c r="W663" s="1038"/>
      <c r="X663" s="1038"/>
      <c r="Y663" s="1038"/>
      <c r="Z663" s="1038"/>
    </row>
    <row r="664" spans="1:26" s="148" customFormat="1" ht="51">
      <c r="B664" s="148" t="s">
        <v>767</v>
      </c>
      <c r="C664" s="472" t="s">
        <v>84</v>
      </c>
      <c r="D664" s="290">
        <v>8</v>
      </c>
      <c r="E664" s="1031"/>
      <c r="F664" s="290">
        <f>+D664*E664</f>
        <v>0</v>
      </c>
      <c r="G664" s="1038"/>
      <c r="H664" s="1038"/>
      <c r="I664" s="1038"/>
      <c r="J664" s="1038"/>
      <c r="K664" s="1038"/>
      <c r="L664" s="1038"/>
      <c r="M664" s="1038"/>
      <c r="N664" s="1038"/>
      <c r="O664" s="1038"/>
      <c r="P664" s="1038"/>
      <c r="Q664" s="1038"/>
      <c r="R664" s="1038"/>
      <c r="S664" s="1038"/>
      <c r="T664" s="1038"/>
      <c r="U664" s="1038"/>
      <c r="V664" s="1038"/>
      <c r="W664" s="1038"/>
      <c r="X664" s="1038"/>
      <c r="Y664" s="1038"/>
      <c r="Z664" s="1038"/>
    </row>
    <row r="665" spans="1:26" s="148" customFormat="1">
      <c r="C665" s="472"/>
      <c r="D665" s="290"/>
      <c r="E665" s="1031"/>
      <c r="F665" s="290"/>
      <c r="G665" s="1038"/>
      <c r="H665" s="1038"/>
      <c r="I665" s="1038"/>
      <c r="J665" s="1038"/>
      <c r="K665" s="1038"/>
      <c r="L665" s="1038"/>
      <c r="M665" s="1038"/>
      <c r="N665" s="1038"/>
      <c r="O665" s="1038"/>
      <c r="P665" s="1038"/>
      <c r="Q665" s="1038"/>
      <c r="R665" s="1038"/>
      <c r="S665" s="1038"/>
      <c r="T665" s="1038"/>
      <c r="U665" s="1038"/>
      <c r="V665" s="1038"/>
      <c r="W665" s="1038"/>
      <c r="X665" s="1038"/>
      <c r="Y665" s="1038"/>
      <c r="Z665" s="1038"/>
    </row>
    <row r="666" spans="1:26" s="148" customFormat="1">
      <c r="C666" s="472"/>
      <c r="D666" s="290"/>
      <c r="E666" s="1031"/>
      <c r="F666" s="290"/>
      <c r="G666" s="1038"/>
      <c r="H666" s="1038"/>
      <c r="I666" s="1038"/>
      <c r="J666" s="1038"/>
      <c r="K666" s="1038"/>
      <c r="L666" s="1038"/>
      <c r="M666" s="1038"/>
      <c r="N666" s="1038"/>
      <c r="O666" s="1038"/>
      <c r="P666" s="1038"/>
      <c r="Q666" s="1038"/>
      <c r="R666" s="1038"/>
      <c r="S666" s="1038"/>
      <c r="T666" s="1038"/>
      <c r="U666" s="1038"/>
      <c r="V666" s="1038"/>
      <c r="W666" s="1038"/>
      <c r="X666" s="1038"/>
      <c r="Y666" s="1038"/>
      <c r="Z666" s="1038"/>
    </row>
    <row r="667" spans="1:26" s="148" customFormat="1">
      <c r="A667" s="148" t="s">
        <v>157</v>
      </c>
      <c r="B667" s="370" t="s">
        <v>1056</v>
      </c>
      <c r="C667" s="472"/>
      <c r="D667" s="290"/>
      <c r="E667" s="1031"/>
      <c r="F667" s="290"/>
      <c r="G667" s="1038"/>
      <c r="H667" s="1038"/>
      <c r="I667" s="1038"/>
      <c r="J667" s="1038"/>
      <c r="K667" s="1038"/>
      <c r="L667" s="1038"/>
      <c r="M667" s="1038"/>
      <c r="N667" s="1038"/>
      <c r="O667" s="1038"/>
      <c r="P667" s="1038"/>
      <c r="Q667" s="1038"/>
      <c r="R667" s="1038"/>
      <c r="S667" s="1038"/>
      <c r="T667" s="1038"/>
      <c r="U667" s="1038"/>
      <c r="V667" s="1038"/>
      <c r="W667" s="1038"/>
      <c r="X667" s="1038"/>
      <c r="Y667" s="1038"/>
      <c r="Z667" s="1038"/>
    </row>
    <row r="668" spans="1:26" s="148" customFormat="1" ht="25.5">
      <c r="B668" s="148" t="s">
        <v>1057</v>
      </c>
      <c r="C668" s="472"/>
      <c r="D668" s="290"/>
      <c r="E668" s="1031"/>
      <c r="F668" s="290"/>
      <c r="G668" s="1038"/>
      <c r="H668" s="1038"/>
      <c r="I668" s="1038"/>
      <c r="J668" s="1038"/>
      <c r="K668" s="1038"/>
      <c r="L668" s="1038"/>
      <c r="M668" s="1038"/>
      <c r="N668" s="1038"/>
      <c r="O668" s="1038"/>
      <c r="P668" s="1038"/>
      <c r="Q668" s="1038"/>
      <c r="R668" s="1038"/>
      <c r="S668" s="1038"/>
      <c r="T668" s="1038"/>
      <c r="U668" s="1038"/>
      <c r="V668" s="1038"/>
      <c r="W668" s="1038"/>
      <c r="X668" s="1038"/>
      <c r="Y668" s="1038"/>
      <c r="Z668" s="1038"/>
    </row>
    <row r="669" spans="1:26" s="148" customFormat="1" ht="25.5">
      <c r="B669" s="148" t="s">
        <v>1044</v>
      </c>
      <c r="C669" s="472"/>
      <c r="D669" s="290"/>
      <c r="E669" s="1031"/>
      <c r="F669" s="290"/>
      <c r="G669" s="1038"/>
      <c r="H669" s="1038"/>
      <c r="I669" s="1038"/>
      <c r="J669" s="1038"/>
      <c r="K669" s="1038"/>
      <c r="L669" s="1038"/>
      <c r="M669" s="1038"/>
      <c r="N669" s="1038"/>
      <c r="O669" s="1038"/>
      <c r="P669" s="1038"/>
      <c r="Q669" s="1038"/>
      <c r="R669" s="1038"/>
      <c r="S669" s="1038"/>
      <c r="T669" s="1038"/>
      <c r="U669" s="1038"/>
      <c r="V669" s="1038"/>
      <c r="W669" s="1038"/>
      <c r="X669" s="1038"/>
      <c r="Y669" s="1038"/>
      <c r="Z669" s="1038"/>
    </row>
    <row r="670" spans="1:26" s="148" customFormat="1" ht="25.5">
      <c r="B670" s="148" t="s">
        <v>1027</v>
      </c>
      <c r="C670" s="472"/>
      <c r="D670" s="290"/>
      <c r="E670" s="1031"/>
      <c r="F670" s="290"/>
      <c r="G670" s="1038"/>
      <c r="H670" s="1038"/>
      <c r="I670" s="1038"/>
      <c r="J670" s="1038"/>
      <c r="K670" s="1038"/>
      <c r="L670" s="1038"/>
      <c r="M670" s="1038"/>
      <c r="N670" s="1038"/>
      <c r="O670" s="1038"/>
      <c r="P670" s="1038"/>
      <c r="Q670" s="1038"/>
      <c r="R670" s="1038"/>
      <c r="S670" s="1038"/>
      <c r="T670" s="1038"/>
      <c r="U670" s="1038"/>
      <c r="V670" s="1038"/>
      <c r="W670" s="1038"/>
      <c r="X670" s="1038"/>
      <c r="Y670" s="1038"/>
      <c r="Z670" s="1038"/>
    </row>
    <row r="671" spans="1:26" s="148" customFormat="1">
      <c r="B671" s="148" t="s">
        <v>1028</v>
      </c>
      <c r="C671" s="472"/>
      <c r="D671" s="290"/>
      <c r="E671" s="1031"/>
      <c r="F671" s="290"/>
      <c r="G671" s="1038"/>
      <c r="H671" s="1038"/>
      <c r="I671" s="1038"/>
      <c r="J671" s="1038"/>
      <c r="K671" s="1038"/>
      <c r="L671" s="1038"/>
      <c r="M671" s="1038"/>
      <c r="N671" s="1038"/>
      <c r="O671" s="1038"/>
      <c r="P671" s="1038"/>
      <c r="Q671" s="1038"/>
      <c r="R671" s="1038"/>
      <c r="S671" s="1038"/>
      <c r="T671" s="1038"/>
      <c r="U671" s="1038"/>
      <c r="V671" s="1038"/>
      <c r="W671" s="1038"/>
      <c r="X671" s="1038"/>
      <c r="Y671" s="1038"/>
      <c r="Z671" s="1038"/>
    </row>
    <row r="672" spans="1:26" s="148" customFormat="1">
      <c r="B672" s="148" t="s">
        <v>1029</v>
      </c>
      <c r="C672" s="472"/>
      <c r="D672" s="290"/>
      <c r="E672" s="1031"/>
      <c r="F672" s="290"/>
      <c r="G672" s="1038"/>
      <c r="H672" s="1038"/>
      <c r="I672" s="1038"/>
      <c r="J672" s="1038"/>
      <c r="K672" s="1038"/>
      <c r="L672" s="1038"/>
      <c r="M672" s="1038"/>
      <c r="N672" s="1038"/>
      <c r="O672" s="1038"/>
      <c r="P672" s="1038"/>
      <c r="Q672" s="1038"/>
      <c r="R672" s="1038"/>
      <c r="S672" s="1038"/>
      <c r="T672" s="1038"/>
      <c r="U672" s="1038"/>
      <c r="V672" s="1038"/>
      <c r="W672" s="1038"/>
      <c r="X672" s="1038"/>
      <c r="Y672" s="1038"/>
      <c r="Z672" s="1038"/>
    </row>
    <row r="673" spans="1:26" s="148" customFormat="1">
      <c r="B673" s="148" t="s">
        <v>1042</v>
      </c>
      <c r="C673" s="472"/>
      <c r="D673" s="290"/>
      <c r="E673" s="1031"/>
      <c r="F673" s="290"/>
      <c r="G673" s="1038"/>
      <c r="H673" s="1038"/>
      <c r="I673" s="1038"/>
      <c r="J673" s="1038"/>
      <c r="K673" s="1038"/>
      <c r="L673" s="1038"/>
      <c r="M673" s="1038"/>
      <c r="N673" s="1038"/>
      <c r="O673" s="1038"/>
      <c r="P673" s="1038"/>
      <c r="Q673" s="1038"/>
      <c r="R673" s="1038"/>
      <c r="S673" s="1038"/>
      <c r="T673" s="1038"/>
      <c r="U673" s="1038"/>
      <c r="V673" s="1038"/>
      <c r="W673" s="1038"/>
      <c r="X673" s="1038"/>
      <c r="Y673" s="1038"/>
      <c r="Z673" s="1038"/>
    </row>
    <row r="674" spans="1:26" s="148" customFormat="1">
      <c r="B674" s="148" t="s">
        <v>1030</v>
      </c>
      <c r="C674" s="472"/>
      <c r="D674" s="290"/>
      <c r="E674" s="1031"/>
      <c r="F674" s="290"/>
      <c r="G674" s="1038"/>
      <c r="H674" s="1038"/>
      <c r="I674" s="1038"/>
      <c r="J674" s="1038"/>
      <c r="K674" s="1038"/>
      <c r="L674" s="1038"/>
      <c r="M674" s="1038"/>
      <c r="N674" s="1038"/>
      <c r="O674" s="1038"/>
      <c r="P674" s="1038"/>
      <c r="Q674" s="1038"/>
      <c r="R674" s="1038"/>
      <c r="S674" s="1038"/>
      <c r="T674" s="1038"/>
      <c r="U674" s="1038"/>
      <c r="V674" s="1038"/>
      <c r="W674" s="1038"/>
      <c r="X674" s="1038"/>
      <c r="Y674" s="1038"/>
      <c r="Z674" s="1038"/>
    </row>
    <row r="675" spans="1:26" s="148" customFormat="1">
      <c r="B675" s="148" t="s">
        <v>1031</v>
      </c>
      <c r="C675" s="472"/>
      <c r="D675" s="290"/>
      <c r="E675" s="1031"/>
      <c r="F675" s="290"/>
      <c r="G675" s="1038"/>
      <c r="H675" s="1038"/>
      <c r="I675" s="1038"/>
      <c r="J675" s="1038"/>
      <c r="K675" s="1038"/>
      <c r="L675" s="1038"/>
      <c r="M675" s="1038"/>
      <c r="N675" s="1038"/>
      <c r="O675" s="1038"/>
      <c r="P675" s="1038"/>
      <c r="Q675" s="1038"/>
      <c r="R675" s="1038"/>
      <c r="S675" s="1038"/>
      <c r="T675" s="1038"/>
      <c r="U675" s="1038"/>
      <c r="V675" s="1038"/>
      <c r="W675" s="1038"/>
      <c r="X675" s="1038"/>
      <c r="Y675" s="1038"/>
      <c r="Z675" s="1038"/>
    </row>
    <row r="676" spans="1:26" s="148" customFormat="1" ht="51">
      <c r="B676" s="148" t="s">
        <v>1032</v>
      </c>
      <c r="C676" s="472"/>
      <c r="D676" s="290"/>
      <c r="E676" s="1031"/>
      <c r="F676" s="290"/>
      <c r="G676" s="1038"/>
      <c r="H676" s="1038"/>
      <c r="I676" s="1038"/>
      <c r="J676" s="1038"/>
      <c r="K676" s="1038"/>
      <c r="L676" s="1038"/>
      <c r="M676" s="1038"/>
      <c r="N676" s="1038"/>
      <c r="O676" s="1038"/>
      <c r="P676" s="1038"/>
      <c r="Q676" s="1038"/>
      <c r="R676" s="1038"/>
      <c r="S676" s="1038"/>
      <c r="T676" s="1038"/>
      <c r="U676" s="1038"/>
      <c r="V676" s="1038"/>
      <c r="W676" s="1038"/>
      <c r="X676" s="1038"/>
      <c r="Y676" s="1038"/>
      <c r="Z676" s="1038"/>
    </row>
    <row r="677" spans="1:26" s="148" customFormat="1" ht="63.75">
      <c r="B677" s="148" t="s">
        <v>1033</v>
      </c>
      <c r="C677" s="472"/>
      <c r="D677" s="290"/>
      <c r="E677" s="1031"/>
      <c r="F677" s="290"/>
      <c r="G677" s="1038"/>
      <c r="H677" s="1038"/>
      <c r="I677" s="1038"/>
      <c r="J677" s="1038"/>
      <c r="K677" s="1038"/>
      <c r="L677" s="1038"/>
      <c r="M677" s="1038"/>
      <c r="N677" s="1038"/>
      <c r="O677" s="1038"/>
      <c r="P677" s="1038"/>
      <c r="Q677" s="1038"/>
      <c r="R677" s="1038"/>
      <c r="S677" s="1038"/>
      <c r="T677" s="1038"/>
      <c r="U677" s="1038"/>
      <c r="V677" s="1038"/>
      <c r="W677" s="1038"/>
      <c r="X677" s="1038"/>
      <c r="Y677" s="1038"/>
      <c r="Z677" s="1038"/>
    </row>
    <row r="678" spans="1:26" s="148" customFormat="1">
      <c r="B678" s="148" t="s">
        <v>1034</v>
      </c>
      <c r="C678" s="472"/>
      <c r="D678" s="290"/>
      <c r="E678" s="1031"/>
      <c r="F678" s="290"/>
      <c r="G678" s="1038"/>
      <c r="H678" s="1038"/>
      <c r="I678" s="1038"/>
      <c r="J678" s="1038"/>
      <c r="K678" s="1038"/>
      <c r="L678" s="1038"/>
      <c r="M678" s="1038"/>
      <c r="N678" s="1038"/>
      <c r="O678" s="1038"/>
      <c r="P678" s="1038"/>
      <c r="Q678" s="1038"/>
      <c r="R678" s="1038"/>
      <c r="S678" s="1038"/>
      <c r="T678" s="1038"/>
      <c r="U678" s="1038"/>
      <c r="V678" s="1038"/>
      <c r="W678" s="1038"/>
      <c r="X678" s="1038"/>
      <c r="Y678" s="1038"/>
      <c r="Z678" s="1038"/>
    </row>
    <row r="679" spans="1:26" s="148" customFormat="1" ht="25.5">
      <c r="B679" s="148" t="s">
        <v>1035</v>
      </c>
      <c r="C679" s="472"/>
      <c r="D679" s="290"/>
      <c r="E679" s="1031"/>
      <c r="F679" s="290"/>
      <c r="G679" s="1038"/>
      <c r="H679" s="1038"/>
      <c r="I679" s="1038"/>
      <c r="J679" s="1038"/>
      <c r="K679" s="1038"/>
      <c r="L679" s="1038"/>
      <c r="M679" s="1038"/>
      <c r="N679" s="1038"/>
      <c r="O679" s="1038"/>
      <c r="P679" s="1038"/>
      <c r="Q679" s="1038"/>
      <c r="R679" s="1038"/>
      <c r="S679" s="1038"/>
      <c r="T679" s="1038"/>
      <c r="U679" s="1038"/>
      <c r="V679" s="1038"/>
      <c r="W679" s="1038"/>
      <c r="X679" s="1038"/>
      <c r="Y679" s="1038"/>
      <c r="Z679" s="1038"/>
    </row>
    <row r="680" spans="1:26" s="148" customFormat="1">
      <c r="B680" s="148" t="s">
        <v>834</v>
      </c>
      <c r="C680" s="472"/>
      <c r="D680" s="290"/>
      <c r="E680" s="1031"/>
      <c r="F680" s="290"/>
      <c r="G680" s="1038"/>
      <c r="H680" s="1038"/>
      <c r="I680" s="1038"/>
      <c r="J680" s="1038"/>
      <c r="K680" s="1038"/>
      <c r="L680" s="1038"/>
      <c r="M680" s="1038"/>
      <c r="N680" s="1038"/>
      <c r="O680" s="1038"/>
      <c r="P680" s="1038"/>
      <c r="Q680" s="1038"/>
      <c r="R680" s="1038"/>
      <c r="S680" s="1038"/>
      <c r="T680" s="1038"/>
      <c r="U680" s="1038"/>
      <c r="V680" s="1038"/>
      <c r="W680" s="1038"/>
      <c r="X680" s="1038"/>
      <c r="Y680" s="1038"/>
      <c r="Z680" s="1038"/>
    </row>
    <row r="681" spans="1:26" s="148" customFormat="1" ht="51">
      <c r="B681" s="148" t="s">
        <v>767</v>
      </c>
      <c r="C681" s="472" t="s">
        <v>84</v>
      </c>
      <c r="D681" s="290">
        <v>2</v>
      </c>
      <c r="E681" s="1031"/>
      <c r="F681" s="290">
        <f>+D681*E681</f>
        <v>0</v>
      </c>
      <c r="G681" s="1038"/>
      <c r="H681" s="1038"/>
      <c r="I681" s="1038"/>
      <c r="J681" s="1038"/>
      <c r="K681" s="1038"/>
      <c r="L681" s="1038"/>
      <c r="M681" s="1038"/>
      <c r="N681" s="1038"/>
      <c r="O681" s="1038"/>
      <c r="P681" s="1038"/>
      <c r="Q681" s="1038"/>
      <c r="R681" s="1038"/>
      <c r="S681" s="1038"/>
      <c r="T681" s="1038"/>
      <c r="U681" s="1038"/>
      <c r="V681" s="1038"/>
      <c r="W681" s="1038"/>
      <c r="X681" s="1038"/>
      <c r="Y681" s="1038"/>
      <c r="Z681" s="1038"/>
    </row>
    <row r="682" spans="1:26" s="148" customFormat="1">
      <c r="C682" s="472"/>
      <c r="D682" s="290"/>
      <c r="E682" s="1031"/>
      <c r="F682" s="290"/>
      <c r="G682" s="1038"/>
      <c r="H682" s="1038"/>
      <c r="I682" s="1038"/>
      <c r="J682" s="1038"/>
      <c r="K682" s="1038"/>
      <c r="L682" s="1038"/>
      <c r="M682" s="1038"/>
      <c r="N682" s="1038"/>
      <c r="O682" s="1038"/>
      <c r="P682" s="1038"/>
      <c r="Q682" s="1038"/>
      <c r="R682" s="1038"/>
      <c r="S682" s="1038"/>
      <c r="T682" s="1038"/>
      <c r="U682" s="1038"/>
      <c r="V682" s="1038"/>
      <c r="W682" s="1038"/>
      <c r="X682" s="1038"/>
      <c r="Y682" s="1038"/>
      <c r="Z682" s="1038"/>
    </row>
    <row r="683" spans="1:26" s="148" customFormat="1">
      <c r="C683" s="472"/>
      <c r="D683" s="290"/>
      <c r="E683" s="1031"/>
      <c r="F683" s="290"/>
      <c r="G683" s="1038"/>
      <c r="H683" s="1038"/>
      <c r="I683" s="1038"/>
      <c r="J683" s="1038"/>
      <c r="K683" s="1038"/>
      <c r="L683" s="1038"/>
      <c r="M683" s="1038"/>
      <c r="N683" s="1038"/>
      <c r="O683" s="1038"/>
      <c r="P683" s="1038"/>
      <c r="Q683" s="1038"/>
      <c r="R683" s="1038"/>
      <c r="S683" s="1038"/>
      <c r="T683" s="1038"/>
      <c r="U683" s="1038"/>
      <c r="V683" s="1038"/>
      <c r="W683" s="1038"/>
      <c r="X683" s="1038"/>
      <c r="Y683" s="1038"/>
      <c r="Z683" s="1038"/>
    </row>
    <row r="684" spans="1:26" s="148" customFormat="1" ht="25.5">
      <c r="A684" s="148" t="s">
        <v>158</v>
      </c>
      <c r="B684" s="370" t="s">
        <v>1058</v>
      </c>
      <c r="C684" s="472"/>
      <c r="D684" s="290"/>
      <c r="E684" s="1031"/>
      <c r="F684" s="290"/>
      <c r="G684" s="1038"/>
      <c r="H684" s="1038"/>
      <c r="I684" s="1038"/>
      <c r="J684" s="1038"/>
      <c r="K684" s="1038"/>
      <c r="L684" s="1038"/>
      <c r="M684" s="1038"/>
      <c r="N684" s="1038"/>
      <c r="O684" s="1038"/>
      <c r="P684" s="1038"/>
      <c r="Q684" s="1038"/>
      <c r="R684" s="1038"/>
      <c r="S684" s="1038"/>
      <c r="T684" s="1038"/>
      <c r="U684" s="1038"/>
      <c r="V684" s="1038"/>
      <c r="W684" s="1038"/>
      <c r="X684" s="1038"/>
      <c r="Y684" s="1038"/>
      <c r="Z684" s="1038"/>
    </row>
    <row r="685" spans="1:26" s="148" customFormat="1" ht="25.5">
      <c r="B685" s="148" t="s">
        <v>1059</v>
      </c>
      <c r="C685" s="472"/>
      <c r="D685" s="290"/>
      <c r="E685" s="1031"/>
      <c r="F685" s="290"/>
      <c r="G685" s="1038"/>
      <c r="H685" s="1038"/>
      <c r="I685" s="1038"/>
      <c r="J685" s="1038"/>
      <c r="K685" s="1038"/>
      <c r="L685" s="1038"/>
      <c r="M685" s="1038"/>
      <c r="N685" s="1038"/>
      <c r="O685" s="1038"/>
      <c r="P685" s="1038"/>
      <c r="Q685" s="1038"/>
      <c r="R685" s="1038"/>
      <c r="S685" s="1038"/>
      <c r="T685" s="1038"/>
      <c r="U685" s="1038"/>
      <c r="V685" s="1038"/>
      <c r="W685" s="1038"/>
      <c r="X685" s="1038"/>
      <c r="Y685" s="1038"/>
      <c r="Z685" s="1038"/>
    </row>
    <row r="686" spans="1:26" s="148" customFormat="1" ht="25.5">
      <c r="B686" s="148" t="s">
        <v>1026</v>
      </c>
      <c r="C686" s="472"/>
      <c r="D686" s="290"/>
      <c r="E686" s="1031"/>
      <c r="F686" s="290"/>
      <c r="G686" s="1038"/>
      <c r="H686" s="1038"/>
      <c r="I686" s="1038"/>
      <c r="J686" s="1038"/>
      <c r="K686" s="1038"/>
      <c r="L686" s="1038"/>
      <c r="M686" s="1038"/>
      <c r="N686" s="1038"/>
      <c r="O686" s="1038"/>
      <c r="P686" s="1038"/>
      <c r="Q686" s="1038"/>
      <c r="R686" s="1038"/>
      <c r="S686" s="1038"/>
      <c r="T686" s="1038"/>
      <c r="U686" s="1038"/>
      <c r="V686" s="1038"/>
      <c r="W686" s="1038"/>
      <c r="X686" s="1038"/>
      <c r="Y686" s="1038"/>
      <c r="Z686" s="1038"/>
    </row>
    <row r="687" spans="1:26" s="148" customFormat="1" ht="25.5">
      <c r="B687" s="148" t="s">
        <v>1027</v>
      </c>
      <c r="C687" s="472"/>
      <c r="D687" s="290"/>
      <c r="E687" s="1031"/>
      <c r="F687" s="290"/>
      <c r="G687" s="1038"/>
      <c r="H687" s="1038"/>
      <c r="I687" s="1038"/>
      <c r="J687" s="1038"/>
      <c r="K687" s="1038"/>
      <c r="L687" s="1038"/>
      <c r="M687" s="1038"/>
      <c r="N687" s="1038"/>
      <c r="O687" s="1038"/>
      <c r="P687" s="1038"/>
      <c r="Q687" s="1038"/>
      <c r="R687" s="1038"/>
      <c r="S687" s="1038"/>
      <c r="T687" s="1038"/>
      <c r="U687" s="1038"/>
      <c r="V687" s="1038"/>
      <c r="W687" s="1038"/>
      <c r="X687" s="1038"/>
      <c r="Y687" s="1038"/>
      <c r="Z687" s="1038"/>
    </row>
    <row r="688" spans="1:26" s="148" customFormat="1">
      <c r="B688" s="148" t="s">
        <v>1028</v>
      </c>
      <c r="C688" s="472"/>
      <c r="D688" s="290"/>
      <c r="E688" s="1031"/>
      <c r="F688" s="290"/>
      <c r="G688" s="1038"/>
      <c r="H688" s="1038"/>
      <c r="I688" s="1038"/>
      <c r="J688" s="1038"/>
      <c r="K688" s="1038"/>
      <c r="L688" s="1038"/>
      <c r="M688" s="1038"/>
      <c r="N688" s="1038"/>
      <c r="O688" s="1038"/>
      <c r="P688" s="1038"/>
      <c r="Q688" s="1038"/>
      <c r="R688" s="1038"/>
      <c r="S688" s="1038"/>
      <c r="T688" s="1038"/>
      <c r="U688" s="1038"/>
      <c r="V688" s="1038"/>
      <c r="W688" s="1038"/>
      <c r="X688" s="1038"/>
      <c r="Y688" s="1038"/>
      <c r="Z688" s="1038"/>
    </row>
    <row r="689" spans="1:26" s="148" customFormat="1">
      <c r="B689" s="148" t="s">
        <v>1029</v>
      </c>
      <c r="C689" s="472"/>
      <c r="D689" s="290"/>
      <c r="E689" s="1031"/>
      <c r="F689" s="290"/>
      <c r="G689" s="1038"/>
      <c r="H689" s="1038"/>
      <c r="I689" s="1038"/>
      <c r="J689" s="1038"/>
      <c r="K689" s="1038"/>
      <c r="L689" s="1038"/>
      <c r="M689" s="1038"/>
      <c r="N689" s="1038"/>
      <c r="O689" s="1038"/>
      <c r="P689" s="1038"/>
      <c r="Q689" s="1038"/>
      <c r="R689" s="1038"/>
      <c r="S689" s="1038"/>
      <c r="T689" s="1038"/>
      <c r="U689" s="1038"/>
      <c r="V689" s="1038"/>
      <c r="W689" s="1038"/>
      <c r="X689" s="1038"/>
      <c r="Y689" s="1038"/>
      <c r="Z689" s="1038"/>
    </row>
    <row r="690" spans="1:26" s="148" customFormat="1">
      <c r="B690" s="148" t="s">
        <v>833</v>
      </c>
      <c r="C690" s="472"/>
      <c r="D690" s="290"/>
      <c r="E690" s="1031"/>
      <c r="F690" s="290"/>
      <c r="G690" s="1038"/>
      <c r="H690" s="1038"/>
      <c r="I690" s="1038"/>
      <c r="J690" s="1038"/>
      <c r="K690" s="1038"/>
      <c r="L690" s="1038"/>
      <c r="M690" s="1038"/>
      <c r="N690" s="1038"/>
      <c r="O690" s="1038"/>
      <c r="P690" s="1038"/>
      <c r="Q690" s="1038"/>
      <c r="R690" s="1038"/>
      <c r="S690" s="1038"/>
      <c r="T690" s="1038"/>
      <c r="U690" s="1038"/>
      <c r="V690" s="1038"/>
      <c r="W690" s="1038"/>
      <c r="X690" s="1038"/>
      <c r="Y690" s="1038"/>
      <c r="Z690" s="1038"/>
    </row>
    <row r="691" spans="1:26" s="148" customFormat="1">
      <c r="B691" s="148" t="s">
        <v>1030</v>
      </c>
      <c r="C691" s="472"/>
      <c r="D691" s="290"/>
      <c r="E691" s="1031"/>
      <c r="F691" s="290"/>
      <c r="G691" s="1038"/>
      <c r="H691" s="1038"/>
      <c r="I691" s="1038"/>
      <c r="J691" s="1038"/>
      <c r="K691" s="1038"/>
      <c r="L691" s="1038"/>
      <c r="M691" s="1038"/>
      <c r="N691" s="1038"/>
      <c r="O691" s="1038"/>
      <c r="P691" s="1038"/>
      <c r="Q691" s="1038"/>
      <c r="R691" s="1038"/>
      <c r="S691" s="1038"/>
      <c r="T691" s="1038"/>
      <c r="U691" s="1038"/>
      <c r="V691" s="1038"/>
      <c r="W691" s="1038"/>
      <c r="X691" s="1038"/>
      <c r="Y691" s="1038"/>
      <c r="Z691" s="1038"/>
    </row>
    <row r="692" spans="1:26" s="148" customFormat="1">
      <c r="B692" s="148" t="s">
        <v>1031</v>
      </c>
      <c r="C692" s="472"/>
      <c r="D692" s="290"/>
      <c r="E692" s="1031"/>
      <c r="F692" s="290"/>
      <c r="G692" s="1038"/>
      <c r="H692" s="1038"/>
      <c r="I692" s="1038"/>
      <c r="J692" s="1038"/>
      <c r="K692" s="1038"/>
      <c r="L692" s="1038"/>
      <c r="M692" s="1038"/>
      <c r="N692" s="1038"/>
      <c r="O692" s="1038"/>
      <c r="P692" s="1038"/>
      <c r="Q692" s="1038"/>
      <c r="R692" s="1038"/>
      <c r="S692" s="1038"/>
      <c r="T692" s="1038"/>
      <c r="U692" s="1038"/>
      <c r="V692" s="1038"/>
      <c r="W692" s="1038"/>
      <c r="X692" s="1038"/>
      <c r="Y692" s="1038"/>
      <c r="Z692" s="1038"/>
    </row>
    <row r="693" spans="1:26" s="148" customFormat="1" ht="51">
      <c r="B693" s="148" t="s">
        <v>1032</v>
      </c>
      <c r="C693" s="472"/>
      <c r="D693" s="290"/>
      <c r="E693" s="1031"/>
      <c r="F693" s="290"/>
      <c r="G693" s="1038"/>
      <c r="H693" s="1038"/>
      <c r="I693" s="1038"/>
      <c r="J693" s="1038"/>
      <c r="K693" s="1038"/>
      <c r="L693" s="1038"/>
      <c r="M693" s="1038"/>
      <c r="N693" s="1038"/>
      <c r="O693" s="1038"/>
      <c r="P693" s="1038"/>
      <c r="Q693" s="1038"/>
      <c r="R693" s="1038"/>
      <c r="S693" s="1038"/>
      <c r="T693" s="1038"/>
      <c r="U693" s="1038"/>
      <c r="V693" s="1038"/>
      <c r="W693" s="1038"/>
      <c r="X693" s="1038"/>
      <c r="Y693" s="1038"/>
      <c r="Z693" s="1038"/>
    </row>
    <row r="694" spans="1:26" s="148" customFormat="1" ht="63.75">
      <c r="B694" s="148" t="s">
        <v>1033</v>
      </c>
      <c r="C694" s="472"/>
      <c r="D694" s="290"/>
      <c r="E694" s="1031"/>
      <c r="F694" s="290"/>
      <c r="G694" s="1038"/>
      <c r="H694" s="1038"/>
      <c r="I694" s="1038"/>
      <c r="J694" s="1038"/>
      <c r="K694" s="1038"/>
      <c r="L694" s="1038"/>
      <c r="M694" s="1038"/>
      <c r="N694" s="1038"/>
      <c r="O694" s="1038"/>
      <c r="P694" s="1038"/>
      <c r="Q694" s="1038"/>
      <c r="R694" s="1038"/>
      <c r="S694" s="1038"/>
      <c r="T694" s="1038"/>
      <c r="U694" s="1038"/>
      <c r="V694" s="1038"/>
      <c r="W694" s="1038"/>
      <c r="X694" s="1038"/>
      <c r="Y694" s="1038"/>
      <c r="Z694" s="1038"/>
    </row>
    <row r="695" spans="1:26" s="148" customFormat="1">
      <c r="B695" s="148" t="s">
        <v>1034</v>
      </c>
      <c r="C695" s="472"/>
      <c r="D695" s="290"/>
      <c r="E695" s="1031"/>
      <c r="F695" s="290"/>
      <c r="G695" s="1038"/>
      <c r="H695" s="1038"/>
      <c r="I695" s="1038"/>
      <c r="J695" s="1038"/>
      <c r="K695" s="1038"/>
      <c r="L695" s="1038"/>
      <c r="M695" s="1038"/>
      <c r="N695" s="1038"/>
      <c r="O695" s="1038"/>
      <c r="P695" s="1038"/>
      <c r="Q695" s="1038"/>
      <c r="R695" s="1038"/>
      <c r="S695" s="1038"/>
      <c r="T695" s="1038"/>
      <c r="U695" s="1038"/>
      <c r="V695" s="1038"/>
      <c r="W695" s="1038"/>
      <c r="X695" s="1038"/>
      <c r="Y695" s="1038"/>
      <c r="Z695" s="1038"/>
    </row>
    <row r="696" spans="1:26" s="148" customFormat="1" ht="25.5">
      <c r="B696" s="148" t="s">
        <v>1035</v>
      </c>
      <c r="C696" s="472"/>
      <c r="D696" s="290"/>
      <c r="E696" s="1031"/>
      <c r="F696" s="290"/>
      <c r="G696" s="1038"/>
      <c r="H696" s="1038"/>
      <c r="I696" s="1038"/>
      <c r="J696" s="1038"/>
      <c r="K696" s="1038"/>
      <c r="L696" s="1038"/>
      <c r="M696" s="1038"/>
      <c r="N696" s="1038"/>
      <c r="O696" s="1038"/>
      <c r="P696" s="1038"/>
      <c r="Q696" s="1038"/>
      <c r="R696" s="1038"/>
      <c r="S696" s="1038"/>
      <c r="T696" s="1038"/>
      <c r="U696" s="1038"/>
      <c r="V696" s="1038"/>
      <c r="W696" s="1038"/>
      <c r="X696" s="1038"/>
      <c r="Y696" s="1038"/>
      <c r="Z696" s="1038"/>
    </row>
    <row r="697" spans="1:26" s="148" customFormat="1" ht="51">
      <c r="A697" s="519"/>
      <c r="B697" s="148" t="s">
        <v>767</v>
      </c>
      <c r="C697" s="472" t="s">
        <v>84</v>
      </c>
      <c r="D697" s="290">
        <v>1</v>
      </c>
      <c r="E697" s="1031"/>
      <c r="F697" s="290">
        <f>+D697*E697</f>
        <v>0</v>
      </c>
      <c r="G697" s="1038"/>
      <c r="H697" s="1038"/>
      <c r="I697" s="1038"/>
      <c r="J697" s="1038"/>
      <c r="K697" s="1038"/>
      <c r="L697" s="1038"/>
      <c r="M697" s="1038"/>
      <c r="N697" s="1038"/>
      <c r="O697" s="1038"/>
      <c r="P697" s="1038"/>
      <c r="Q697" s="1038"/>
      <c r="R697" s="1038"/>
      <c r="S697" s="1038"/>
      <c r="T697" s="1038"/>
      <c r="U697" s="1038"/>
      <c r="V697" s="1038"/>
      <c r="W697" s="1038"/>
      <c r="X697" s="1038"/>
      <c r="Y697" s="1038"/>
      <c r="Z697" s="1038"/>
    </row>
    <row r="698" spans="1:26" s="148" customFormat="1">
      <c r="C698" s="472"/>
      <c r="D698" s="290"/>
      <c r="E698" s="1031"/>
      <c r="F698" s="290"/>
      <c r="G698" s="1038"/>
      <c r="H698" s="1038"/>
      <c r="I698" s="1038"/>
      <c r="J698" s="1038"/>
      <c r="K698" s="1038"/>
      <c r="L698" s="1038"/>
      <c r="M698" s="1038"/>
      <c r="N698" s="1038"/>
      <c r="O698" s="1038"/>
      <c r="P698" s="1038"/>
      <c r="Q698" s="1038"/>
      <c r="R698" s="1038"/>
      <c r="S698" s="1038"/>
      <c r="T698" s="1038"/>
      <c r="U698" s="1038"/>
      <c r="V698" s="1038"/>
      <c r="W698" s="1038"/>
      <c r="X698" s="1038"/>
      <c r="Y698" s="1038"/>
      <c r="Z698" s="1038"/>
    </row>
    <row r="699" spans="1:26" s="148" customFormat="1">
      <c r="C699" s="472"/>
      <c r="D699" s="290"/>
      <c r="E699" s="1031"/>
      <c r="F699" s="290"/>
      <c r="G699" s="1038"/>
      <c r="H699" s="1038"/>
      <c r="I699" s="1038"/>
      <c r="J699" s="1038"/>
      <c r="K699" s="1038"/>
      <c r="L699" s="1038"/>
      <c r="M699" s="1038"/>
      <c r="N699" s="1038"/>
      <c r="O699" s="1038"/>
      <c r="P699" s="1038"/>
      <c r="Q699" s="1038"/>
      <c r="R699" s="1038"/>
      <c r="S699" s="1038"/>
      <c r="T699" s="1038"/>
      <c r="U699" s="1038"/>
      <c r="V699" s="1038"/>
      <c r="W699" s="1038"/>
      <c r="X699" s="1038"/>
      <c r="Y699" s="1038"/>
      <c r="Z699" s="1038"/>
    </row>
    <row r="700" spans="1:26" s="148" customFormat="1" ht="38.25">
      <c r="A700" s="148" t="s">
        <v>160</v>
      </c>
      <c r="B700" s="370" t="s">
        <v>1060</v>
      </c>
      <c r="C700" s="472"/>
      <c r="D700" s="290"/>
      <c r="E700" s="1031"/>
      <c r="F700" s="290"/>
      <c r="G700" s="1038"/>
      <c r="H700" s="1038"/>
      <c r="I700" s="1038"/>
      <c r="J700" s="1038"/>
      <c r="K700" s="1038"/>
      <c r="L700" s="1038"/>
      <c r="M700" s="1038"/>
      <c r="N700" s="1038"/>
      <c r="O700" s="1038"/>
      <c r="P700" s="1038"/>
      <c r="Q700" s="1038"/>
      <c r="R700" s="1038"/>
      <c r="S700" s="1038"/>
      <c r="T700" s="1038"/>
      <c r="U700" s="1038"/>
      <c r="V700" s="1038"/>
      <c r="W700" s="1038"/>
      <c r="X700" s="1038"/>
      <c r="Y700" s="1038"/>
      <c r="Z700" s="1038"/>
    </row>
    <row r="701" spans="1:26" s="148" customFormat="1">
      <c r="B701" s="148" t="s">
        <v>1061</v>
      </c>
      <c r="C701" s="472"/>
      <c r="D701" s="290"/>
      <c r="E701" s="1031"/>
      <c r="F701" s="290"/>
      <c r="G701" s="1038"/>
      <c r="H701" s="1038"/>
      <c r="I701" s="1038"/>
      <c r="J701" s="1038"/>
      <c r="K701" s="1038"/>
      <c r="L701" s="1038"/>
      <c r="M701" s="1038"/>
      <c r="N701" s="1038"/>
      <c r="O701" s="1038"/>
      <c r="P701" s="1038"/>
      <c r="Q701" s="1038"/>
      <c r="R701" s="1038"/>
      <c r="S701" s="1038"/>
      <c r="T701" s="1038"/>
      <c r="U701" s="1038"/>
      <c r="V701" s="1038"/>
      <c r="W701" s="1038"/>
      <c r="X701" s="1038"/>
      <c r="Y701" s="1038"/>
      <c r="Z701" s="1038"/>
    </row>
    <row r="702" spans="1:26" s="148" customFormat="1" ht="25.5">
      <c r="B702" s="148" t="s">
        <v>1062</v>
      </c>
      <c r="C702" s="472"/>
      <c r="D702" s="290"/>
      <c r="E702" s="1031"/>
      <c r="F702" s="290"/>
      <c r="G702" s="1038"/>
      <c r="H702" s="1038"/>
      <c r="I702" s="1038"/>
      <c r="J702" s="1038"/>
      <c r="K702" s="1038"/>
      <c r="L702" s="1038"/>
      <c r="M702" s="1038"/>
      <c r="N702" s="1038"/>
      <c r="O702" s="1038"/>
      <c r="P702" s="1038"/>
      <c r="Q702" s="1038"/>
      <c r="R702" s="1038"/>
      <c r="S702" s="1038"/>
      <c r="T702" s="1038"/>
      <c r="U702" s="1038"/>
      <c r="V702" s="1038"/>
      <c r="W702" s="1038"/>
      <c r="X702" s="1038"/>
      <c r="Y702" s="1038"/>
      <c r="Z702" s="1038"/>
    </row>
    <row r="703" spans="1:26" s="148" customFormat="1" ht="76.5">
      <c r="B703" s="148" t="s">
        <v>1063</v>
      </c>
      <c r="C703" s="472"/>
      <c r="D703" s="290"/>
      <c r="E703" s="1031"/>
      <c r="F703" s="290"/>
      <c r="G703" s="1038"/>
      <c r="H703" s="1038"/>
      <c r="I703" s="1038"/>
      <c r="J703" s="1038"/>
      <c r="K703" s="1038"/>
      <c r="L703" s="1038"/>
      <c r="M703" s="1038"/>
      <c r="N703" s="1038"/>
      <c r="O703" s="1038"/>
      <c r="P703" s="1038"/>
      <c r="Q703" s="1038"/>
      <c r="R703" s="1038"/>
      <c r="S703" s="1038"/>
      <c r="T703" s="1038"/>
      <c r="U703" s="1038"/>
      <c r="V703" s="1038"/>
      <c r="W703" s="1038"/>
      <c r="X703" s="1038"/>
      <c r="Y703" s="1038"/>
      <c r="Z703" s="1038"/>
    </row>
    <row r="704" spans="1:26" s="148" customFormat="1" ht="51">
      <c r="B704" s="148" t="s">
        <v>1064</v>
      </c>
      <c r="C704" s="472"/>
      <c r="D704" s="290"/>
      <c r="E704" s="1031"/>
      <c r="F704" s="290"/>
      <c r="G704" s="1038"/>
      <c r="H704" s="1038"/>
      <c r="I704" s="1038"/>
      <c r="J704" s="1038"/>
      <c r="K704" s="1038"/>
      <c r="L704" s="1038"/>
      <c r="M704" s="1038"/>
      <c r="N704" s="1038"/>
      <c r="O704" s="1038"/>
      <c r="P704" s="1038"/>
      <c r="Q704" s="1038"/>
      <c r="R704" s="1038"/>
      <c r="S704" s="1038"/>
      <c r="T704" s="1038"/>
      <c r="U704" s="1038"/>
      <c r="V704" s="1038"/>
      <c r="W704" s="1038"/>
      <c r="X704" s="1038"/>
      <c r="Y704" s="1038"/>
      <c r="Z704" s="1038"/>
    </row>
    <row r="705" spans="2:26" s="148" customFormat="1" ht="51">
      <c r="B705" s="148" t="s">
        <v>1065</v>
      </c>
      <c r="C705" s="472"/>
      <c r="D705" s="290"/>
      <c r="E705" s="1031"/>
      <c r="F705" s="290"/>
      <c r="G705" s="1038"/>
      <c r="H705" s="1038"/>
      <c r="I705" s="1038"/>
      <c r="J705" s="1038"/>
      <c r="K705" s="1038"/>
      <c r="L705" s="1038"/>
      <c r="M705" s="1038"/>
      <c r="N705" s="1038"/>
      <c r="O705" s="1038"/>
      <c r="P705" s="1038"/>
      <c r="Q705" s="1038"/>
      <c r="R705" s="1038"/>
      <c r="S705" s="1038"/>
      <c r="T705" s="1038"/>
      <c r="U705" s="1038"/>
      <c r="V705" s="1038"/>
      <c r="W705" s="1038"/>
      <c r="X705" s="1038"/>
      <c r="Y705" s="1038"/>
      <c r="Z705" s="1038"/>
    </row>
    <row r="706" spans="2:26" s="148" customFormat="1" ht="76.5">
      <c r="B706" s="148" t="s">
        <v>1066</v>
      </c>
      <c r="C706" s="472"/>
      <c r="D706" s="290"/>
      <c r="E706" s="1031"/>
      <c r="F706" s="290"/>
      <c r="G706" s="1038"/>
      <c r="H706" s="1038"/>
      <c r="I706" s="1038"/>
      <c r="J706" s="1038"/>
      <c r="K706" s="1038"/>
      <c r="L706" s="1038"/>
      <c r="M706" s="1038"/>
      <c r="N706" s="1038"/>
      <c r="O706" s="1038"/>
      <c r="P706" s="1038"/>
      <c r="Q706" s="1038"/>
      <c r="R706" s="1038"/>
      <c r="S706" s="1038"/>
      <c r="T706" s="1038"/>
      <c r="U706" s="1038"/>
      <c r="V706" s="1038"/>
      <c r="W706" s="1038"/>
      <c r="X706" s="1038"/>
      <c r="Y706" s="1038"/>
      <c r="Z706" s="1038"/>
    </row>
    <row r="707" spans="2:26" s="148" customFormat="1" ht="38.25">
      <c r="B707" s="148" t="s">
        <v>1067</v>
      </c>
      <c r="C707" s="472"/>
      <c r="D707" s="290"/>
      <c r="E707" s="1031"/>
      <c r="F707" s="290"/>
      <c r="G707" s="1038"/>
      <c r="H707" s="1038"/>
      <c r="I707" s="1038"/>
      <c r="J707" s="1038"/>
      <c r="K707" s="1038"/>
      <c r="L707" s="1038"/>
      <c r="M707" s="1038"/>
      <c r="N707" s="1038"/>
      <c r="O707" s="1038"/>
      <c r="P707" s="1038"/>
      <c r="Q707" s="1038"/>
      <c r="R707" s="1038"/>
      <c r="S707" s="1038"/>
      <c r="T707" s="1038"/>
      <c r="U707" s="1038"/>
      <c r="V707" s="1038"/>
      <c r="W707" s="1038"/>
      <c r="X707" s="1038"/>
      <c r="Y707" s="1038"/>
      <c r="Z707" s="1038"/>
    </row>
    <row r="708" spans="2:26" s="148" customFormat="1" ht="51">
      <c r="B708" s="148" t="s">
        <v>1068</v>
      </c>
      <c r="C708" s="472"/>
      <c r="D708" s="290"/>
      <c r="E708" s="1031"/>
      <c r="F708" s="290"/>
      <c r="G708" s="1038"/>
      <c r="H708" s="1038"/>
      <c r="I708" s="1038"/>
      <c r="J708" s="1038"/>
      <c r="K708" s="1038"/>
      <c r="L708" s="1038"/>
      <c r="M708" s="1038"/>
      <c r="N708" s="1038"/>
      <c r="O708" s="1038"/>
      <c r="P708" s="1038"/>
      <c r="Q708" s="1038"/>
      <c r="R708" s="1038"/>
      <c r="S708" s="1038"/>
      <c r="T708" s="1038"/>
      <c r="U708" s="1038"/>
      <c r="V708" s="1038"/>
      <c r="W708" s="1038"/>
      <c r="X708" s="1038"/>
      <c r="Y708" s="1038"/>
      <c r="Z708" s="1038"/>
    </row>
    <row r="709" spans="2:26" s="148" customFormat="1" ht="63.75">
      <c r="B709" s="148" t="s">
        <v>1069</v>
      </c>
      <c r="C709" s="472"/>
      <c r="D709" s="290"/>
      <c r="E709" s="1031"/>
      <c r="F709" s="290"/>
      <c r="G709" s="1038"/>
      <c r="H709" s="1038"/>
      <c r="I709" s="1038"/>
      <c r="J709" s="1038"/>
      <c r="K709" s="1038"/>
      <c r="L709" s="1038"/>
      <c r="M709" s="1038"/>
      <c r="N709" s="1038"/>
      <c r="O709" s="1038"/>
      <c r="P709" s="1038"/>
      <c r="Q709" s="1038"/>
      <c r="R709" s="1038"/>
      <c r="S709" s="1038"/>
      <c r="T709" s="1038"/>
      <c r="U709" s="1038"/>
      <c r="V709" s="1038"/>
      <c r="W709" s="1038"/>
      <c r="X709" s="1038"/>
      <c r="Y709" s="1038"/>
      <c r="Z709" s="1038"/>
    </row>
    <row r="710" spans="2:26" s="148" customFormat="1" ht="38.25">
      <c r="B710" s="148" t="s">
        <v>1070</v>
      </c>
      <c r="C710" s="472"/>
      <c r="D710" s="290"/>
      <c r="E710" s="1031"/>
      <c r="F710" s="290"/>
      <c r="G710" s="1038"/>
      <c r="H710" s="1038"/>
      <c r="I710" s="1038"/>
      <c r="J710" s="1038"/>
      <c r="K710" s="1038"/>
      <c r="L710" s="1038"/>
      <c r="M710" s="1038"/>
      <c r="N710" s="1038"/>
      <c r="O710" s="1038"/>
      <c r="P710" s="1038"/>
      <c r="Q710" s="1038"/>
      <c r="R710" s="1038"/>
      <c r="S710" s="1038"/>
      <c r="T710" s="1038"/>
      <c r="U710" s="1038"/>
      <c r="V710" s="1038"/>
      <c r="W710" s="1038"/>
      <c r="X710" s="1038"/>
      <c r="Y710" s="1038"/>
      <c r="Z710" s="1038"/>
    </row>
    <row r="711" spans="2:26" s="148" customFormat="1" ht="114.75">
      <c r="B711" s="148" t="s">
        <v>1071</v>
      </c>
      <c r="C711" s="472"/>
      <c r="D711" s="290"/>
      <c r="E711" s="1031"/>
      <c r="F711" s="290"/>
      <c r="G711" s="1038"/>
      <c r="H711" s="1038"/>
      <c r="I711" s="1038"/>
      <c r="J711" s="1038"/>
      <c r="K711" s="1038"/>
      <c r="L711" s="1038"/>
      <c r="M711" s="1038"/>
      <c r="N711" s="1038"/>
      <c r="O711" s="1038"/>
      <c r="P711" s="1038"/>
      <c r="Q711" s="1038"/>
      <c r="R711" s="1038"/>
      <c r="S711" s="1038"/>
      <c r="T711" s="1038"/>
      <c r="U711" s="1038"/>
      <c r="V711" s="1038"/>
      <c r="W711" s="1038"/>
      <c r="X711" s="1038"/>
      <c r="Y711" s="1038"/>
      <c r="Z711" s="1038"/>
    </row>
    <row r="712" spans="2:26" s="148" customFormat="1" ht="38.25">
      <c r="B712" s="148" t="s">
        <v>1072</v>
      </c>
      <c r="C712" s="472"/>
      <c r="D712" s="290"/>
      <c r="E712" s="1031"/>
      <c r="F712" s="290"/>
      <c r="G712" s="1038"/>
      <c r="H712" s="1038"/>
      <c r="I712" s="1038"/>
      <c r="J712" s="1038"/>
      <c r="K712" s="1038"/>
      <c r="L712" s="1038"/>
      <c r="M712" s="1038"/>
      <c r="N712" s="1038"/>
      <c r="O712" s="1038"/>
      <c r="P712" s="1038"/>
      <c r="Q712" s="1038"/>
      <c r="R712" s="1038"/>
      <c r="S712" s="1038"/>
      <c r="T712" s="1038"/>
      <c r="U712" s="1038"/>
      <c r="V712" s="1038"/>
      <c r="W712" s="1038"/>
      <c r="X712" s="1038"/>
      <c r="Y712" s="1038"/>
      <c r="Z712" s="1038"/>
    </row>
    <row r="713" spans="2:26" s="148" customFormat="1" ht="191.25">
      <c r="B713" s="148" t="s">
        <v>1073</v>
      </c>
      <c r="C713" s="472"/>
      <c r="D713" s="290"/>
      <c r="E713" s="1031"/>
      <c r="F713" s="290"/>
      <c r="G713" s="1038"/>
      <c r="H713" s="1038"/>
      <c r="I713" s="1038"/>
      <c r="J713" s="1038"/>
      <c r="K713" s="1038"/>
      <c r="L713" s="1038"/>
      <c r="M713" s="1038"/>
      <c r="N713" s="1038"/>
      <c r="O713" s="1038"/>
      <c r="P713" s="1038"/>
      <c r="Q713" s="1038"/>
      <c r="R713" s="1038"/>
      <c r="S713" s="1038"/>
      <c r="T713" s="1038"/>
      <c r="U713" s="1038"/>
      <c r="V713" s="1038"/>
      <c r="W713" s="1038"/>
      <c r="X713" s="1038"/>
      <c r="Y713" s="1038"/>
      <c r="Z713" s="1038"/>
    </row>
    <row r="714" spans="2:26" s="148" customFormat="1" ht="63.75">
      <c r="B714" s="148" t="s">
        <v>902</v>
      </c>
      <c r="C714" s="472"/>
      <c r="D714" s="290"/>
      <c r="E714" s="1031"/>
      <c r="F714" s="290"/>
      <c r="G714" s="1038"/>
      <c r="H714" s="1038"/>
      <c r="I714" s="1038"/>
      <c r="J714" s="1038"/>
      <c r="K714" s="1038"/>
      <c r="L714" s="1038"/>
      <c r="M714" s="1038"/>
      <c r="N714" s="1038"/>
      <c r="O714" s="1038"/>
      <c r="P714" s="1038"/>
      <c r="Q714" s="1038"/>
      <c r="R714" s="1038"/>
      <c r="S714" s="1038"/>
      <c r="T714" s="1038"/>
      <c r="U714" s="1038"/>
      <c r="V714" s="1038"/>
      <c r="W714" s="1038"/>
      <c r="X714" s="1038"/>
      <c r="Y714" s="1038"/>
      <c r="Z714" s="1038"/>
    </row>
    <row r="715" spans="2:26" s="148" customFormat="1" ht="51">
      <c r="B715" s="148" t="s">
        <v>1074</v>
      </c>
      <c r="C715" s="472"/>
      <c r="D715" s="290"/>
      <c r="E715" s="1031"/>
      <c r="F715" s="290"/>
      <c r="G715" s="1038"/>
      <c r="H715" s="1038"/>
      <c r="I715" s="1038"/>
      <c r="J715" s="1038"/>
      <c r="K715" s="1038"/>
      <c r="L715" s="1038"/>
      <c r="M715" s="1038"/>
      <c r="N715" s="1038"/>
      <c r="O715" s="1038"/>
      <c r="P715" s="1038"/>
      <c r="Q715" s="1038"/>
      <c r="R715" s="1038"/>
      <c r="S715" s="1038"/>
      <c r="T715" s="1038"/>
      <c r="U715" s="1038"/>
      <c r="V715" s="1038"/>
      <c r="W715" s="1038"/>
      <c r="X715" s="1038"/>
      <c r="Y715" s="1038"/>
      <c r="Z715" s="1038"/>
    </row>
    <row r="716" spans="2:26" s="148" customFormat="1" ht="38.25">
      <c r="B716" s="148" t="s">
        <v>903</v>
      </c>
      <c r="C716" s="472"/>
      <c r="D716" s="290"/>
      <c r="E716" s="1031"/>
      <c r="F716" s="290"/>
      <c r="G716" s="1038"/>
      <c r="H716" s="1038"/>
      <c r="I716" s="1038"/>
      <c r="J716" s="1038"/>
      <c r="K716" s="1038"/>
      <c r="L716" s="1038"/>
      <c r="M716" s="1038"/>
      <c r="N716" s="1038"/>
      <c r="O716" s="1038"/>
      <c r="P716" s="1038"/>
      <c r="Q716" s="1038"/>
      <c r="R716" s="1038"/>
      <c r="S716" s="1038"/>
      <c r="T716" s="1038"/>
      <c r="U716" s="1038"/>
      <c r="V716" s="1038"/>
      <c r="W716" s="1038"/>
      <c r="X716" s="1038"/>
      <c r="Y716" s="1038"/>
      <c r="Z716" s="1038"/>
    </row>
    <row r="717" spans="2:26" s="148" customFormat="1" ht="38.25">
      <c r="B717" s="148" t="s">
        <v>904</v>
      </c>
      <c r="C717" s="472"/>
      <c r="D717" s="290"/>
      <c r="E717" s="1031"/>
      <c r="F717" s="290"/>
      <c r="G717" s="1038"/>
      <c r="H717" s="1038"/>
      <c r="I717" s="1038"/>
      <c r="J717" s="1038"/>
      <c r="K717" s="1038"/>
      <c r="L717" s="1038"/>
      <c r="M717" s="1038"/>
      <c r="N717" s="1038"/>
      <c r="O717" s="1038"/>
      <c r="P717" s="1038"/>
      <c r="Q717" s="1038"/>
      <c r="R717" s="1038"/>
      <c r="S717" s="1038"/>
      <c r="T717" s="1038"/>
      <c r="U717" s="1038"/>
      <c r="V717" s="1038"/>
      <c r="W717" s="1038"/>
      <c r="X717" s="1038"/>
      <c r="Y717" s="1038"/>
      <c r="Z717" s="1038"/>
    </row>
    <row r="718" spans="2:26" s="148" customFormat="1" ht="38.25">
      <c r="B718" s="148" t="s">
        <v>822</v>
      </c>
      <c r="C718" s="472"/>
      <c r="D718" s="290"/>
      <c r="E718" s="1031"/>
      <c r="F718" s="290"/>
      <c r="G718" s="1038"/>
      <c r="H718" s="1038"/>
      <c r="I718" s="1038"/>
      <c r="J718" s="1038"/>
      <c r="K718" s="1038"/>
      <c r="L718" s="1038"/>
      <c r="M718" s="1038"/>
      <c r="N718" s="1038"/>
      <c r="O718" s="1038"/>
      <c r="P718" s="1038"/>
      <c r="Q718" s="1038"/>
      <c r="R718" s="1038"/>
      <c r="S718" s="1038"/>
      <c r="T718" s="1038"/>
      <c r="U718" s="1038"/>
      <c r="V718" s="1038"/>
      <c r="W718" s="1038"/>
      <c r="X718" s="1038"/>
      <c r="Y718" s="1038"/>
      <c r="Z718" s="1038"/>
    </row>
    <row r="719" spans="2:26" s="148" customFormat="1" ht="63.75">
      <c r="B719" s="148" t="s">
        <v>1075</v>
      </c>
      <c r="C719" s="472"/>
      <c r="D719" s="290"/>
      <c r="E719" s="1031"/>
      <c r="F719" s="290"/>
      <c r="G719" s="1038"/>
      <c r="H719" s="1038"/>
      <c r="I719" s="1038"/>
      <c r="J719" s="1038"/>
      <c r="K719" s="1038"/>
      <c r="L719" s="1038"/>
      <c r="M719" s="1038"/>
      <c r="N719" s="1038"/>
      <c r="O719" s="1038"/>
      <c r="P719" s="1038"/>
      <c r="Q719" s="1038"/>
      <c r="R719" s="1038"/>
      <c r="S719" s="1038"/>
      <c r="T719" s="1038"/>
      <c r="U719" s="1038"/>
      <c r="V719" s="1038"/>
      <c r="W719" s="1038"/>
      <c r="X719" s="1038"/>
      <c r="Y719" s="1038"/>
      <c r="Z719" s="1038"/>
    </row>
    <row r="720" spans="2:26" s="148" customFormat="1" ht="25.5">
      <c r="B720" s="148" t="s">
        <v>1076</v>
      </c>
      <c r="C720" s="472"/>
      <c r="D720" s="290"/>
      <c r="E720" s="1031"/>
      <c r="F720" s="290"/>
      <c r="G720" s="1038"/>
      <c r="H720" s="1038"/>
      <c r="I720" s="1038"/>
      <c r="J720" s="1038"/>
      <c r="K720" s="1038"/>
      <c r="L720" s="1038"/>
      <c r="M720" s="1038"/>
      <c r="N720" s="1038"/>
      <c r="O720" s="1038"/>
      <c r="P720" s="1038"/>
      <c r="Q720" s="1038"/>
      <c r="R720" s="1038"/>
      <c r="S720" s="1038"/>
      <c r="T720" s="1038"/>
      <c r="U720" s="1038"/>
      <c r="V720" s="1038"/>
      <c r="W720" s="1038"/>
      <c r="X720" s="1038"/>
      <c r="Y720" s="1038"/>
      <c r="Z720" s="1038"/>
    </row>
    <row r="721" spans="1:26" s="148" customFormat="1" ht="25.5">
      <c r="B721" s="148" t="s">
        <v>1077</v>
      </c>
      <c r="C721" s="472"/>
      <c r="D721" s="290"/>
      <c r="E721" s="1031"/>
      <c r="F721" s="290"/>
      <c r="G721" s="1038"/>
      <c r="H721" s="1038"/>
      <c r="I721" s="1038"/>
      <c r="J721" s="1038"/>
      <c r="K721" s="1038"/>
      <c r="L721" s="1038"/>
      <c r="M721" s="1038"/>
      <c r="N721" s="1038"/>
      <c r="O721" s="1038"/>
      <c r="P721" s="1038"/>
      <c r="Q721" s="1038"/>
      <c r="R721" s="1038"/>
      <c r="S721" s="1038"/>
      <c r="T721" s="1038"/>
      <c r="U721" s="1038"/>
      <c r="V721" s="1038"/>
      <c r="W721" s="1038"/>
      <c r="X721" s="1038"/>
      <c r="Y721" s="1038"/>
      <c r="Z721" s="1038"/>
    </row>
    <row r="722" spans="1:26" s="148" customFormat="1" ht="51">
      <c r="B722" s="148" t="s">
        <v>1078</v>
      </c>
      <c r="C722" s="472"/>
      <c r="D722" s="290"/>
      <c r="E722" s="1031"/>
      <c r="F722" s="290"/>
      <c r="G722" s="1038"/>
      <c r="H722" s="1038"/>
      <c r="I722" s="1038"/>
      <c r="J722" s="1038"/>
      <c r="K722" s="1038"/>
      <c r="L722" s="1038"/>
      <c r="M722" s="1038"/>
      <c r="N722" s="1038"/>
      <c r="O722" s="1038"/>
      <c r="P722" s="1038"/>
      <c r="Q722" s="1038"/>
      <c r="R722" s="1038"/>
      <c r="S722" s="1038"/>
      <c r="T722" s="1038"/>
      <c r="U722" s="1038"/>
      <c r="V722" s="1038"/>
      <c r="W722" s="1038"/>
      <c r="X722" s="1038"/>
      <c r="Y722" s="1038"/>
      <c r="Z722" s="1038"/>
    </row>
    <row r="723" spans="1:26" s="148" customFormat="1" ht="25.5">
      <c r="B723" s="148" t="s">
        <v>1079</v>
      </c>
      <c r="C723" s="472"/>
      <c r="D723" s="290"/>
      <c r="E723" s="1031"/>
      <c r="F723" s="290"/>
      <c r="G723" s="1038"/>
      <c r="H723" s="1038"/>
      <c r="I723" s="1038"/>
      <c r="J723" s="1038"/>
      <c r="K723" s="1038"/>
      <c r="L723" s="1038"/>
      <c r="M723" s="1038"/>
      <c r="N723" s="1038"/>
      <c r="O723" s="1038"/>
      <c r="P723" s="1038"/>
      <c r="Q723" s="1038"/>
      <c r="R723" s="1038"/>
      <c r="S723" s="1038"/>
      <c r="T723" s="1038"/>
      <c r="U723" s="1038"/>
      <c r="V723" s="1038"/>
      <c r="W723" s="1038"/>
      <c r="X723" s="1038"/>
      <c r="Y723" s="1038"/>
      <c r="Z723" s="1038"/>
    </row>
    <row r="724" spans="1:26" s="148" customFormat="1" ht="25.5">
      <c r="B724" s="148" t="s">
        <v>1080</v>
      </c>
      <c r="C724" s="472"/>
      <c r="D724" s="290"/>
      <c r="E724" s="1031"/>
      <c r="F724" s="290"/>
      <c r="G724" s="1038"/>
      <c r="H724" s="1038"/>
      <c r="I724" s="1038"/>
      <c r="J724" s="1038"/>
      <c r="K724" s="1038"/>
      <c r="L724" s="1038"/>
      <c r="M724" s="1038"/>
      <c r="N724" s="1038"/>
      <c r="O724" s="1038"/>
      <c r="P724" s="1038"/>
      <c r="Q724" s="1038"/>
      <c r="R724" s="1038"/>
      <c r="S724" s="1038"/>
      <c r="T724" s="1038"/>
      <c r="U724" s="1038"/>
      <c r="V724" s="1038"/>
      <c r="W724" s="1038"/>
      <c r="X724" s="1038"/>
      <c r="Y724" s="1038"/>
      <c r="Z724" s="1038"/>
    </row>
    <row r="725" spans="1:26" s="148" customFormat="1" ht="51">
      <c r="B725" s="148" t="s">
        <v>767</v>
      </c>
      <c r="C725" s="472" t="s">
        <v>84</v>
      </c>
      <c r="D725" s="290">
        <v>1</v>
      </c>
      <c r="E725" s="1031"/>
      <c r="F725" s="290">
        <f>+D725*E725</f>
        <v>0</v>
      </c>
      <c r="G725" s="1038"/>
      <c r="H725" s="1038"/>
      <c r="I725" s="1038"/>
      <c r="J725" s="1038"/>
      <c r="K725" s="1038"/>
      <c r="L725" s="1038"/>
      <c r="M725" s="1038"/>
      <c r="N725" s="1038"/>
      <c r="O725" s="1038"/>
      <c r="P725" s="1038"/>
      <c r="Q725" s="1038"/>
      <c r="R725" s="1038"/>
      <c r="S725" s="1038"/>
      <c r="T725" s="1038"/>
      <c r="U725" s="1038"/>
      <c r="V725" s="1038"/>
      <c r="W725" s="1038"/>
      <c r="X725" s="1038"/>
      <c r="Y725" s="1038"/>
      <c r="Z725" s="1038"/>
    </row>
    <row r="726" spans="1:26" s="148" customFormat="1">
      <c r="C726" s="472"/>
      <c r="D726" s="290"/>
      <c r="E726" s="1031"/>
      <c r="F726" s="290"/>
      <c r="G726" s="1038"/>
      <c r="H726" s="1038"/>
      <c r="I726" s="1038"/>
      <c r="J726" s="1038"/>
      <c r="K726" s="1038"/>
      <c r="L726" s="1038"/>
      <c r="M726" s="1038"/>
      <c r="N726" s="1038"/>
      <c r="O726" s="1038"/>
      <c r="P726" s="1038"/>
      <c r="Q726" s="1038"/>
      <c r="R726" s="1038"/>
      <c r="S726" s="1038"/>
      <c r="T726" s="1038"/>
      <c r="U726" s="1038"/>
      <c r="V726" s="1038"/>
      <c r="W726" s="1038"/>
      <c r="X726" s="1038"/>
      <c r="Y726" s="1038"/>
      <c r="Z726" s="1038"/>
    </row>
    <row r="727" spans="1:26" s="148" customFormat="1">
      <c r="C727" s="472"/>
      <c r="D727" s="290"/>
      <c r="E727" s="1031"/>
      <c r="F727" s="290"/>
      <c r="G727" s="1038"/>
      <c r="H727" s="1038"/>
      <c r="I727" s="1038"/>
      <c r="J727" s="1038"/>
      <c r="K727" s="1038"/>
      <c r="L727" s="1038"/>
      <c r="M727" s="1038"/>
      <c r="N727" s="1038"/>
      <c r="O727" s="1038"/>
      <c r="P727" s="1038"/>
      <c r="Q727" s="1038"/>
      <c r="R727" s="1038"/>
      <c r="S727" s="1038"/>
      <c r="T727" s="1038"/>
      <c r="U727" s="1038"/>
      <c r="V727" s="1038"/>
      <c r="W727" s="1038"/>
      <c r="X727" s="1038"/>
      <c r="Y727" s="1038"/>
      <c r="Z727" s="1038"/>
    </row>
    <row r="728" spans="1:26" s="148" customFormat="1" ht="38.25">
      <c r="A728" s="148" t="s">
        <v>161</v>
      </c>
      <c r="B728" s="370" t="s">
        <v>1081</v>
      </c>
      <c r="C728" s="472"/>
      <c r="D728" s="290"/>
      <c r="E728" s="1031"/>
      <c r="F728" s="290"/>
      <c r="G728" s="1038"/>
      <c r="H728" s="1038"/>
      <c r="I728" s="1038"/>
      <c r="J728" s="1038"/>
      <c r="K728" s="1038"/>
      <c r="L728" s="1038"/>
      <c r="M728" s="1038"/>
      <c r="N728" s="1038"/>
      <c r="O728" s="1038"/>
      <c r="P728" s="1038"/>
      <c r="Q728" s="1038"/>
      <c r="R728" s="1038"/>
      <c r="S728" s="1038"/>
      <c r="T728" s="1038"/>
      <c r="U728" s="1038"/>
      <c r="V728" s="1038"/>
      <c r="W728" s="1038"/>
      <c r="X728" s="1038"/>
      <c r="Y728" s="1038"/>
      <c r="Z728" s="1038"/>
    </row>
    <row r="729" spans="1:26" s="148" customFormat="1">
      <c r="B729" s="148" t="s">
        <v>1082</v>
      </c>
      <c r="C729" s="472"/>
      <c r="D729" s="290"/>
      <c r="E729" s="1031"/>
      <c r="F729" s="290"/>
      <c r="G729" s="1038"/>
      <c r="H729" s="1038"/>
      <c r="I729" s="1038"/>
      <c r="J729" s="1038"/>
      <c r="K729" s="1038"/>
      <c r="L729" s="1038"/>
      <c r="M729" s="1038"/>
      <c r="N729" s="1038"/>
      <c r="O729" s="1038"/>
      <c r="P729" s="1038"/>
      <c r="Q729" s="1038"/>
      <c r="R729" s="1038"/>
      <c r="S729" s="1038"/>
      <c r="T729" s="1038"/>
      <c r="U729" s="1038"/>
      <c r="V729" s="1038"/>
      <c r="W729" s="1038"/>
      <c r="X729" s="1038"/>
      <c r="Y729" s="1038"/>
      <c r="Z729" s="1038"/>
    </row>
    <row r="730" spans="1:26" s="148" customFormat="1" ht="25.5">
      <c r="B730" s="148" t="s">
        <v>1083</v>
      </c>
      <c r="C730" s="472"/>
      <c r="D730" s="290"/>
      <c r="E730" s="1031"/>
      <c r="F730" s="290"/>
      <c r="G730" s="1038"/>
      <c r="H730" s="1038"/>
      <c r="I730" s="1038"/>
      <c r="J730" s="1038"/>
      <c r="K730" s="1038"/>
      <c r="L730" s="1038"/>
      <c r="M730" s="1038"/>
      <c r="N730" s="1038"/>
      <c r="O730" s="1038"/>
      <c r="P730" s="1038"/>
      <c r="Q730" s="1038"/>
      <c r="R730" s="1038"/>
      <c r="S730" s="1038"/>
      <c r="T730" s="1038"/>
      <c r="U730" s="1038"/>
      <c r="V730" s="1038"/>
      <c r="W730" s="1038"/>
      <c r="X730" s="1038"/>
      <c r="Y730" s="1038"/>
      <c r="Z730" s="1038"/>
    </row>
    <row r="731" spans="1:26" s="148" customFormat="1" ht="76.5">
      <c r="B731" s="148" t="s">
        <v>1063</v>
      </c>
      <c r="C731" s="472"/>
      <c r="D731" s="290"/>
      <c r="E731" s="1031"/>
      <c r="F731" s="290"/>
      <c r="G731" s="1038"/>
      <c r="H731" s="1038"/>
      <c r="I731" s="1038"/>
      <c r="J731" s="1038"/>
      <c r="K731" s="1038"/>
      <c r="L731" s="1038"/>
      <c r="M731" s="1038"/>
      <c r="N731" s="1038"/>
      <c r="O731" s="1038"/>
      <c r="P731" s="1038"/>
      <c r="Q731" s="1038"/>
      <c r="R731" s="1038"/>
      <c r="S731" s="1038"/>
      <c r="T731" s="1038"/>
      <c r="U731" s="1038"/>
      <c r="V731" s="1038"/>
      <c r="W731" s="1038"/>
      <c r="X731" s="1038"/>
      <c r="Y731" s="1038"/>
      <c r="Z731" s="1038"/>
    </row>
    <row r="732" spans="1:26" s="148" customFormat="1" ht="51">
      <c r="B732" s="148" t="s">
        <v>1064</v>
      </c>
      <c r="C732" s="472"/>
      <c r="D732" s="290"/>
      <c r="E732" s="1031"/>
      <c r="F732" s="290"/>
      <c r="G732" s="1038"/>
      <c r="H732" s="1038"/>
      <c r="I732" s="1038"/>
      <c r="J732" s="1038"/>
      <c r="K732" s="1038"/>
      <c r="L732" s="1038"/>
      <c r="M732" s="1038"/>
      <c r="N732" s="1038"/>
      <c r="O732" s="1038"/>
      <c r="P732" s="1038"/>
      <c r="Q732" s="1038"/>
      <c r="R732" s="1038"/>
      <c r="S732" s="1038"/>
      <c r="T732" s="1038"/>
      <c r="U732" s="1038"/>
      <c r="V732" s="1038"/>
      <c r="W732" s="1038"/>
      <c r="X732" s="1038"/>
      <c r="Y732" s="1038"/>
      <c r="Z732" s="1038"/>
    </row>
    <row r="733" spans="1:26" s="148" customFormat="1" ht="51">
      <c r="B733" s="148" t="s">
        <v>1065</v>
      </c>
      <c r="C733" s="472"/>
      <c r="D733" s="290"/>
      <c r="E733" s="1031"/>
      <c r="F733" s="290"/>
      <c r="G733" s="1038"/>
      <c r="H733" s="1038"/>
      <c r="I733" s="1038"/>
      <c r="J733" s="1038"/>
      <c r="K733" s="1038"/>
      <c r="L733" s="1038"/>
      <c r="M733" s="1038"/>
      <c r="N733" s="1038"/>
      <c r="O733" s="1038"/>
      <c r="P733" s="1038"/>
      <c r="Q733" s="1038"/>
      <c r="R733" s="1038"/>
      <c r="S733" s="1038"/>
      <c r="T733" s="1038"/>
      <c r="U733" s="1038"/>
      <c r="V733" s="1038"/>
      <c r="W733" s="1038"/>
      <c r="X733" s="1038"/>
      <c r="Y733" s="1038"/>
      <c r="Z733" s="1038"/>
    </row>
    <row r="734" spans="1:26" s="148" customFormat="1" ht="76.5">
      <c r="B734" s="148" t="s">
        <v>1066</v>
      </c>
      <c r="C734" s="472"/>
      <c r="D734" s="290"/>
      <c r="E734" s="1031"/>
      <c r="F734" s="290"/>
      <c r="G734" s="1038"/>
      <c r="H734" s="1038"/>
      <c r="I734" s="1038"/>
      <c r="J734" s="1038"/>
      <c r="K734" s="1038"/>
      <c r="L734" s="1038"/>
      <c r="M734" s="1038"/>
      <c r="N734" s="1038"/>
      <c r="O734" s="1038"/>
      <c r="P734" s="1038"/>
      <c r="Q734" s="1038"/>
      <c r="R734" s="1038"/>
      <c r="S734" s="1038"/>
      <c r="T734" s="1038"/>
      <c r="U734" s="1038"/>
      <c r="V734" s="1038"/>
      <c r="W734" s="1038"/>
      <c r="X734" s="1038"/>
      <c r="Y734" s="1038"/>
      <c r="Z734" s="1038"/>
    </row>
    <row r="735" spans="1:26" s="148" customFormat="1" ht="38.25">
      <c r="B735" s="148" t="s">
        <v>1067</v>
      </c>
      <c r="C735" s="472"/>
      <c r="D735" s="290"/>
      <c r="E735" s="1031"/>
      <c r="F735" s="290"/>
      <c r="G735" s="1038"/>
      <c r="H735" s="1038"/>
      <c r="I735" s="1038"/>
      <c r="J735" s="1038"/>
      <c r="K735" s="1038"/>
      <c r="L735" s="1038"/>
      <c r="M735" s="1038"/>
      <c r="N735" s="1038"/>
      <c r="O735" s="1038"/>
      <c r="P735" s="1038"/>
      <c r="Q735" s="1038"/>
      <c r="R735" s="1038"/>
      <c r="S735" s="1038"/>
      <c r="T735" s="1038"/>
      <c r="U735" s="1038"/>
      <c r="V735" s="1038"/>
      <c r="W735" s="1038"/>
      <c r="X735" s="1038"/>
      <c r="Y735" s="1038"/>
      <c r="Z735" s="1038"/>
    </row>
    <row r="736" spans="1:26" s="148" customFormat="1" ht="51">
      <c r="B736" s="148" t="s">
        <v>1068</v>
      </c>
      <c r="C736" s="472"/>
      <c r="D736" s="290"/>
      <c r="E736" s="1031"/>
      <c r="F736" s="290"/>
      <c r="G736" s="1038"/>
      <c r="H736" s="1038"/>
      <c r="I736" s="1038"/>
      <c r="J736" s="1038"/>
      <c r="K736" s="1038"/>
      <c r="L736" s="1038"/>
      <c r="M736" s="1038"/>
      <c r="N736" s="1038"/>
      <c r="O736" s="1038"/>
      <c r="P736" s="1038"/>
      <c r="Q736" s="1038"/>
      <c r="R736" s="1038"/>
      <c r="S736" s="1038"/>
      <c r="T736" s="1038"/>
      <c r="U736" s="1038"/>
      <c r="V736" s="1038"/>
      <c r="W736" s="1038"/>
      <c r="X736" s="1038"/>
      <c r="Y736" s="1038"/>
      <c r="Z736" s="1038"/>
    </row>
    <row r="737" spans="2:26" s="148" customFormat="1" ht="63.75">
      <c r="B737" s="148" t="s">
        <v>1069</v>
      </c>
      <c r="C737" s="472"/>
      <c r="D737" s="290"/>
      <c r="E737" s="1031"/>
      <c r="F737" s="290"/>
      <c r="G737" s="1038"/>
      <c r="H737" s="1038"/>
      <c r="I737" s="1038"/>
      <c r="J737" s="1038"/>
      <c r="K737" s="1038"/>
      <c r="L737" s="1038"/>
      <c r="M737" s="1038"/>
      <c r="N737" s="1038"/>
      <c r="O737" s="1038"/>
      <c r="P737" s="1038"/>
      <c r="Q737" s="1038"/>
      <c r="R737" s="1038"/>
      <c r="S737" s="1038"/>
      <c r="T737" s="1038"/>
      <c r="U737" s="1038"/>
      <c r="V737" s="1038"/>
      <c r="W737" s="1038"/>
      <c r="X737" s="1038"/>
      <c r="Y737" s="1038"/>
      <c r="Z737" s="1038"/>
    </row>
    <row r="738" spans="2:26" s="148" customFormat="1" ht="38.25">
      <c r="B738" s="148" t="s">
        <v>1070</v>
      </c>
      <c r="C738" s="472"/>
      <c r="D738" s="290"/>
      <c r="E738" s="1031"/>
      <c r="F738" s="290"/>
      <c r="G738" s="1038"/>
      <c r="H738" s="1038"/>
      <c r="I738" s="1038"/>
      <c r="J738" s="1038"/>
      <c r="K738" s="1038"/>
      <c r="L738" s="1038"/>
      <c r="M738" s="1038"/>
      <c r="N738" s="1038"/>
      <c r="O738" s="1038"/>
      <c r="P738" s="1038"/>
      <c r="Q738" s="1038"/>
      <c r="R738" s="1038"/>
      <c r="S738" s="1038"/>
      <c r="T738" s="1038"/>
      <c r="U738" s="1038"/>
      <c r="V738" s="1038"/>
      <c r="W738" s="1038"/>
      <c r="X738" s="1038"/>
      <c r="Y738" s="1038"/>
      <c r="Z738" s="1038"/>
    </row>
    <row r="739" spans="2:26" s="148" customFormat="1" ht="38.25">
      <c r="B739" s="148" t="s">
        <v>1084</v>
      </c>
      <c r="C739" s="472"/>
      <c r="D739" s="290"/>
      <c r="E739" s="1031"/>
      <c r="F739" s="290"/>
      <c r="G739" s="1038"/>
      <c r="H739" s="1038"/>
      <c r="I739" s="1038"/>
      <c r="J739" s="1038"/>
      <c r="K739" s="1038"/>
      <c r="L739" s="1038"/>
      <c r="M739" s="1038"/>
      <c r="N739" s="1038"/>
      <c r="O739" s="1038"/>
      <c r="P739" s="1038"/>
      <c r="Q739" s="1038"/>
      <c r="R739" s="1038"/>
      <c r="S739" s="1038"/>
      <c r="T739" s="1038"/>
      <c r="U739" s="1038"/>
      <c r="V739" s="1038"/>
      <c r="W739" s="1038"/>
      <c r="X739" s="1038"/>
      <c r="Y739" s="1038"/>
      <c r="Z739" s="1038"/>
    </row>
    <row r="740" spans="2:26" s="148" customFormat="1" ht="51">
      <c r="B740" s="148" t="s">
        <v>1085</v>
      </c>
      <c r="C740" s="472"/>
      <c r="D740" s="290"/>
      <c r="E740" s="1031"/>
      <c r="F740" s="290"/>
      <c r="G740" s="1038"/>
      <c r="H740" s="1038"/>
      <c r="I740" s="1038"/>
      <c r="J740" s="1038"/>
      <c r="K740" s="1038"/>
      <c r="L740" s="1038"/>
      <c r="M740" s="1038"/>
      <c r="N740" s="1038"/>
      <c r="O740" s="1038"/>
      <c r="P740" s="1038"/>
      <c r="Q740" s="1038"/>
      <c r="R740" s="1038"/>
      <c r="S740" s="1038"/>
      <c r="T740" s="1038"/>
      <c r="U740" s="1038"/>
      <c r="V740" s="1038"/>
      <c r="W740" s="1038"/>
      <c r="X740" s="1038"/>
      <c r="Y740" s="1038"/>
      <c r="Z740" s="1038"/>
    </row>
    <row r="741" spans="2:26" s="148" customFormat="1" ht="51">
      <c r="B741" s="148" t="s">
        <v>1086</v>
      </c>
      <c r="C741" s="472"/>
      <c r="D741" s="290"/>
      <c r="E741" s="1031"/>
      <c r="F741" s="290"/>
      <c r="G741" s="1038"/>
      <c r="H741" s="1038"/>
      <c r="I741" s="1038"/>
      <c r="J741" s="1038"/>
      <c r="K741" s="1038"/>
      <c r="L741" s="1038"/>
      <c r="M741" s="1038"/>
      <c r="N741" s="1038"/>
      <c r="O741" s="1038"/>
      <c r="P741" s="1038"/>
      <c r="Q741" s="1038"/>
      <c r="R741" s="1038"/>
      <c r="S741" s="1038"/>
      <c r="T741" s="1038"/>
      <c r="U741" s="1038"/>
      <c r="V741" s="1038"/>
      <c r="W741" s="1038"/>
      <c r="X741" s="1038"/>
      <c r="Y741" s="1038"/>
      <c r="Z741" s="1038"/>
    </row>
    <row r="742" spans="2:26" s="148" customFormat="1" ht="51">
      <c r="B742" s="148" t="s">
        <v>1087</v>
      </c>
      <c r="C742" s="472"/>
      <c r="D742" s="290"/>
      <c r="E742" s="1031"/>
      <c r="F742" s="290"/>
      <c r="G742" s="1038"/>
      <c r="H742" s="1038"/>
      <c r="I742" s="1038"/>
      <c r="J742" s="1038"/>
      <c r="K742" s="1038"/>
      <c r="L742" s="1038"/>
      <c r="M742" s="1038"/>
      <c r="N742" s="1038"/>
      <c r="O742" s="1038"/>
      <c r="P742" s="1038"/>
      <c r="Q742" s="1038"/>
      <c r="R742" s="1038"/>
      <c r="S742" s="1038"/>
      <c r="T742" s="1038"/>
      <c r="U742" s="1038"/>
      <c r="V742" s="1038"/>
      <c r="W742" s="1038"/>
      <c r="X742" s="1038"/>
      <c r="Y742" s="1038"/>
      <c r="Z742" s="1038"/>
    </row>
    <row r="743" spans="2:26" s="148" customFormat="1" ht="38.25">
      <c r="B743" s="148" t="s">
        <v>870</v>
      </c>
      <c r="C743" s="472"/>
      <c r="D743" s="290"/>
      <c r="E743" s="1031"/>
      <c r="F743" s="290"/>
      <c r="G743" s="1038"/>
      <c r="H743" s="1038"/>
      <c r="I743" s="1038"/>
      <c r="J743" s="1038"/>
      <c r="K743" s="1038"/>
      <c r="L743" s="1038"/>
      <c r="M743" s="1038"/>
      <c r="N743" s="1038"/>
      <c r="O743" s="1038"/>
      <c r="P743" s="1038"/>
      <c r="Q743" s="1038"/>
      <c r="R743" s="1038"/>
      <c r="S743" s="1038"/>
      <c r="T743" s="1038"/>
      <c r="U743" s="1038"/>
      <c r="V743" s="1038"/>
      <c r="W743" s="1038"/>
      <c r="X743" s="1038"/>
      <c r="Y743" s="1038"/>
      <c r="Z743" s="1038"/>
    </row>
    <row r="744" spans="2:26" s="148" customFormat="1" ht="25.5">
      <c r="B744" s="148" t="s">
        <v>1088</v>
      </c>
      <c r="C744" s="472"/>
      <c r="D744" s="290"/>
      <c r="E744" s="1031"/>
      <c r="F744" s="290"/>
      <c r="G744" s="1038"/>
      <c r="H744" s="1038"/>
      <c r="I744" s="1038"/>
      <c r="J744" s="1038"/>
      <c r="K744" s="1038"/>
      <c r="L744" s="1038"/>
      <c r="M744" s="1038"/>
      <c r="N744" s="1038"/>
      <c r="O744" s="1038"/>
      <c r="P744" s="1038"/>
      <c r="Q744" s="1038"/>
      <c r="R744" s="1038"/>
      <c r="S744" s="1038"/>
      <c r="T744" s="1038"/>
      <c r="U744" s="1038"/>
      <c r="V744" s="1038"/>
      <c r="W744" s="1038"/>
      <c r="X744" s="1038"/>
      <c r="Y744" s="1038"/>
      <c r="Z744" s="1038"/>
    </row>
    <row r="745" spans="2:26" s="148" customFormat="1" ht="25.5">
      <c r="B745" s="148" t="s">
        <v>1089</v>
      </c>
      <c r="C745" s="472"/>
      <c r="D745" s="290"/>
      <c r="E745" s="1083"/>
      <c r="F745" s="290"/>
      <c r="G745" s="1038"/>
      <c r="H745" s="1038"/>
      <c r="I745" s="1038"/>
      <c r="J745" s="1038"/>
      <c r="K745" s="1038"/>
      <c r="L745" s="1038"/>
      <c r="M745" s="1038"/>
      <c r="N745" s="1038"/>
      <c r="O745" s="1038"/>
      <c r="P745" s="1038"/>
      <c r="Q745" s="1038"/>
      <c r="R745" s="1038"/>
      <c r="S745" s="1038"/>
      <c r="T745" s="1038"/>
      <c r="U745" s="1038"/>
      <c r="V745" s="1038"/>
      <c r="W745" s="1038"/>
      <c r="X745" s="1038"/>
      <c r="Y745" s="1038"/>
      <c r="Z745" s="1038"/>
    </row>
    <row r="746" spans="2:26" s="148" customFormat="1" ht="51">
      <c r="B746" s="148" t="s">
        <v>1078</v>
      </c>
      <c r="C746" s="472"/>
      <c r="D746" s="290"/>
      <c r="E746" s="1031"/>
      <c r="F746" s="290"/>
      <c r="G746" s="1038"/>
      <c r="H746" s="1038"/>
      <c r="I746" s="1038"/>
      <c r="J746" s="1038"/>
      <c r="K746" s="1038"/>
      <c r="L746" s="1038"/>
      <c r="M746" s="1038"/>
      <c r="N746" s="1038"/>
      <c r="O746" s="1038"/>
      <c r="P746" s="1038"/>
      <c r="Q746" s="1038"/>
      <c r="R746" s="1038"/>
      <c r="S746" s="1038"/>
      <c r="T746" s="1038"/>
      <c r="U746" s="1038"/>
      <c r="V746" s="1038"/>
      <c r="W746" s="1038"/>
      <c r="X746" s="1038"/>
      <c r="Y746" s="1038"/>
      <c r="Z746" s="1038"/>
    </row>
    <row r="747" spans="2:26" s="148" customFormat="1" ht="38.25">
      <c r="B747" s="148" t="s">
        <v>1090</v>
      </c>
      <c r="C747" s="472"/>
      <c r="D747" s="290"/>
      <c r="E747" s="1031"/>
      <c r="F747" s="290"/>
      <c r="G747" s="1038"/>
      <c r="H747" s="1038"/>
      <c r="I747" s="1038"/>
      <c r="J747" s="1038"/>
      <c r="K747" s="1038"/>
      <c r="L747" s="1038"/>
      <c r="M747" s="1038"/>
      <c r="N747" s="1038"/>
      <c r="O747" s="1038"/>
      <c r="P747" s="1038"/>
      <c r="Q747" s="1038"/>
      <c r="R747" s="1038"/>
      <c r="S747" s="1038"/>
      <c r="T747" s="1038"/>
      <c r="U747" s="1038"/>
      <c r="V747" s="1038"/>
      <c r="W747" s="1038"/>
      <c r="X747" s="1038"/>
      <c r="Y747" s="1038"/>
      <c r="Z747" s="1038"/>
    </row>
    <row r="748" spans="2:26" s="148" customFormat="1" ht="25.5">
      <c r="B748" s="148" t="s">
        <v>1091</v>
      </c>
      <c r="C748" s="472"/>
      <c r="D748" s="290"/>
      <c r="E748" s="1083"/>
      <c r="F748" s="290"/>
      <c r="G748" s="1038"/>
      <c r="H748" s="1038"/>
      <c r="I748" s="1038"/>
      <c r="J748" s="1038"/>
      <c r="K748" s="1038"/>
      <c r="L748" s="1038"/>
      <c r="M748" s="1038"/>
      <c r="N748" s="1038"/>
      <c r="O748" s="1038"/>
      <c r="P748" s="1038"/>
      <c r="Q748" s="1038"/>
      <c r="R748" s="1038"/>
      <c r="S748" s="1038"/>
      <c r="T748" s="1038"/>
      <c r="U748" s="1038"/>
      <c r="V748" s="1038"/>
      <c r="W748" s="1038"/>
      <c r="X748" s="1038"/>
      <c r="Y748" s="1038"/>
      <c r="Z748" s="1038"/>
    </row>
    <row r="749" spans="2:26" s="148" customFormat="1" ht="25.5">
      <c r="B749" s="148" t="s">
        <v>1092</v>
      </c>
      <c r="C749" s="472"/>
      <c r="D749" s="290"/>
      <c r="E749" s="1031"/>
      <c r="F749" s="290"/>
      <c r="G749" s="1038"/>
      <c r="H749" s="1038"/>
      <c r="I749" s="1038"/>
      <c r="J749" s="1038"/>
      <c r="K749" s="1038"/>
      <c r="L749" s="1038"/>
      <c r="M749" s="1038"/>
      <c r="N749" s="1038"/>
      <c r="O749" s="1038"/>
      <c r="P749" s="1038"/>
      <c r="Q749" s="1038"/>
      <c r="R749" s="1038"/>
      <c r="S749" s="1038"/>
      <c r="T749" s="1038"/>
      <c r="U749" s="1038"/>
      <c r="V749" s="1038"/>
      <c r="W749" s="1038"/>
      <c r="X749" s="1038"/>
      <c r="Y749" s="1038"/>
      <c r="Z749" s="1038"/>
    </row>
    <row r="750" spans="2:26" s="148" customFormat="1" ht="51">
      <c r="B750" s="148" t="s">
        <v>767</v>
      </c>
      <c r="C750" s="472" t="s">
        <v>84</v>
      </c>
      <c r="D750" s="290">
        <v>1</v>
      </c>
      <c r="E750" s="1031"/>
      <c r="F750" s="290">
        <f>+D750*E750</f>
        <v>0</v>
      </c>
      <c r="G750" s="1038"/>
      <c r="H750" s="1038"/>
      <c r="I750" s="1038"/>
      <c r="J750" s="1038"/>
      <c r="K750" s="1038"/>
      <c r="L750" s="1038"/>
      <c r="M750" s="1038"/>
      <c r="N750" s="1038"/>
      <c r="O750" s="1038"/>
      <c r="P750" s="1038"/>
      <c r="Q750" s="1038"/>
      <c r="R750" s="1038"/>
      <c r="S750" s="1038"/>
      <c r="T750" s="1038"/>
      <c r="U750" s="1038"/>
      <c r="V750" s="1038"/>
      <c r="W750" s="1038"/>
      <c r="X750" s="1038"/>
      <c r="Y750" s="1038"/>
      <c r="Z750" s="1038"/>
    </row>
    <row r="751" spans="2:26" s="148" customFormat="1">
      <c r="C751" s="472"/>
      <c r="D751" s="290"/>
      <c r="E751" s="1031"/>
      <c r="F751" s="290"/>
      <c r="G751" s="1038"/>
      <c r="H751" s="1038"/>
      <c r="I751" s="1038"/>
      <c r="J751" s="1038"/>
      <c r="K751" s="1038"/>
      <c r="L751" s="1038"/>
      <c r="M751" s="1038"/>
      <c r="N751" s="1038"/>
      <c r="O751" s="1038"/>
      <c r="P751" s="1038"/>
      <c r="Q751" s="1038"/>
      <c r="R751" s="1038"/>
      <c r="S751" s="1038"/>
      <c r="T751" s="1038"/>
      <c r="U751" s="1038"/>
      <c r="V751" s="1038"/>
      <c r="W751" s="1038"/>
      <c r="X751" s="1038"/>
      <c r="Y751" s="1038"/>
      <c r="Z751" s="1038"/>
    </row>
    <row r="752" spans="2:26" s="148" customFormat="1">
      <c r="C752" s="472"/>
      <c r="D752" s="290"/>
      <c r="E752" s="1031"/>
      <c r="F752" s="290"/>
      <c r="G752" s="1038"/>
      <c r="H752" s="1038"/>
      <c r="I752" s="1038"/>
      <c r="J752" s="1038"/>
      <c r="K752" s="1038"/>
      <c r="L752" s="1038"/>
      <c r="M752" s="1038"/>
      <c r="N752" s="1038"/>
      <c r="O752" s="1038"/>
      <c r="P752" s="1038"/>
      <c r="Q752" s="1038"/>
      <c r="R752" s="1038"/>
      <c r="S752" s="1038"/>
      <c r="T752" s="1038"/>
      <c r="U752" s="1038"/>
      <c r="V752" s="1038"/>
      <c r="W752" s="1038"/>
      <c r="X752" s="1038"/>
      <c r="Y752" s="1038"/>
      <c r="Z752" s="1038"/>
    </row>
    <row r="753" spans="1:26" s="148" customFormat="1" ht="38.25">
      <c r="A753" s="148" t="s">
        <v>162</v>
      </c>
      <c r="B753" s="370" t="s">
        <v>1093</v>
      </c>
      <c r="C753" s="472"/>
      <c r="D753" s="290"/>
      <c r="E753" s="1031"/>
      <c r="F753" s="290"/>
      <c r="G753" s="1038"/>
      <c r="H753" s="1038"/>
      <c r="I753" s="1038"/>
      <c r="J753" s="1038"/>
      <c r="K753" s="1038"/>
      <c r="L753" s="1038"/>
      <c r="M753" s="1038"/>
      <c r="N753" s="1038"/>
      <c r="O753" s="1038"/>
      <c r="P753" s="1038"/>
      <c r="Q753" s="1038"/>
      <c r="R753" s="1038"/>
      <c r="S753" s="1038"/>
      <c r="T753" s="1038"/>
      <c r="U753" s="1038"/>
      <c r="V753" s="1038"/>
      <c r="W753" s="1038"/>
      <c r="X753" s="1038"/>
      <c r="Y753" s="1038"/>
      <c r="Z753" s="1038"/>
    </row>
    <row r="754" spans="1:26" s="148" customFormat="1">
      <c r="B754" s="148" t="s">
        <v>1094</v>
      </c>
      <c r="C754" s="472"/>
      <c r="D754" s="290"/>
      <c r="E754" s="1031"/>
      <c r="F754" s="290"/>
      <c r="G754" s="1038"/>
      <c r="H754" s="1038"/>
      <c r="I754" s="1038"/>
      <c r="J754" s="1038"/>
      <c r="K754" s="1038"/>
      <c r="L754" s="1038"/>
      <c r="M754" s="1038"/>
      <c r="N754" s="1038"/>
      <c r="O754" s="1038"/>
      <c r="P754" s="1038"/>
      <c r="Q754" s="1038"/>
      <c r="R754" s="1038"/>
      <c r="S754" s="1038"/>
      <c r="T754" s="1038"/>
      <c r="U754" s="1038"/>
      <c r="V754" s="1038"/>
      <c r="W754" s="1038"/>
      <c r="X754" s="1038"/>
      <c r="Y754" s="1038"/>
      <c r="Z754" s="1038"/>
    </row>
    <row r="755" spans="1:26" s="148" customFormat="1" ht="25.5">
      <c r="B755" s="148" t="s">
        <v>1083</v>
      </c>
      <c r="C755" s="472"/>
      <c r="D755" s="290"/>
      <c r="E755" s="1031"/>
      <c r="F755" s="290"/>
      <c r="G755" s="1038"/>
      <c r="H755" s="1038"/>
      <c r="I755" s="1038"/>
      <c r="J755" s="1038"/>
      <c r="K755" s="1038"/>
      <c r="L755" s="1038"/>
      <c r="M755" s="1038"/>
      <c r="N755" s="1038"/>
      <c r="O755" s="1038"/>
      <c r="P755" s="1038"/>
      <c r="Q755" s="1038"/>
      <c r="R755" s="1038"/>
      <c r="S755" s="1038"/>
      <c r="T755" s="1038"/>
      <c r="U755" s="1038"/>
      <c r="V755" s="1038"/>
      <c r="W755" s="1038"/>
      <c r="X755" s="1038"/>
      <c r="Y755" s="1038"/>
      <c r="Z755" s="1038"/>
    </row>
    <row r="756" spans="1:26" s="148" customFormat="1" ht="76.5">
      <c r="B756" s="148" t="s">
        <v>1063</v>
      </c>
      <c r="C756" s="472"/>
      <c r="D756" s="290"/>
      <c r="E756" s="1031"/>
      <c r="F756" s="290"/>
      <c r="G756" s="1038"/>
      <c r="H756" s="1038"/>
      <c r="I756" s="1038"/>
      <c r="J756" s="1038"/>
      <c r="K756" s="1038"/>
      <c r="L756" s="1038"/>
      <c r="M756" s="1038"/>
      <c r="N756" s="1038"/>
      <c r="O756" s="1038"/>
      <c r="P756" s="1038"/>
      <c r="Q756" s="1038"/>
      <c r="R756" s="1038"/>
      <c r="S756" s="1038"/>
      <c r="T756" s="1038"/>
      <c r="U756" s="1038"/>
      <c r="V756" s="1038"/>
      <c r="W756" s="1038"/>
      <c r="X756" s="1038"/>
      <c r="Y756" s="1038"/>
      <c r="Z756" s="1038"/>
    </row>
    <row r="757" spans="1:26" s="148" customFormat="1" ht="51">
      <c r="B757" s="148" t="s">
        <v>1064</v>
      </c>
      <c r="C757" s="472"/>
      <c r="D757" s="290"/>
      <c r="E757" s="1031"/>
      <c r="F757" s="290"/>
      <c r="G757" s="1038"/>
      <c r="H757" s="1038"/>
      <c r="I757" s="1038"/>
      <c r="J757" s="1038"/>
      <c r="K757" s="1038"/>
      <c r="L757" s="1038"/>
      <c r="M757" s="1038"/>
      <c r="N757" s="1038"/>
      <c r="O757" s="1038"/>
      <c r="P757" s="1038"/>
      <c r="Q757" s="1038"/>
      <c r="R757" s="1038"/>
      <c r="S757" s="1038"/>
      <c r="T757" s="1038"/>
      <c r="U757" s="1038"/>
      <c r="V757" s="1038"/>
      <c r="W757" s="1038"/>
      <c r="X757" s="1038"/>
      <c r="Y757" s="1038"/>
      <c r="Z757" s="1038"/>
    </row>
    <row r="758" spans="1:26" s="148" customFormat="1" ht="51">
      <c r="B758" s="148" t="s">
        <v>1065</v>
      </c>
      <c r="C758" s="472"/>
      <c r="D758" s="290"/>
      <c r="E758" s="1031"/>
      <c r="F758" s="290"/>
      <c r="G758" s="1038"/>
      <c r="H758" s="1038"/>
      <c r="I758" s="1038"/>
      <c r="J758" s="1038"/>
      <c r="K758" s="1038"/>
      <c r="L758" s="1038"/>
      <c r="M758" s="1038"/>
      <c r="N758" s="1038"/>
      <c r="O758" s="1038"/>
      <c r="P758" s="1038"/>
      <c r="Q758" s="1038"/>
      <c r="R758" s="1038"/>
      <c r="S758" s="1038"/>
      <c r="T758" s="1038"/>
      <c r="U758" s="1038"/>
      <c r="V758" s="1038"/>
      <c r="W758" s="1038"/>
      <c r="X758" s="1038"/>
      <c r="Y758" s="1038"/>
      <c r="Z758" s="1038"/>
    </row>
    <row r="759" spans="1:26" s="148" customFormat="1" ht="76.5">
      <c r="B759" s="148" t="s">
        <v>1066</v>
      </c>
      <c r="C759" s="472"/>
      <c r="D759" s="290"/>
      <c r="E759" s="1031"/>
      <c r="F759" s="290"/>
      <c r="G759" s="1038"/>
      <c r="H759" s="1038"/>
      <c r="I759" s="1038"/>
      <c r="J759" s="1038"/>
      <c r="K759" s="1038"/>
      <c r="L759" s="1038"/>
      <c r="M759" s="1038"/>
      <c r="N759" s="1038"/>
      <c r="O759" s="1038"/>
      <c r="P759" s="1038"/>
      <c r="Q759" s="1038"/>
      <c r="R759" s="1038"/>
      <c r="S759" s="1038"/>
      <c r="T759" s="1038"/>
      <c r="U759" s="1038"/>
      <c r="V759" s="1038"/>
      <c r="W759" s="1038"/>
      <c r="X759" s="1038"/>
      <c r="Y759" s="1038"/>
      <c r="Z759" s="1038"/>
    </row>
    <row r="760" spans="1:26" s="148" customFormat="1" ht="38.25">
      <c r="B760" s="148" t="s">
        <v>1067</v>
      </c>
      <c r="C760" s="472"/>
      <c r="D760" s="290"/>
      <c r="E760" s="1031"/>
      <c r="F760" s="290"/>
      <c r="G760" s="1038"/>
      <c r="H760" s="1038"/>
      <c r="I760" s="1038"/>
      <c r="J760" s="1038"/>
      <c r="K760" s="1038"/>
      <c r="L760" s="1038"/>
      <c r="M760" s="1038"/>
      <c r="N760" s="1038"/>
      <c r="O760" s="1038"/>
      <c r="P760" s="1038"/>
      <c r="Q760" s="1038"/>
      <c r="R760" s="1038"/>
      <c r="S760" s="1038"/>
      <c r="T760" s="1038"/>
      <c r="U760" s="1038"/>
      <c r="V760" s="1038"/>
      <c r="W760" s="1038"/>
      <c r="X760" s="1038"/>
      <c r="Y760" s="1038"/>
      <c r="Z760" s="1038"/>
    </row>
    <row r="761" spans="1:26" s="148" customFormat="1" ht="51">
      <c r="B761" s="148" t="s">
        <v>1068</v>
      </c>
      <c r="C761" s="472"/>
      <c r="D761" s="290"/>
      <c r="E761" s="1031"/>
      <c r="F761" s="290"/>
      <c r="G761" s="1038"/>
      <c r="H761" s="1038"/>
      <c r="I761" s="1038"/>
      <c r="J761" s="1038"/>
      <c r="K761" s="1038"/>
      <c r="L761" s="1038"/>
      <c r="M761" s="1038"/>
      <c r="N761" s="1038"/>
      <c r="O761" s="1038"/>
      <c r="P761" s="1038"/>
      <c r="Q761" s="1038"/>
      <c r="R761" s="1038"/>
      <c r="S761" s="1038"/>
      <c r="T761" s="1038"/>
      <c r="U761" s="1038"/>
      <c r="V761" s="1038"/>
      <c r="W761" s="1038"/>
      <c r="X761" s="1038"/>
      <c r="Y761" s="1038"/>
      <c r="Z761" s="1038"/>
    </row>
    <row r="762" spans="1:26" s="148" customFormat="1" ht="63.75">
      <c r="B762" s="148" t="s">
        <v>1069</v>
      </c>
      <c r="C762" s="472"/>
      <c r="D762" s="290"/>
      <c r="E762" s="1031"/>
      <c r="F762" s="290"/>
      <c r="G762" s="1038"/>
      <c r="H762" s="1038"/>
      <c r="I762" s="1038"/>
      <c r="J762" s="1038"/>
      <c r="K762" s="1038"/>
      <c r="L762" s="1038"/>
      <c r="M762" s="1038"/>
      <c r="N762" s="1038"/>
      <c r="O762" s="1038"/>
      <c r="P762" s="1038"/>
      <c r="Q762" s="1038"/>
      <c r="R762" s="1038"/>
      <c r="S762" s="1038"/>
      <c r="T762" s="1038"/>
      <c r="U762" s="1038"/>
      <c r="V762" s="1038"/>
      <c r="W762" s="1038"/>
      <c r="X762" s="1038"/>
      <c r="Y762" s="1038"/>
      <c r="Z762" s="1038"/>
    </row>
    <row r="763" spans="1:26" s="148" customFormat="1" ht="38.25">
      <c r="B763" s="148" t="s">
        <v>1070</v>
      </c>
      <c r="C763" s="472"/>
      <c r="D763" s="290"/>
      <c r="E763" s="1031"/>
      <c r="F763" s="290"/>
      <c r="G763" s="1038"/>
      <c r="H763" s="1038"/>
      <c r="I763" s="1038"/>
      <c r="J763" s="1038"/>
      <c r="K763" s="1038"/>
      <c r="L763" s="1038"/>
      <c r="M763" s="1038"/>
      <c r="N763" s="1038"/>
      <c r="O763" s="1038"/>
      <c r="P763" s="1038"/>
      <c r="Q763" s="1038"/>
      <c r="R763" s="1038"/>
      <c r="S763" s="1038"/>
      <c r="T763" s="1038"/>
      <c r="U763" s="1038"/>
      <c r="V763" s="1038"/>
      <c r="W763" s="1038"/>
      <c r="X763" s="1038"/>
      <c r="Y763" s="1038"/>
      <c r="Z763" s="1038"/>
    </row>
    <row r="764" spans="1:26" s="148" customFormat="1" ht="25.5">
      <c r="B764" s="148" t="s">
        <v>1088</v>
      </c>
      <c r="C764" s="472"/>
      <c r="D764" s="290"/>
      <c r="E764" s="1031"/>
      <c r="F764" s="290"/>
      <c r="G764" s="1038"/>
      <c r="H764" s="1038"/>
      <c r="I764" s="1038"/>
      <c r="J764" s="1038"/>
      <c r="K764" s="1038"/>
      <c r="L764" s="1038"/>
      <c r="M764" s="1038"/>
      <c r="N764" s="1038"/>
      <c r="O764" s="1038"/>
      <c r="P764" s="1038"/>
      <c r="Q764" s="1038"/>
      <c r="R764" s="1038"/>
      <c r="S764" s="1038"/>
      <c r="T764" s="1038"/>
      <c r="U764" s="1038"/>
      <c r="V764" s="1038"/>
      <c r="W764" s="1038"/>
      <c r="X764" s="1038"/>
      <c r="Y764" s="1038"/>
      <c r="Z764" s="1038"/>
    </row>
    <row r="765" spans="1:26" s="148" customFormat="1" ht="25.5">
      <c r="B765" s="148" t="s">
        <v>1089</v>
      </c>
      <c r="C765" s="472"/>
      <c r="D765" s="290"/>
      <c r="E765" s="1031"/>
      <c r="F765" s="290"/>
      <c r="G765" s="1038"/>
      <c r="H765" s="1038"/>
      <c r="I765" s="1038"/>
      <c r="J765" s="1038"/>
      <c r="K765" s="1038"/>
      <c r="L765" s="1038"/>
      <c r="M765" s="1038"/>
      <c r="N765" s="1038"/>
      <c r="O765" s="1038"/>
      <c r="P765" s="1038"/>
      <c r="Q765" s="1038"/>
      <c r="R765" s="1038"/>
      <c r="S765" s="1038"/>
      <c r="T765" s="1038"/>
      <c r="U765" s="1038"/>
      <c r="V765" s="1038"/>
      <c r="W765" s="1038"/>
      <c r="X765" s="1038"/>
      <c r="Y765" s="1038"/>
      <c r="Z765" s="1038"/>
    </row>
    <row r="766" spans="1:26" s="148" customFormat="1" ht="51">
      <c r="B766" s="148" t="s">
        <v>1078</v>
      </c>
      <c r="C766" s="472"/>
      <c r="D766" s="290"/>
      <c r="E766" s="1031"/>
      <c r="F766" s="290"/>
      <c r="G766" s="1038"/>
      <c r="H766" s="1038"/>
      <c r="I766" s="1038"/>
      <c r="J766" s="1038"/>
      <c r="K766" s="1038"/>
      <c r="L766" s="1038"/>
      <c r="M766" s="1038"/>
      <c r="N766" s="1038"/>
      <c r="O766" s="1038"/>
      <c r="P766" s="1038"/>
      <c r="Q766" s="1038"/>
      <c r="R766" s="1038"/>
      <c r="S766" s="1038"/>
      <c r="T766" s="1038"/>
      <c r="U766" s="1038"/>
      <c r="V766" s="1038"/>
      <c r="W766" s="1038"/>
      <c r="X766" s="1038"/>
      <c r="Y766" s="1038"/>
      <c r="Z766" s="1038"/>
    </row>
    <row r="767" spans="1:26" s="148" customFormat="1" ht="38.25">
      <c r="B767" s="148" t="s">
        <v>1090</v>
      </c>
      <c r="C767" s="472"/>
      <c r="D767" s="290"/>
      <c r="E767" s="1031"/>
      <c r="F767" s="290"/>
      <c r="G767" s="1038"/>
      <c r="H767" s="1038"/>
      <c r="I767" s="1038"/>
      <c r="J767" s="1038"/>
      <c r="K767" s="1038"/>
      <c r="L767" s="1038"/>
      <c r="M767" s="1038"/>
      <c r="N767" s="1038"/>
      <c r="O767" s="1038"/>
      <c r="P767" s="1038"/>
      <c r="Q767" s="1038"/>
      <c r="R767" s="1038"/>
      <c r="S767" s="1038"/>
      <c r="T767" s="1038"/>
      <c r="U767" s="1038"/>
      <c r="V767" s="1038"/>
      <c r="W767" s="1038"/>
      <c r="X767" s="1038"/>
      <c r="Y767" s="1038"/>
      <c r="Z767" s="1038"/>
    </row>
    <row r="768" spans="1:26" s="148" customFormat="1" ht="25.5">
      <c r="B768" s="148" t="s">
        <v>1091</v>
      </c>
      <c r="C768" s="472"/>
      <c r="D768" s="290"/>
      <c r="E768" s="1031"/>
      <c r="F768" s="290"/>
      <c r="G768" s="1038"/>
      <c r="H768" s="1038"/>
      <c r="I768" s="1038"/>
      <c r="J768" s="1038"/>
      <c r="K768" s="1038"/>
      <c r="L768" s="1038"/>
      <c r="M768" s="1038"/>
      <c r="N768" s="1038"/>
      <c r="O768" s="1038"/>
      <c r="P768" s="1038"/>
      <c r="Q768" s="1038"/>
      <c r="R768" s="1038"/>
      <c r="S768" s="1038"/>
      <c r="T768" s="1038"/>
      <c r="U768" s="1038"/>
      <c r="V768" s="1038"/>
      <c r="W768" s="1038"/>
      <c r="X768" s="1038"/>
      <c r="Y768" s="1038"/>
      <c r="Z768" s="1038"/>
    </row>
    <row r="769" spans="1:26" s="148" customFormat="1" ht="51">
      <c r="B769" s="148" t="s">
        <v>767</v>
      </c>
      <c r="C769" s="472" t="s">
        <v>84</v>
      </c>
      <c r="D769" s="290">
        <v>1</v>
      </c>
      <c r="E769" s="1031"/>
      <c r="F769" s="290">
        <f>+D769*E769</f>
        <v>0</v>
      </c>
      <c r="G769" s="1038"/>
      <c r="H769" s="1038"/>
      <c r="I769" s="1038"/>
      <c r="J769" s="1038"/>
      <c r="K769" s="1038"/>
      <c r="L769" s="1038"/>
      <c r="M769" s="1038"/>
      <c r="N769" s="1038"/>
      <c r="O769" s="1038"/>
      <c r="P769" s="1038"/>
      <c r="Q769" s="1038"/>
      <c r="R769" s="1038"/>
      <c r="S769" s="1038"/>
      <c r="T769" s="1038"/>
      <c r="U769" s="1038"/>
      <c r="V769" s="1038"/>
      <c r="W769" s="1038"/>
      <c r="X769" s="1038"/>
      <c r="Y769" s="1038"/>
      <c r="Z769" s="1038"/>
    </row>
    <row r="770" spans="1:26" s="148" customFormat="1">
      <c r="C770" s="472"/>
      <c r="D770" s="290"/>
      <c r="E770" s="1031"/>
      <c r="F770" s="290"/>
      <c r="G770" s="1038"/>
      <c r="H770" s="1038"/>
      <c r="I770" s="1038"/>
      <c r="J770" s="1038"/>
      <c r="K770" s="1038"/>
      <c r="L770" s="1038"/>
      <c r="M770" s="1038"/>
      <c r="N770" s="1038"/>
      <c r="O770" s="1038"/>
      <c r="P770" s="1038"/>
      <c r="Q770" s="1038"/>
      <c r="R770" s="1038"/>
      <c r="S770" s="1038"/>
      <c r="T770" s="1038"/>
      <c r="U770" s="1038"/>
      <c r="V770" s="1038"/>
      <c r="W770" s="1038"/>
      <c r="X770" s="1038"/>
      <c r="Y770" s="1038"/>
      <c r="Z770" s="1038"/>
    </row>
    <row r="771" spans="1:26" s="148" customFormat="1">
      <c r="C771" s="472"/>
      <c r="D771" s="290"/>
      <c r="E771" s="1031"/>
      <c r="F771" s="290"/>
      <c r="G771" s="1038"/>
      <c r="H771" s="1038"/>
      <c r="I771" s="1038"/>
      <c r="J771" s="1038"/>
      <c r="K771" s="1038"/>
      <c r="L771" s="1038"/>
      <c r="M771" s="1038"/>
      <c r="N771" s="1038"/>
      <c r="O771" s="1038"/>
      <c r="P771" s="1038"/>
      <c r="Q771" s="1038"/>
      <c r="R771" s="1038"/>
      <c r="S771" s="1038"/>
      <c r="T771" s="1038"/>
      <c r="U771" s="1038"/>
      <c r="V771" s="1038"/>
      <c r="W771" s="1038"/>
      <c r="X771" s="1038"/>
      <c r="Y771" s="1038"/>
      <c r="Z771" s="1038"/>
    </row>
    <row r="772" spans="1:26" s="148" customFormat="1" ht="51">
      <c r="A772" s="148" t="s">
        <v>164</v>
      </c>
      <c r="B772" s="370" t="s">
        <v>1095</v>
      </c>
      <c r="C772" s="472"/>
      <c r="D772" s="290"/>
      <c r="E772" s="1031"/>
      <c r="F772" s="290"/>
      <c r="G772" s="1038"/>
      <c r="H772" s="1038"/>
      <c r="I772" s="1038"/>
      <c r="J772" s="1038"/>
      <c r="K772" s="1038"/>
      <c r="L772" s="1038"/>
      <c r="M772" s="1038"/>
      <c r="N772" s="1038"/>
      <c r="O772" s="1038"/>
      <c r="P772" s="1038"/>
      <c r="Q772" s="1038"/>
      <c r="R772" s="1038"/>
      <c r="S772" s="1038"/>
      <c r="T772" s="1038"/>
      <c r="U772" s="1038"/>
      <c r="V772" s="1038"/>
      <c r="W772" s="1038"/>
      <c r="X772" s="1038"/>
      <c r="Y772" s="1038"/>
      <c r="Z772" s="1038"/>
    </row>
    <row r="773" spans="1:26" s="148" customFormat="1" ht="38.25">
      <c r="B773" s="148" t="s">
        <v>1096</v>
      </c>
      <c r="C773" s="472"/>
      <c r="D773" s="290"/>
      <c r="E773" s="1031"/>
      <c r="F773" s="290"/>
      <c r="G773" s="1038"/>
      <c r="H773" s="1038"/>
      <c r="I773" s="1038"/>
      <c r="J773" s="1038"/>
      <c r="K773" s="1038"/>
      <c r="L773" s="1038"/>
      <c r="M773" s="1038"/>
      <c r="N773" s="1038"/>
      <c r="O773" s="1038"/>
      <c r="P773" s="1038"/>
      <c r="Q773" s="1038"/>
      <c r="R773" s="1038"/>
      <c r="S773" s="1038"/>
      <c r="T773" s="1038"/>
      <c r="U773" s="1038"/>
      <c r="V773" s="1038"/>
      <c r="W773" s="1038"/>
      <c r="X773" s="1038"/>
      <c r="Y773" s="1038"/>
      <c r="Z773" s="1038"/>
    </row>
    <row r="774" spans="1:26" s="148" customFormat="1" ht="102">
      <c r="B774" s="148" t="s">
        <v>1097</v>
      </c>
      <c r="C774" s="472"/>
      <c r="D774" s="290"/>
      <c r="E774" s="1031"/>
      <c r="F774" s="290"/>
      <c r="G774" s="1038"/>
      <c r="H774" s="1038"/>
      <c r="I774" s="1038"/>
      <c r="J774" s="1038"/>
      <c r="K774" s="1038"/>
      <c r="L774" s="1038"/>
      <c r="M774" s="1038"/>
      <c r="N774" s="1038"/>
      <c r="O774" s="1038"/>
      <c r="P774" s="1038"/>
      <c r="Q774" s="1038"/>
      <c r="R774" s="1038"/>
      <c r="S774" s="1038"/>
      <c r="T774" s="1038"/>
      <c r="U774" s="1038"/>
      <c r="V774" s="1038"/>
      <c r="W774" s="1038"/>
      <c r="X774" s="1038"/>
      <c r="Y774" s="1038"/>
      <c r="Z774" s="1038"/>
    </row>
    <row r="775" spans="1:26" s="148" customFormat="1" ht="51">
      <c r="B775" s="148" t="s">
        <v>1098</v>
      </c>
      <c r="C775" s="472"/>
      <c r="D775" s="290"/>
      <c r="E775" s="1031"/>
      <c r="F775" s="290"/>
      <c r="G775" s="1038"/>
      <c r="H775" s="1038"/>
      <c r="I775" s="1038"/>
      <c r="J775" s="1038"/>
      <c r="K775" s="1038"/>
      <c r="L775" s="1038"/>
      <c r="M775" s="1038"/>
      <c r="N775" s="1038"/>
      <c r="O775" s="1038"/>
      <c r="P775" s="1038"/>
      <c r="Q775" s="1038"/>
      <c r="R775" s="1038"/>
      <c r="S775" s="1038"/>
      <c r="T775" s="1038"/>
      <c r="U775" s="1038"/>
      <c r="V775" s="1038"/>
      <c r="W775" s="1038"/>
      <c r="X775" s="1038"/>
      <c r="Y775" s="1038"/>
      <c r="Z775" s="1038"/>
    </row>
    <row r="776" spans="1:26" s="148" customFormat="1" ht="38.25">
      <c r="B776" s="148" t="s">
        <v>1099</v>
      </c>
      <c r="C776" s="472"/>
      <c r="D776" s="290"/>
      <c r="E776" s="1031"/>
      <c r="F776" s="290"/>
      <c r="G776" s="1038"/>
      <c r="H776" s="1038"/>
      <c r="I776" s="1038"/>
      <c r="J776" s="1038"/>
      <c r="K776" s="1038"/>
      <c r="L776" s="1038"/>
      <c r="M776" s="1038"/>
      <c r="N776" s="1038"/>
      <c r="O776" s="1038"/>
      <c r="P776" s="1038"/>
      <c r="Q776" s="1038"/>
      <c r="R776" s="1038"/>
      <c r="S776" s="1038"/>
      <c r="T776" s="1038"/>
      <c r="U776" s="1038"/>
      <c r="V776" s="1038"/>
      <c r="W776" s="1038"/>
      <c r="X776" s="1038"/>
      <c r="Y776" s="1038"/>
      <c r="Z776" s="1038"/>
    </row>
    <row r="777" spans="1:26" s="148" customFormat="1" ht="51">
      <c r="B777" s="148" t="s">
        <v>1068</v>
      </c>
      <c r="C777" s="472"/>
      <c r="D777" s="290"/>
      <c r="E777" s="1031"/>
      <c r="F777" s="290"/>
      <c r="G777" s="1038"/>
      <c r="H777" s="1038"/>
      <c r="I777" s="1038"/>
      <c r="J777" s="1038"/>
      <c r="K777" s="1038"/>
      <c r="L777" s="1038"/>
      <c r="M777" s="1038"/>
      <c r="N777" s="1038"/>
      <c r="O777" s="1038"/>
      <c r="P777" s="1038"/>
      <c r="Q777" s="1038"/>
      <c r="R777" s="1038"/>
      <c r="S777" s="1038"/>
      <c r="T777" s="1038"/>
      <c r="U777" s="1038"/>
      <c r="V777" s="1038"/>
      <c r="W777" s="1038"/>
      <c r="X777" s="1038"/>
      <c r="Y777" s="1038"/>
      <c r="Z777" s="1038"/>
    </row>
    <row r="778" spans="1:26" s="148" customFormat="1" ht="63.75">
      <c r="B778" s="148" t="s">
        <v>1100</v>
      </c>
      <c r="C778" s="472"/>
      <c r="D778" s="290"/>
      <c r="E778" s="1031"/>
      <c r="F778" s="290"/>
      <c r="G778" s="1038"/>
      <c r="H778" s="1038"/>
      <c r="I778" s="1038"/>
      <c r="J778" s="1038"/>
      <c r="K778" s="1038"/>
      <c r="L778" s="1038"/>
      <c r="M778" s="1038"/>
      <c r="N778" s="1038"/>
      <c r="O778" s="1038"/>
      <c r="P778" s="1038"/>
      <c r="Q778" s="1038"/>
      <c r="R778" s="1038"/>
      <c r="S778" s="1038"/>
      <c r="T778" s="1038"/>
      <c r="U778" s="1038"/>
      <c r="V778" s="1038"/>
      <c r="W778" s="1038"/>
      <c r="X778" s="1038"/>
      <c r="Y778" s="1038"/>
      <c r="Z778" s="1038"/>
    </row>
    <row r="779" spans="1:26" s="148" customFormat="1" ht="38.25">
      <c r="B779" s="148" t="s">
        <v>1101</v>
      </c>
      <c r="C779" s="472"/>
      <c r="D779" s="290"/>
      <c r="E779" s="1031"/>
      <c r="F779" s="290"/>
      <c r="G779" s="1038"/>
      <c r="H779" s="1038"/>
      <c r="I779" s="1038"/>
      <c r="J779" s="1038"/>
      <c r="K779" s="1038"/>
      <c r="L779" s="1038"/>
      <c r="M779" s="1038"/>
      <c r="N779" s="1038"/>
      <c r="O779" s="1038"/>
      <c r="P779" s="1038"/>
      <c r="Q779" s="1038"/>
      <c r="R779" s="1038"/>
      <c r="S779" s="1038"/>
      <c r="T779" s="1038"/>
      <c r="U779" s="1038"/>
      <c r="V779" s="1038"/>
      <c r="W779" s="1038"/>
      <c r="X779" s="1038"/>
      <c r="Y779" s="1038"/>
      <c r="Z779" s="1038"/>
    </row>
    <row r="780" spans="1:26" s="148" customFormat="1" ht="38.25">
      <c r="B780" s="148" t="s">
        <v>1102</v>
      </c>
      <c r="C780" s="472"/>
      <c r="D780" s="290"/>
      <c r="E780" s="1031"/>
      <c r="F780" s="290"/>
      <c r="G780" s="1038"/>
      <c r="H780" s="1038"/>
      <c r="I780" s="1038"/>
      <c r="J780" s="1038"/>
      <c r="K780" s="1038"/>
      <c r="L780" s="1038"/>
      <c r="M780" s="1038"/>
      <c r="N780" s="1038"/>
      <c r="O780" s="1038"/>
      <c r="P780" s="1038"/>
      <c r="Q780" s="1038"/>
      <c r="R780" s="1038"/>
      <c r="S780" s="1038"/>
      <c r="T780" s="1038"/>
      <c r="U780" s="1038"/>
      <c r="V780" s="1038"/>
      <c r="W780" s="1038"/>
      <c r="X780" s="1038"/>
      <c r="Y780" s="1038"/>
      <c r="Z780" s="1038"/>
    </row>
    <row r="781" spans="1:26" s="148" customFormat="1" ht="51">
      <c r="B781" s="148" t="s">
        <v>1103</v>
      </c>
      <c r="C781" s="472"/>
      <c r="D781" s="290"/>
      <c r="E781" s="1031"/>
      <c r="F781" s="290"/>
      <c r="G781" s="1038"/>
      <c r="H781" s="1038"/>
      <c r="I781" s="1038"/>
      <c r="J781" s="1038"/>
      <c r="K781" s="1038"/>
      <c r="L781" s="1038"/>
      <c r="M781" s="1038"/>
      <c r="N781" s="1038"/>
      <c r="O781" s="1038"/>
      <c r="P781" s="1038"/>
      <c r="Q781" s="1038"/>
      <c r="R781" s="1038"/>
      <c r="S781" s="1038"/>
      <c r="T781" s="1038"/>
      <c r="U781" s="1038"/>
      <c r="V781" s="1038"/>
      <c r="W781" s="1038"/>
      <c r="X781" s="1038"/>
      <c r="Y781" s="1038"/>
      <c r="Z781" s="1038"/>
    </row>
    <row r="782" spans="1:26" s="148" customFormat="1" ht="51">
      <c r="B782" s="148" t="s">
        <v>1087</v>
      </c>
      <c r="C782" s="472"/>
      <c r="D782" s="290"/>
      <c r="E782" s="1031"/>
      <c r="F782" s="290"/>
      <c r="G782" s="1038"/>
      <c r="H782" s="1038"/>
      <c r="I782" s="1038"/>
      <c r="J782" s="1038"/>
      <c r="K782" s="1038"/>
      <c r="L782" s="1038"/>
      <c r="M782" s="1038"/>
      <c r="N782" s="1038"/>
      <c r="O782" s="1038"/>
      <c r="P782" s="1038"/>
      <c r="Q782" s="1038"/>
      <c r="R782" s="1038"/>
      <c r="S782" s="1038"/>
      <c r="T782" s="1038"/>
      <c r="U782" s="1038"/>
      <c r="V782" s="1038"/>
      <c r="W782" s="1038"/>
      <c r="X782" s="1038"/>
      <c r="Y782" s="1038"/>
      <c r="Z782" s="1038"/>
    </row>
    <row r="783" spans="1:26" s="148" customFormat="1" ht="51">
      <c r="B783" s="148" t="s">
        <v>1104</v>
      </c>
      <c r="C783" s="472"/>
      <c r="D783" s="290"/>
      <c r="E783" s="1031"/>
      <c r="F783" s="290"/>
      <c r="G783" s="1038"/>
      <c r="H783" s="1038"/>
      <c r="I783" s="1038"/>
      <c r="J783" s="1038"/>
      <c r="K783" s="1038"/>
      <c r="L783" s="1038"/>
      <c r="M783" s="1038"/>
      <c r="N783" s="1038"/>
      <c r="O783" s="1038"/>
      <c r="P783" s="1038"/>
      <c r="Q783" s="1038"/>
      <c r="R783" s="1038"/>
      <c r="S783" s="1038"/>
      <c r="T783" s="1038"/>
      <c r="U783" s="1038"/>
      <c r="V783" s="1038"/>
      <c r="W783" s="1038"/>
      <c r="X783" s="1038"/>
      <c r="Y783" s="1038"/>
      <c r="Z783" s="1038"/>
    </row>
    <row r="784" spans="1:26" s="148" customFormat="1" ht="25.5">
      <c r="B784" s="148" t="s">
        <v>1105</v>
      </c>
      <c r="C784" s="472"/>
      <c r="D784" s="290"/>
      <c r="E784" s="1031"/>
      <c r="F784" s="290"/>
      <c r="G784" s="1038"/>
      <c r="H784" s="1038"/>
      <c r="I784" s="1038"/>
      <c r="J784" s="1038"/>
      <c r="K784" s="1038"/>
      <c r="L784" s="1038"/>
      <c r="M784" s="1038"/>
      <c r="N784" s="1038"/>
      <c r="O784" s="1038"/>
      <c r="P784" s="1038"/>
      <c r="Q784" s="1038"/>
      <c r="R784" s="1038"/>
      <c r="S784" s="1038"/>
      <c r="T784" s="1038"/>
      <c r="U784" s="1038"/>
      <c r="V784" s="1038"/>
      <c r="W784" s="1038"/>
      <c r="X784" s="1038"/>
      <c r="Y784" s="1038"/>
      <c r="Z784" s="1038"/>
    </row>
    <row r="785" spans="1:26" s="148" customFormat="1" ht="38.25">
      <c r="B785" s="148" t="s">
        <v>1106</v>
      </c>
      <c r="C785" s="472"/>
      <c r="D785" s="290"/>
      <c r="E785" s="1031"/>
      <c r="F785" s="290"/>
      <c r="G785" s="1038"/>
      <c r="H785" s="1038"/>
      <c r="I785" s="1038"/>
      <c r="J785" s="1038"/>
      <c r="K785" s="1038"/>
      <c r="L785" s="1038"/>
      <c r="M785" s="1038"/>
      <c r="N785" s="1038"/>
      <c r="O785" s="1038"/>
      <c r="P785" s="1038"/>
      <c r="Q785" s="1038"/>
      <c r="R785" s="1038"/>
      <c r="S785" s="1038"/>
      <c r="T785" s="1038"/>
      <c r="U785" s="1038"/>
      <c r="V785" s="1038"/>
      <c r="W785" s="1038"/>
      <c r="X785" s="1038"/>
      <c r="Y785" s="1038"/>
      <c r="Z785" s="1038"/>
    </row>
    <row r="786" spans="1:26" s="148" customFormat="1" ht="25.5">
      <c r="B786" s="148" t="s">
        <v>1107</v>
      </c>
      <c r="C786" s="472"/>
      <c r="D786" s="290"/>
      <c r="E786" s="1031"/>
      <c r="F786" s="290"/>
      <c r="G786" s="1038"/>
      <c r="H786" s="1038"/>
      <c r="I786" s="1038"/>
      <c r="J786" s="1038"/>
      <c r="K786" s="1038"/>
      <c r="L786" s="1038"/>
      <c r="M786" s="1038"/>
      <c r="N786" s="1038"/>
      <c r="O786" s="1038"/>
      <c r="P786" s="1038"/>
      <c r="Q786" s="1038"/>
      <c r="R786" s="1038"/>
      <c r="S786" s="1038"/>
      <c r="T786" s="1038"/>
      <c r="U786" s="1038"/>
      <c r="V786" s="1038"/>
      <c r="W786" s="1038"/>
      <c r="X786" s="1038"/>
      <c r="Y786" s="1038"/>
      <c r="Z786" s="1038"/>
    </row>
    <row r="787" spans="1:26" s="148" customFormat="1">
      <c r="B787" s="148" t="s">
        <v>1108</v>
      </c>
      <c r="C787" s="472"/>
      <c r="D787" s="290"/>
      <c r="E787" s="1031"/>
      <c r="F787" s="290"/>
      <c r="G787" s="1038"/>
      <c r="H787" s="1038"/>
      <c r="I787" s="1038"/>
      <c r="J787" s="1038"/>
      <c r="K787" s="1038"/>
      <c r="L787" s="1038"/>
      <c r="M787" s="1038"/>
      <c r="N787" s="1038"/>
      <c r="O787" s="1038"/>
      <c r="P787" s="1038"/>
      <c r="Q787" s="1038"/>
      <c r="R787" s="1038"/>
      <c r="S787" s="1038"/>
      <c r="T787" s="1038"/>
      <c r="U787" s="1038"/>
      <c r="V787" s="1038"/>
      <c r="W787" s="1038"/>
      <c r="X787" s="1038"/>
      <c r="Y787" s="1038"/>
      <c r="Z787" s="1038"/>
    </row>
    <row r="788" spans="1:26" s="148" customFormat="1" ht="51">
      <c r="B788" s="148" t="s">
        <v>767</v>
      </c>
      <c r="C788" s="472" t="s">
        <v>84</v>
      </c>
      <c r="D788" s="290">
        <v>1</v>
      </c>
      <c r="E788" s="1031"/>
      <c r="F788" s="290">
        <f>+D788*E788</f>
        <v>0</v>
      </c>
      <c r="G788" s="1038"/>
      <c r="H788" s="1038"/>
      <c r="I788" s="1038"/>
      <c r="J788" s="1038"/>
      <c r="K788" s="1038"/>
      <c r="L788" s="1038"/>
      <c r="M788" s="1038"/>
      <c r="N788" s="1038"/>
      <c r="O788" s="1038"/>
      <c r="P788" s="1038"/>
      <c r="Q788" s="1038"/>
      <c r="R788" s="1038"/>
      <c r="S788" s="1038"/>
      <c r="T788" s="1038"/>
      <c r="U788" s="1038"/>
      <c r="V788" s="1038"/>
      <c r="W788" s="1038"/>
      <c r="X788" s="1038"/>
      <c r="Y788" s="1038"/>
      <c r="Z788" s="1038"/>
    </row>
    <row r="789" spans="1:26" s="148" customFormat="1">
      <c r="C789" s="472"/>
      <c r="D789" s="290"/>
      <c r="E789" s="1031"/>
      <c r="F789" s="290"/>
      <c r="G789" s="1038"/>
      <c r="H789" s="1038"/>
      <c r="I789" s="1038"/>
      <c r="J789" s="1038"/>
      <c r="K789" s="1038"/>
      <c r="L789" s="1038"/>
      <c r="M789" s="1038"/>
      <c r="N789" s="1038"/>
      <c r="O789" s="1038"/>
      <c r="P789" s="1038"/>
      <c r="Q789" s="1038"/>
      <c r="R789" s="1038"/>
      <c r="S789" s="1038"/>
      <c r="T789" s="1038"/>
      <c r="U789" s="1038"/>
      <c r="V789" s="1038"/>
      <c r="W789" s="1038"/>
      <c r="X789" s="1038"/>
      <c r="Y789" s="1038"/>
      <c r="Z789" s="1038"/>
    </row>
    <row r="790" spans="1:26" s="148" customFormat="1">
      <c r="C790" s="472"/>
      <c r="D790" s="290"/>
      <c r="E790" s="1031"/>
      <c r="F790" s="290"/>
      <c r="G790" s="1038"/>
      <c r="H790" s="1038"/>
      <c r="I790" s="1038"/>
      <c r="J790" s="1038"/>
      <c r="K790" s="1038"/>
      <c r="L790" s="1038"/>
      <c r="M790" s="1038"/>
      <c r="N790" s="1038"/>
      <c r="O790" s="1038"/>
      <c r="P790" s="1038"/>
      <c r="Q790" s="1038"/>
      <c r="R790" s="1038"/>
      <c r="S790" s="1038"/>
      <c r="T790" s="1038"/>
      <c r="U790" s="1038"/>
      <c r="V790" s="1038"/>
      <c r="W790" s="1038"/>
      <c r="X790" s="1038"/>
      <c r="Y790" s="1038"/>
      <c r="Z790" s="1038"/>
    </row>
    <row r="791" spans="1:26" s="148" customFormat="1" ht="51">
      <c r="A791" s="148" t="s">
        <v>165</v>
      </c>
      <c r="B791" s="370" t="s">
        <v>1109</v>
      </c>
      <c r="C791" s="472"/>
      <c r="D791" s="290"/>
      <c r="E791" s="1031"/>
      <c r="F791" s="290"/>
      <c r="G791" s="1038"/>
      <c r="H791" s="1038"/>
      <c r="I791" s="1038"/>
      <c r="J791" s="1038"/>
      <c r="K791" s="1038"/>
      <c r="L791" s="1038"/>
      <c r="M791" s="1038"/>
      <c r="N791" s="1038"/>
      <c r="O791" s="1038"/>
      <c r="P791" s="1038"/>
      <c r="Q791" s="1038"/>
      <c r="R791" s="1038"/>
      <c r="S791" s="1038"/>
      <c r="T791" s="1038"/>
      <c r="U791" s="1038"/>
      <c r="V791" s="1038"/>
      <c r="W791" s="1038"/>
      <c r="X791" s="1038"/>
      <c r="Y791" s="1038"/>
      <c r="Z791" s="1038"/>
    </row>
    <row r="792" spans="1:26" s="148" customFormat="1" ht="51">
      <c r="B792" s="148" t="s">
        <v>1110</v>
      </c>
      <c r="C792" s="472"/>
      <c r="D792" s="290"/>
      <c r="E792" s="1031"/>
      <c r="F792" s="290"/>
      <c r="G792" s="1038"/>
      <c r="H792" s="1038"/>
      <c r="I792" s="1038"/>
      <c r="J792" s="1038"/>
      <c r="K792" s="1038"/>
      <c r="L792" s="1038"/>
      <c r="M792" s="1038"/>
      <c r="N792" s="1038"/>
      <c r="O792" s="1038"/>
      <c r="P792" s="1038"/>
      <c r="Q792" s="1038"/>
      <c r="R792" s="1038"/>
      <c r="S792" s="1038"/>
      <c r="T792" s="1038"/>
      <c r="U792" s="1038"/>
      <c r="V792" s="1038"/>
      <c r="W792" s="1038"/>
      <c r="X792" s="1038"/>
      <c r="Y792" s="1038"/>
      <c r="Z792" s="1038"/>
    </row>
    <row r="793" spans="1:26" s="148" customFormat="1" ht="38.25">
      <c r="B793" s="148" t="s">
        <v>1099</v>
      </c>
      <c r="C793" s="472"/>
      <c r="D793" s="290"/>
      <c r="E793" s="1031"/>
      <c r="F793" s="290"/>
      <c r="G793" s="1038"/>
      <c r="H793" s="1038"/>
      <c r="I793" s="1038"/>
      <c r="J793" s="1038"/>
      <c r="K793" s="1038"/>
      <c r="L793" s="1038"/>
      <c r="M793" s="1038"/>
      <c r="N793" s="1038"/>
      <c r="O793" s="1038"/>
      <c r="P793" s="1038"/>
      <c r="Q793" s="1038"/>
      <c r="R793" s="1038"/>
      <c r="S793" s="1038"/>
      <c r="T793" s="1038"/>
      <c r="U793" s="1038"/>
      <c r="V793" s="1038"/>
      <c r="W793" s="1038"/>
      <c r="X793" s="1038"/>
      <c r="Y793" s="1038"/>
      <c r="Z793" s="1038"/>
    </row>
    <row r="794" spans="1:26" s="148" customFormat="1" ht="51">
      <c r="B794" s="148" t="s">
        <v>1068</v>
      </c>
      <c r="C794" s="472"/>
      <c r="D794" s="290"/>
      <c r="E794" s="1031"/>
      <c r="F794" s="290"/>
      <c r="G794" s="1038"/>
      <c r="H794" s="1038"/>
      <c r="I794" s="1038"/>
      <c r="J794" s="1038"/>
      <c r="K794" s="1038"/>
      <c r="L794" s="1038"/>
      <c r="M794" s="1038"/>
      <c r="N794" s="1038"/>
      <c r="O794" s="1038"/>
      <c r="P794" s="1038"/>
      <c r="Q794" s="1038"/>
      <c r="R794" s="1038"/>
      <c r="S794" s="1038"/>
      <c r="T794" s="1038"/>
      <c r="U794" s="1038"/>
      <c r="V794" s="1038"/>
      <c r="W794" s="1038"/>
      <c r="X794" s="1038"/>
      <c r="Y794" s="1038"/>
      <c r="Z794" s="1038"/>
    </row>
    <row r="795" spans="1:26" s="148" customFormat="1" ht="63.75">
      <c r="B795" s="148" t="s">
        <v>1100</v>
      </c>
      <c r="C795" s="472"/>
      <c r="D795" s="290"/>
      <c r="E795" s="1031"/>
      <c r="F795" s="290"/>
      <c r="G795" s="1038"/>
      <c r="H795" s="1038"/>
      <c r="I795" s="1038"/>
      <c r="J795" s="1038"/>
      <c r="K795" s="1038"/>
      <c r="L795" s="1038"/>
      <c r="M795" s="1038"/>
      <c r="N795" s="1038"/>
      <c r="O795" s="1038"/>
      <c r="P795" s="1038"/>
      <c r="Q795" s="1038"/>
      <c r="R795" s="1038"/>
      <c r="S795" s="1038"/>
      <c r="T795" s="1038"/>
      <c r="U795" s="1038"/>
      <c r="V795" s="1038"/>
      <c r="W795" s="1038"/>
      <c r="X795" s="1038"/>
      <c r="Y795" s="1038"/>
      <c r="Z795" s="1038"/>
    </row>
    <row r="796" spans="1:26" s="148" customFormat="1" ht="25.5">
      <c r="B796" s="148" t="s">
        <v>1111</v>
      </c>
      <c r="C796" s="472"/>
      <c r="D796" s="290"/>
      <c r="E796" s="1031"/>
      <c r="F796" s="290"/>
      <c r="G796" s="1038"/>
      <c r="H796" s="1038"/>
      <c r="I796" s="1038"/>
      <c r="J796" s="1038"/>
      <c r="K796" s="1038"/>
      <c r="L796" s="1038"/>
      <c r="M796" s="1038"/>
      <c r="N796" s="1038"/>
      <c r="O796" s="1038"/>
      <c r="P796" s="1038"/>
      <c r="Q796" s="1038"/>
      <c r="R796" s="1038"/>
      <c r="S796" s="1038"/>
      <c r="T796" s="1038"/>
      <c r="U796" s="1038"/>
      <c r="V796" s="1038"/>
      <c r="W796" s="1038"/>
      <c r="X796" s="1038"/>
      <c r="Y796" s="1038"/>
      <c r="Z796" s="1038"/>
    </row>
    <row r="797" spans="1:26" s="148" customFormat="1" ht="38.25">
      <c r="B797" s="148" t="s">
        <v>1112</v>
      </c>
      <c r="C797" s="472"/>
      <c r="D797" s="290"/>
      <c r="E797" s="1031"/>
      <c r="F797" s="290"/>
      <c r="G797" s="1038"/>
      <c r="H797" s="1038"/>
      <c r="I797" s="1038"/>
      <c r="J797" s="1038"/>
      <c r="K797" s="1038"/>
      <c r="L797" s="1038"/>
      <c r="M797" s="1038"/>
      <c r="N797" s="1038"/>
      <c r="O797" s="1038"/>
      <c r="P797" s="1038"/>
      <c r="Q797" s="1038"/>
      <c r="R797" s="1038"/>
      <c r="S797" s="1038"/>
      <c r="T797" s="1038"/>
      <c r="U797" s="1038"/>
      <c r="V797" s="1038"/>
      <c r="W797" s="1038"/>
      <c r="X797" s="1038"/>
      <c r="Y797" s="1038"/>
      <c r="Z797" s="1038"/>
    </row>
    <row r="798" spans="1:26" s="148" customFormat="1" ht="25.5">
      <c r="B798" s="148" t="s">
        <v>817</v>
      </c>
      <c r="C798" s="472"/>
      <c r="D798" s="290"/>
      <c r="E798" s="1031"/>
      <c r="F798" s="290"/>
      <c r="G798" s="1038"/>
      <c r="H798" s="1038"/>
      <c r="I798" s="1038"/>
      <c r="J798" s="1038"/>
      <c r="K798" s="1038"/>
      <c r="L798" s="1038"/>
      <c r="M798" s="1038"/>
      <c r="N798" s="1038"/>
      <c r="O798" s="1038"/>
      <c r="P798" s="1038"/>
      <c r="Q798" s="1038"/>
      <c r="R798" s="1038"/>
      <c r="S798" s="1038"/>
      <c r="T798" s="1038"/>
      <c r="U798" s="1038"/>
      <c r="V798" s="1038"/>
      <c r="W798" s="1038"/>
      <c r="X798" s="1038"/>
      <c r="Y798" s="1038"/>
      <c r="Z798" s="1038"/>
    </row>
    <row r="799" spans="1:26" s="148" customFormat="1" ht="25.5">
      <c r="B799" s="148" t="s">
        <v>819</v>
      </c>
      <c r="C799" s="472"/>
      <c r="D799" s="290"/>
      <c r="E799" s="1031"/>
      <c r="F799" s="290"/>
      <c r="G799" s="1038"/>
      <c r="H799" s="1038"/>
      <c r="I799" s="1038"/>
      <c r="J799" s="1038"/>
      <c r="K799" s="1038"/>
      <c r="L799" s="1038"/>
      <c r="M799" s="1038"/>
      <c r="N799" s="1038"/>
      <c r="O799" s="1038"/>
      <c r="P799" s="1038"/>
      <c r="Q799" s="1038"/>
      <c r="R799" s="1038"/>
      <c r="S799" s="1038"/>
      <c r="T799" s="1038"/>
      <c r="U799" s="1038"/>
      <c r="V799" s="1038"/>
      <c r="W799" s="1038"/>
      <c r="X799" s="1038"/>
      <c r="Y799" s="1038"/>
      <c r="Z799" s="1038"/>
    </row>
    <row r="800" spans="1:26" s="148" customFormat="1">
      <c r="B800" s="148" t="s">
        <v>913</v>
      </c>
      <c r="C800" s="472"/>
      <c r="D800" s="290"/>
      <c r="E800" s="1031"/>
      <c r="F800" s="290"/>
      <c r="G800" s="1038"/>
      <c r="H800" s="1038"/>
      <c r="I800" s="1038"/>
      <c r="J800" s="1038"/>
      <c r="K800" s="1038"/>
      <c r="L800" s="1038"/>
      <c r="M800" s="1038"/>
      <c r="N800" s="1038"/>
      <c r="O800" s="1038"/>
      <c r="P800" s="1038"/>
      <c r="Q800" s="1038"/>
      <c r="R800" s="1038"/>
      <c r="S800" s="1038"/>
      <c r="T800" s="1038"/>
      <c r="U800" s="1038"/>
      <c r="V800" s="1038"/>
      <c r="W800" s="1038"/>
      <c r="X800" s="1038"/>
      <c r="Y800" s="1038"/>
      <c r="Z800" s="1038"/>
    </row>
    <row r="801" spans="1:26" s="148" customFormat="1" ht="51">
      <c r="B801" s="148" t="s">
        <v>820</v>
      </c>
      <c r="C801" s="472"/>
      <c r="D801" s="290"/>
      <c r="E801" s="1031"/>
      <c r="F801" s="290"/>
      <c r="G801" s="1038"/>
      <c r="H801" s="1038"/>
      <c r="I801" s="1038"/>
      <c r="J801" s="1038"/>
      <c r="K801" s="1038"/>
      <c r="L801" s="1038"/>
      <c r="M801" s="1038"/>
      <c r="N801" s="1038"/>
      <c r="O801" s="1038"/>
      <c r="P801" s="1038"/>
      <c r="Q801" s="1038"/>
      <c r="R801" s="1038"/>
      <c r="S801" s="1038"/>
      <c r="T801" s="1038"/>
      <c r="U801" s="1038"/>
      <c r="V801" s="1038"/>
      <c r="W801" s="1038"/>
      <c r="X801" s="1038"/>
      <c r="Y801" s="1038"/>
      <c r="Z801" s="1038"/>
    </row>
    <row r="802" spans="1:26" s="148" customFormat="1" ht="51">
      <c r="B802" s="148" t="s">
        <v>1113</v>
      </c>
      <c r="C802" s="472"/>
      <c r="D802" s="290"/>
      <c r="E802" s="1031"/>
      <c r="F802" s="290"/>
      <c r="G802" s="1038"/>
      <c r="H802" s="1038"/>
      <c r="I802" s="1038"/>
      <c r="J802" s="1038"/>
      <c r="K802" s="1038"/>
      <c r="L802" s="1038"/>
      <c r="M802" s="1038"/>
      <c r="N802" s="1038"/>
      <c r="O802" s="1038"/>
      <c r="P802" s="1038"/>
      <c r="Q802" s="1038"/>
      <c r="R802" s="1038"/>
      <c r="S802" s="1038"/>
      <c r="T802" s="1038"/>
      <c r="U802" s="1038"/>
      <c r="V802" s="1038"/>
      <c r="W802" s="1038"/>
      <c r="X802" s="1038"/>
      <c r="Y802" s="1038"/>
      <c r="Z802" s="1038"/>
    </row>
    <row r="803" spans="1:26" s="148" customFormat="1" ht="38.25">
      <c r="B803" s="148" t="s">
        <v>822</v>
      </c>
      <c r="C803" s="472"/>
      <c r="D803" s="290"/>
      <c r="E803" s="1031"/>
      <c r="F803" s="290"/>
      <c r="G803" s="1038"/>
      <c r="H803" s="1038"/>
      <c r="I803" s="1038"/>
      <c r="J803" s="1038"/>
      <c r="K803" s="1038"/>
      <c r="L803" s="1038"/>
      <c r="M803" s="1038"/>
      <c r="N803" s="1038"/>
      <c r="O803" s="1038"/>
      <c r="P803" s="1038"/>
      <c r="Q803" s="1038"/>
      <c r="R803" s="1038"/>
      <c r="S803" s="1038"/>
      <c r="T803" s="1038"/>
      <c r="U803" s="1038"/>
      <c r="V803" s="1038"/>
      <c r="W803" s="1038"/>
      <c r="X803" s="1038"/>
      <c r="Y803" s="1038"/>
      <c r="Z803" s="1038"/>
    </row>
    <row r="804" spans="1:26" s="148" customFormat="1" ht="25.5">
      <c r="B804" s="148" t="s">
        <v>1114</v>
      </c>
      <c r="C804" s="472"/>
      <c r="D804" s="290"/>
      <c r="E804" s="1031"/>
      <c r="F804" s="290"/>
      <c r="G804" s="1038"/>
      <c r="H804" s="1038"/>
      <c r="I804" s="1038"/>
      <c r="J804" s="1038"/>
      <c r="K804" s="1038"/>
      <c r="L804" s="1038"/>
      <c r="M804" s="1038"/>
      <c r="N804" s="1038"/>
      <c r="O804" s="1038"/>
      <c r="P804" s="1038"/>
      <c r="Q804" s="1038"/>
      <c r="R804" s="1038"/>
      <c r="S804" s="1038"/>
      <c r="T804" s="1038"/>
      <c r="U804" s="1038"/>
      <c r="V804" s="1038"/>
      <c r="W804" s="1038"/>
      <c r="X804" s="1038"/>
      <c r="Y804" s="1038"/>
      <c r="Z804" s="1038"/>
    </row>
    <row r="805" spans="1:26" s="148" customFormat="1" ht="63.75">
      <c r="B805" s="148" t="s">
        <v>1115</v>
      </c>
      <c r="C805" s="472"/>
      <c r="D805" s="290"/>
      <c r="E805" s="1031"/>
      <c r="F805" s="290"/>
      <c r="G805" s="1038"/>
      <c r="H805" s="1038"/>
      <c r="I805" s="1038"/>
      <c r="J805" s="1038"/>
      <c r="K805" s="1038"/>
      <c r="L805" s="1038"/>
      <c r="M805" s="1038"/>
      <c r="N805" s="1038"/>
      <c r="O805" s="1038"/>
      <c r="P805" s="1038"/>
      <c r="Q805" s="1038"/>
      <c r="R805" s="1038"/>
      <c r="S805" s="1038"/>
      <c r="T805" s="1038"/>
      <c r="U805" s="1038"/>
      <c r="V805" s="1038"/>
      <c r="W805" s="1038"/>
      <c r="X805" s="1038"/>
      <c r="Y805" s="1038"/>
      <c r="Z805" s="1038"/>
    </row>
    <row r="806" spans="1:26" s="148" customFormat="1" ht="63.75">
      <c r="B806" s="148" t="s">
        <v>1116</v>
      </c>
      <c r="C806" s="472"/>
      <c r="D806" s="290"/>
      <c r="E806" s="1031"/>
      <c r="F806" s="290"/>
      <c r="G806" s="1038"/>
      <c r="H806" s="1038"/>
      <c r="I806" s="1038"/>
      <c r="J806" s="1038"/>
      <c r="K806" s="1038"/>
      <c r="L806" s="1038"/>
      <c r="M806" s="1038"/>
      <c r="N806" s="1038"/>
      <c r="O806" s="1038"/>
      <c r="P806" s="1038"/>
      <c r="Q806" s="1038"/>
      <c r="R806" s="1038"/>
      <c r="S806" s="1038"/>
      <c r="T806" s="1038"/>
      <c r="U806" s="1038"/>
      <c r="V806" s="1038"/>
      <c r="W806" s="1038"/>
      <c r="X806" s="1038"/>
      <c r="Y806" s="1038"/>
      <c r="Z806" s="1038"/>
    </row>
    <row r="807" spans="1:26" s="148" customFormat="1" ht="38.25">
      <c r="B807" s="148" t="s">
        <v>1117</v>
      </c>
      <c r="C807" s="472"/>
      <c r="D807" s="290"/>
      <c r="E807" s="1031"/>
      <c r="F807" s="290"/>
      <c r="G807" s="1038"/>
      <c r="H807" s="1038"/>
      <c r="I807" s="1038"/>
      <c r="J807" s="1038"/>
      <c r="K807" s="1038"/>
      <c r="L807" s="1038"/>
      <c r="M807" s="1038"/>
      <c r="N807" s="1038"/>
      <c r="O807" s="1038"/>
      <c r="P807" s="1038"/>
      <c r="Q807" s="1038"/>
      <c r="R807" s="1038"/>
      <c r="S807" s="1038"/>
      <c r="T807" s="1038"/>
      <c r="U807" s="1038"/>
      <c r="V807" s="1038"/>
      <c r="W807" s="1038"/>
      <c r="X807" s="1038"/>
      <c r="Y807" s="1038"/>
      <c r="Z807" s="1038"/>
    </row>
    <row r="808" spans="1:26" s="148" customFormat="1" ht="25.5">
      <c r="B808" s="148" t="s">
        <v>1118</v>
      </c>
      <c r="C808" s="472"/>
      <c r="D808" s="290"/>
      <c r="E808" s="1031"/>
      <c r="F808" s="290"/>
      <c r="G808" s="1038"/>
      <c r="H808" s="1038"/>
      <c r="I808" s="1038"/>
      <c r="J808" s="1038"/>
      <c r="K808" s="1038"/>
      <c r="L808" s="1038"/>
      <c r="M808" s="1038"/>
      <c r="N808" s="1038"/>
      <c r="O808" s="1038"/>
      <c r="P808" s="1038"/>
      <c r="Q808" s="1038"/>
      <c r="R808" s="1038"/>
      <c r="S808" s="1038"/>
      <c r="T808" s="1038"/>
      <c r="U808" s="1038"/>
      <c r="V808" s="1038"/>
      <c r="W808" s="1038"/>
      <c r="X808" s="1038"/>
      <c r="Y808" s="1038"/>
      <c r="Z808" s="1038"/>
    </row>
    <row r="809" spans="1:26" s="148" customFormat="1" ht="25.5">
      <c r="B809" s="148" t="s">
        <v>1089</v>
      </c>
      <c r="C809" s="472"/>
      <c r="D809" s="290"/>
      <c r="E809" s="1031"/>
      <c r="F809" s="290"/>
      <c r="G809" s="1038"/>
      <c r="H809" s="1038"/>
      <c r="I809" s="1038"/>
      <c r="J809" s="1038"/>
      <c r="K809" s="1038"/>
      <c r="L809" s="1038"/>
      <c r="M809" s="1038"/>
      <c r="N809" s="1038"/>
      <c r="O809" s="1038"/>
      <c r="P809" s="1038"/>
      <c r="Q809" s="1038"/>
      <c r="R809" s="1038"/>
      <c r="S809" s="1038"/>
      <c r="T809" s="1038"/>
      <c r="U809" s="1038"/>
      <c r="V809" s="1038"/>
      <c r="W809" s="1038"/>
      <c r="X809" s="1038"/>
      <c r="Y809" s="1038"/>
      <c r="Z809" s="1038"/>
    </row>
    <row r="810" spans="1:26" s="148" customFormat="1" ht="25.5">
      <c r="B810" s="148" t="s">
        <v>1107</v>
      </c>
      <c r="C810" s="472"/>
      <c r="D810" s="290"/>
      <c r="E810" s="1031"/>
      <c r="F810" s="290"/>
      <c r="G810" s="1038"/>
      <c r="H810" s="1038"/>
      <c r="I810" s="1038"/>
      <c r="J810" s="1038"/>
      <c r="K810" s="1038"/>
      <c r="L810" s="1038"/>
      <c r="M810" s="1038"/>
      <c r="N810" s="1038"/>
      <c r="O810" s="1038"/>
      <c r="P810" s="1038"/>
      <c r="Q810" s="1038"/>
      <c r="R810" s="1038"/>
      <c r="S810" s="1038"/>
      <c r="T810" s="1038"/>
      <c r="U810" s="1038"/>
      <c r="V810" s="1038"/>
      <c r="W810" s="1038"/>
      <c r="X810" s="1038"/>
      <c r="Y810" s="1038"/>
      <c r="Z810" s="1038"/>
    </row>
    <row r="811" spans="1:26" s="148" customFormat="1">
      <c r="B811" s="148" t="s">
        <v>1108</v>
      </c>
      <c r="C811" s="472"/>
      <c r="D811" s="290"/>
      <c r="E811" s="1031"/>
      <c r="F811" s="290"/>
      <c r="G811" s="1038"/>
      <c r="H811" s="1038"/>
      <c r="I811" s="1038"/>
      <c r="J811" s="1038"/>
      <c r="K811" s="1038"/>
      <c r="L811" s="1038"/>
      <c r="M811" s="1038"/>
      <c r="N811" s="1038"/>
      <c r="O811" s="1038"/>
      <c r="P811" s="1038"/>
      <c r="Q811" s="1038"/>
      <c r="R811" s="1038"/>
      <c r="S811" s="1038"/>
      <c r="T811" s="1038"/>
      <c r="U811" s="1038"/>
      <c r="V811" s="1038"/>
      <c r="W811" s="1038"/>
      <c r="X811" s="1038"/>
      <c r="Y811" s="1038"/>
      <c r="Z811" s="1038"/>
    </row>
    <row r="812" spans="1:26" s="148" customFormat="1" ht="51">
      <c r="B812" s="148" t="s">
        <v>767</v>
      </c>
      <c r="C812" s="472" t="s">
        <v>84</v>
      </c>
      <c r="D812" s="290">
        <v>1</v>
      </c>
      <c r="E812" s="1031"/>
      <c r="F812" s="290">
        <f>+D812*E812</f>
        <v>0</v>
      </c>
      <c r="G812" s="1038"/>
      <c r="H812" s="1038"/>
      <c r="I812" s="1038"/>
      <c r="J812" s="1038"/>
      <c r="K812" s="1038"/>
      <c r="L812" s="1038"/>
      <c r="M812" s="1038"/>
      <c r="N812" s="1038"/>
      <c r="O812" s="1038"/>
      <c r="P812" s="1038"/>
      <c r="Q812" s="1038"/>
      <c r="R812" s="1038"/>
      <c r="S812" s="1038"/>
      <c r="T812" s="1038"/>
      <c r="U812" s="1038"/>
      <c r="V812" s="1038"/>
      <c r="W812" s="1038"/>
      <c r="X812" s="1038"/>
      <c r="Y812" s="1038"/>
      <c r="Z812" s="1038"/>
    </row>
    <row r="813" spans="1:26" s="148" customFormat="1">
      <c r="C813" s="472"/>
      <c r="D813" s="290"/>
      <c r="E813" s="1083"/>
      <c r="F813" s="290"/>
      <c r="G813" s="1038"/>
      <c r="H813" s="1038"/>
      <c r="I813" s="1038"/>
      <c r="J813" s="1038"/>
      <c r="K813" s="1038"/>
      <c r="L813" s="1038"/>
      <c r="M813" s="1038"/>
      <c r="N813" s="1038"/>
      <c r="O813" s="1038"/>
      <c r="P813" s="1038"/>
      <c r="Q813" s="1038"/>
      <c r="R813" s="1038"/>
      <c r="S813" s="1038"/>
      <c r="T813" s="1038"/>
      <c r="U813" s="1038"/>
      <c r="V813" s="1038"/>
      <c r="W813" s="1038"/>
      <c r="X813" s="1038"/>
      <c r="Y813" s="1038"/>
      <c r="Z813" s="1038"/>
    </row>
    <row r="814" spans="1:26" s="148" customFormat="1">
      <c r="C814" s="472"/>
      <c r="D814" s="290"/>
      <c r="E814" s="1083"/>
      <c r="F814" s="290"/>
      <c r="G814" s="1038"/>
      <c r="H814" s="1038"/>
      <c r="I814" s="1038"/>
      <c r="J814" s="1038"/>
      <c r="K814" s="1038"/>
      <c r="L814" s="1038"/>
      <c r="M814" s="1038"/>
      <c r="N814" s="1038"/>
      <c r="O814" s="1038"/>
      <c r="P814" s="1038"/>
      <c r="Q814" s="1038"/>
      <c r="R814" s="1038"/>
      <c r="S814" s="1038"/>
      <c r="T814" s="1038"/>
      <c r="U814" s="1038"/>
      <c r="V814" s="1038"/>
      <c r="W814" s="1038"/>
      <c r="X814" s="1038"/>
      <c r="Y814" s="1038"/>
      <c r="Z814" s="1038"/>
    </row>
    <row r="815" spans="1:26" s="148" customFormat="1">
      <c r="A815" s="518" t="s">
        <v>1119</v>
      </c>
      <c r="B815" s="518" t="s">
        <v>1120</v>
      </c>
      <c r="C815" s="472"/>
      <c r="D815" s="290"/>
      <c r="E815" s="1083"/>
      <c r="F815" s="290"/>
      <c r="G815" s="1038"/>
      <c r="H815" s="1038"/>
      <c r="I815" s="1038"/>
      <c r="J815" s="1038"/>
      <c r="K815" s="1038"/>
      <c r="L815" s="1038"/>
      <c r="M815" s="1038"/>
      <c r="N815" s="1038"/>
      <c r="O815" s="1038"/>
      <c r="P815" s="1038"/>
      <c r="Q815" s="1038"/>
      <c r="R815" s="1038"/>
      <c r="S815" s="1038"/>
      <c r="T815" s="1038"/>
      <c r="U815" s="1038"/>
      <c r="V815" s="1038"/>
      <c r="W815" s="1038"/>
      <c r="X815" s="1038"/>
      <c r="Y815" s="1038"/>
      <c r="Z815" s="1038"/>
    </row>
    <row r="816" spans="1:26" s="148" customFormat="1">
      <c r="C816" s="472"/>
      <c r="D816" s="290"/>
      <c r="E816" s="1083"/>
      <c r="F816" s="290"/>
      <c r="G816" s="1038"/>
      <c r="H816" s="1038"/>
      <c r="I816" s="1038"/>
      <c r="J816" s="1038"/>
      <c r="K816" s="1038"/>
      <c r="L816" s="1038"/>
      <c r="M816" s="1038"/>
      <c r="N816" s="1038"/>
      <c r="O816" s="1038"/>
      <c r="P816" s="1038"/>
      <c r="Q816" s="1038"/>
      <c r="R816" s="1038"/>
      <c r="S816" s="1038"/>
      <c r="T816" s="1038"/>
      <c r="U816" s="1038"/>
      <c r="V816" s="1038"/>
      <c r="W816" s="1038"/>
      <c r="X816" s="1038"/>
      <c r="Y816" s="1038"/>
      <c r="Z816" s="1038"/>
    </row>
    <row r="817" spans="1:26" s="148" customFormat="1" ht="25.5">
      <c r="A817" s="148" t="s">
        <v>113</v>
      </c>
      <c r="B817" s="370" t="s">
        <v>1121</v>
      </c>
      <c r="C817" s="472"/>
      <c r="D817" s="290"/>
      <c r="E817" s="1083"/>
      <c r="F817" s="290"/>
      <c r="G817" s="1038"/>
      <c r="H817" s="1038"/>
      <c r="I817" s="1038"/>
      <c r="J817" s="1038"/>
      <c r="K817" s="1038"/>
      <c r="L817" s="1038"/>
      <c r="M817" s="1038"/>
      <c r="N817" s="1038"/>
      <c r="O817" s="1038"/>
      <c r="P817" s="1038"/>
      <c r="Q817" s="1038"/>
      <c r="R817" s="1038"/>
      <c r="S817" s="1038"/>
      <c r="T817" s="1038"/>
      <c r="U817" s="1038"/>
      <c r="V817" s="1038"/>
      <c r="W817" s="1038"/>
      <c r="X817" s="1038"/>
      <c r="Y817" s="1038"/>
      <c r="Z817" s="1038"/>
    </row>
    <row r="818" spans="1:26" s="148" customFormat="1" ht="38.25">
      <c r="B818" s="148" t="s">
        <v>1122</v>
      </c>
      <c r="C818" s="472"/>
      <c r="D818" s="290"/>
      <c r="E818" s="1083"/>
      <c r="F818" s="290"/>
      <c r="G818" s="1038"/>
      <c r="H818" s="1038"/>
      <c r="I818" s="1038"/>
      <c r="J818" s="1038"/>
      <c r="K818" s="1038"/>
      <c r="L818" s="1038"/>
      <c r="M818" s="1038"/>
      <c r="N818" s="1038"/>
      <c r="O818" s="1038"/>
      <c r="P818" s="1038"/>
      <c r="Q818" s="1038"/>
      <c r="R818" s="1038"/>
      <c r="S818" s="1038"/>
      <c r="T818" s="1038"/>
      <c r="U818" s="1038"/>
      <c r="V818" s="1038"/>
      <c r="W818" s="1038"/>
      <c r="X818" s="1038"/>
      <c r="Y818" s="1038"/>
      <c r="Z818" s="1038"/>
    </row>
    <row r="819" spans="1:26" s="148" customFormat="1" ht="38.25">
      <c r="B819" s="148" t="s">
        <v>1123</v>
      </c>
      <c r="C819" s="472"/>
      <c r="D819" s="290"/>
      <c r="E819" s="1083"/>
      <c r="F819" s="290"/>
      <c r="G819" s="1038"/>
      <c r="H819" s="1038"/>
      <c r="I819" s="1038"/>
      <c r="J819" s="1038"/>
      <c r="K819" s="1038"/>
      <c r="L819" s="1038"/>
      <c r="M819" s="1038"/>
      <c r="N819" s="1038"/>
      <c r="O819" s="1038"/>
      <c r="P819" s="1038"/>
      <c r="Q819" s="1038"/>
      <c r="R819" s="1038"/>
      <c r="S819" s="1038"/>
      <c r="T819" s="1038"/>
      <c r="U819" s="1038"/>
      <c r="V819" s="1038"/>
      <c r="W819" s="1038"/>
      <c r="X819" s="1038"/>
      <c r="Y819" s="1038"/>
      <c r="Z819" s="1038"/>
    </row>
    <row r="820" spans="1:26" s="148" customFormat="1">
      <c r="B820" s="148" t="s">
        <v>816</v>
      </c>
      <c r="C820" s="472"/>
      <c r="D820" s="290"/>
      <c r="E820" s="1083"/>
      <c r="F820" s="290"/>
      <c r="G820" s="1038"/>
      <c r="H820" s="1038"/>
      <c r="I820" s="1038"/>
      <c r="J820" s="1038"/>
      <c r="K820" s="1038"/>
      <c r="L820" s="1038"/>
      <c r="M820" s="1038"/>
      <c r="N820" s="1038"/>
      <c r="O820" s="1038"/>
      <c r="P820" s="1038"/>
      <c r="Q820" s="1038"/>
      <c r="R820" s="1038"/>
      <c r="S820" s="1038"/>
      <c r="T820" s="1038"/>
      <c r="U820" s="1038"/>
      <c r="V820" s="1038"/>
      <c r="W820" s="1038"/>
      <c r="X820" s="1038"/>
      <c r="Y820" s="1038"/>
      <c r="Z820" s="1038"/>
    </row>
    <row r="821" spans="1:26" s="148" customFormat="1" ht="165.75">
      <c r="B821" s="148" t="s">
        <v>1124</v>
      </c>
      <c r="C821" s="472"/>
      <c r="D821" s="290"/>
      <c r="E821" s="1083"/>
      <c r="F821" s="290"/>
      <c r="G821" s="1038"/>
      <c r="H821" s="1038"/>
      <c r="I821" s="1038"/>
      <c r="J821" s="1038"/>
      <c r="K821" s="1038"/>
      <c r="L821" s="1038"/>
      <c r="M821" s="1038"/>
      <c r="N821" s="1038"/>
      <c r="O821" s="1038"/>
      <c r="P821" s="1038"/>
      <c r="Q821" s="1038"/>
      <c r="R821" s="1038"/>
      <c r="S821" s="1038"/>
      <c r="T821" s="1038"/>
      <c r="U821" s="1038"/>
      <c r="V821" s="1038"/>
      <c r="W821" s="1038"/>
      <c r="X821" s="1038"/>
      <c r="Y821" s="1038"/>
      <c r="Z821" s="1038"/>
    </row>
    <row r="822" spans="1:26" s="148" customFormat="1" ht="63.75">
      <c r="B822" s="148" t="s">
        <v>1125</v>
      </c>
      <c r="C822" s="472"/>
      <c r="D822" s="290"/>
      <c r="E822" s="1083"/>
      <c r="F822" s="290"/>
      <c r="G822" s="1038"/>
      <c r="H822" s="1038"/>
      <c r="I822" s="1038"/>
      <c r="J822" s="1038"/>
      <c r="K822" s="1038"/>
      <c r="L822" s="1038"/>
      <c r="M822" s="1038"/>
      <c r="N822" s="1038"/>
      <c r="O822" s="1038"/>
      <c r="P822" s="1038"/>
      <c r="Q822" s="1038"/>
      <c r="R822" s="1038"/>
      <c r="S822" s="1038"/>
      <c r="T822" s="1038"/>
      <c r="U822" s="1038"/>
      <c r="V822" s="1038"/>
      <c r="W822" s="1038"/>
      <c r="X822" s="1038"/>
      <c r="Y822" s="1038"/>
      <c r="Z822" s="1038"/>
    </row>
    <row r="823" spans="1:26" s="148" customFormat="1" ht="51">
      <c r="B823" s="148" t="s">
        <v>1074</v>
      </c>
      <c r="C823" s="472"/>
      <c r="D823" s="290"/>
      <c r="E823" s="1083"/>
      <c r="F823" s="290"/>
      <c r="G823" s="1038"/>
      <c r="H823" s="1038"/>
      <c r="I823" s="1038"/>
      <c r="J823" s="1038"/>
      <c r="K823" s="1038"/>
      <c r="L823" s="1038"/>
      <c r="M823" s="1038"/>
      <c r="N823" s="1038"/>
      <c r="O823" s="1038"/>
      <c r="P823" s="1038"/>
      <c r="Q823" s="1038"/>
      <c r="R823" s="1038"/>
      <c r="S823" s="1038"/>
      <c r="T823" s="1038"/>
      <c r="U823" s="1038"/>
      <c r="V823" s="1038"/>
      <c r="W823" s="1038"/>
      <c r="X823" s="1038"/>
      <c r="Y823" s="1038"/>
      <c r="Z823" s="1038"/>
    </row>
    <row r="824" spans="1:26" s="148" customFormat="1" ht="38.25">
      <c r="B824" s="148" t="s">
        <v>903</v>
      </c>
      <c r="C824" s="472"/>
      <c r="D824" s="290"/>
      <c r="E824" s="1083"/>
      <c r="F824" s="290"/>
      <c r="G824" s="1038"/>
      <c r="H824" s="1038"/>
      <c r="I824" s="1038"/>
      <c r="J824" s="1038"/>
      <c r="K824" s="1038"/>
      <c r="L824" s="1038"/>
      <c r="M824" s="1038"/>
      <c r="N824" s="1038"/>
      <c r="O824" s="1038"/>
      <c r="P824" s="1038"/>
      <c r="Q824" s="1038"/>
      <c r="R824" s="1038"/>
      <c r="S824" s="1038"/>
      <c r="T824" s="1038"/>
      <c r="U824" s="1038"/>
      <c r="V824" s="1038"/>
      <c r="W824" s="1038"/>
      <c r="X824" s="1038"/>
      <c r="Y824" s="1038"/>
      <c r="Z824" s="1038"/>
    </row>
    <row r="825" spans="1:26" s="148" customFormat="1" ht="38.25">
      <c r="B825" s="148" t="s">
        <v>1126</v>
      </c>
      <c r="C825" s="472"/>
      <c r="D825" s="290"/>
      <c r="E825" s="1083"/>
      <c r="F825" s="290"/>
      <c r="G825" s="1038"/>
      <c r="H825" s="1038"/>
      <c r="I825" s="1038"/>
      <c r="J825" s="1038"/>
      <c r="K825" s="1038"/>
      <c r="L825" s="1038"/>
      <c r="M825" s="1038"/>
      <c r="N825" s="1038"/>
      <c r="O825" s="1038"/>
      <c r="P825" s="1038"/>
      <c r="Q825" s="1038"/>
      <c r="R825" s="1038"/>
      <c r="S825" s="1038"/>
      <c r="T825" s="1038"/>
      <c r="U825" s="1038"/>
      <c r="V825" s="1038"/>
      <c r="W825" s="1038"/>
      <c r="X825" s="1038"/>
      <c r="Y825" s="1038"/>
      <c r="Z825" s="1038"/>
    </row>
    <row r="826" spans="1:26" s="148" customFormat="1" ht="38.25">
      <c r="B826" s="148" t="s">
        <v>822</v>
      </c>
      <c r="C826" s="472"/>
      <c r="D826" s="290"/>
      <c r="E826" s="1083"/>
      <c r="F826" s="290"/>
      <c r="G826" s="1038"/>
      <c r="H826" s="1038"/>
      <c r="I826" s="1038"/>
      <c r="J826" s="1038"/>
      <c r="K826" s="1038"/>
      <c r="L826" s="1038"/>
      <c r="M826" s="1038"/>
      <c r="N826" s="1038"/>
      <c r="O826" s="1038"/>
      <c r="P826" s="1038"/>
      <c r="Q826" s="1038"/>
      <c r="R826" s="1038"/>
      <c r="S826" s="1038"/>
      <c r="T826" s="1038"/>
      <c r="U826" s="1038"/>
      <c r="V826" s="1038"/>
      <c r="W826" s="1038"/>
      <c r="X826" s="1038"/>
      <c r="Y826" s="1038"/>
      <c r="Z826" s="1038"/>
    </row>
    <row r="827" spans="1:26" s="148" customFormat="1" ht="25.5">
      <c r="B827" s="148" t="s">
        <v>1127</v>
      </c>
      <c r="C827" s="472"/>
      <c r="D827" s="290"/>
      <c r="E827" s="1083"/>
      <c r="F827" s="290"/>
      <c r="G827" s="1038"/>
      <c r="H827" s="1038"/>
      <c r="I827" s="1038"/>
      <c r="J827" s="1038"/>
      <c r="K827" s="1038"/>
      <c r="L827" s="1038"/>
      <c r="M827" s="1038"/>
      <c r="N827" s="1038"/>
      <c r="O827" s="1038"/>
      <c r="P827" s="1038"/>
      <c r="Q827" s="1038"/>
      <c r="R827" s="1038"/>
      <c r="S827" s="1038"/>
      <c r="T827" s="1038"/>
      <c r="U827" s="1038"/>
      <c r="V827" s="1038"/>
      <c r="W827" s="1038"/>
      <c r="X827" s="1038"/>
      <c r="Y827" s="1038"/>
      <c r="Z827" s="1038"/>
    </row>
    <row r="828" spans="1:26" s="148" customFormat="1" ht="25.5">
      <c r="B828" s="148" t="s">
        <v>1077</v>
      </c>
      <c r="C828" s="472"/>
      <c r="D828" s="290"/>
      <c r="E828" s="1083"/>
      <c r="F828" s="290"/>
      <c r="G828" s="1038"/>
      <c r="H828" s="1038"/>
      <c r="I828" s="1038"/>
      <c r="J828" s="1038"/>
      <c r="K828" s="1038"/>
      <c r="L828" s="1038"/>
      <c r="M828" s="1038"/>
      <c r="N828" s="1038"/>
      <c r="O828" s="1038"/>
      <c r="P828" s="1038"/>
      <c r="Q828" s="1038"/>
      <c r="R828" s="1038"/>
      <c r="S828" s="1038"/>
      <c r="T828" s="1038"/>
      <c r="U828" s="1038"/>
      <c r="V828" s="1038"/>
      <c r="W828" s="1038"/>
      <c r="X828" s="1038"/>
      <c r="Y828" s="1038"/>
      <c r="Z828" s="1038"/>
    </row>
    <row r="829" spans="1:26" s="148" customFormat="1" ht="63.75">
      <c r="B829" s="148" t="s">
        <v>1128</v>
      </c>
      <c r="C829" s="472"/>
      <c r="D829" s="290"/>
      <c r="E829" s="1083"/>
      <c r="F829" s="290"/>
      <c r="G829" s="1038"/>
      <c r="H829" s="1038"/>
      <c r="I829" s="1038"/>
      <c r="J829" s="1038"/>
      <c r="K829" s="1038"/>
      <c r="L829" s="1038"/>
      <c r="M829" s="1038"/>
      <c r="N829" s="1038"/>
      <c r="O829" s="1038"/>
      <c r="P829" s="1038"/>
      <c r="Q829" s="1038"/>
      <c r="R829" s="1038"/>
      <c r="S829" s="1038"/>
      <c r="T829" s="1038"/>
      <c r="U829" s="1038"/>
      <c r="V829" s="1038"/>
      <c r="W829" s="1038"/>
      <c r="X829" s="1038"/>
      <c r="Y829" s="1038"/>
      <c r="Z829" s="1038"/>
    </row>
    <row r="830" spans="1:26" s="148" customFormat="1" ht="25.5">
      <c r="B830" s="148" t="s">
        <v>1129</v>
      </c>
      <c r="C830" s="472"/>
      <c r="D830" s="290"/>
      <c r="E830" s="1083"/>
      <c r="F830" s="290"/>
      <c r="G830" s="1038"/>
      <c r="H830" s="1038"/>
      <c r="I830" s="1038"/>
      <c r="J830" s="1038"/>
      <c r="K830" s="1038"/>
      <c r="L830" s="1038"/>
      <c r="M830" s="1038"/>
      <c r="N830" s="1038"/>
      <c r="O830" s="1038"/>
      <c r="P830" s="1038"/>
      <c r="Q830" s="1038"/>
      <c r="R830" s="1038"/>
      <c r="S830" s="1038"/>
      <c r="T830" s="1038"/>
      <c r="U830" s="1038"/>
      <c r="V830" s="1038"/>
      <c r="W830" s="1038"/>
      <c r="X830" s="1038"/>
      <c r="Y830" s="1038"/>
      <c r="Z830" s="1038"/>
    </row>
    <row r="831" spans="1:26" s="148" customFormat="1" ht="51">
      <c r="B831" s="148" t="s">
        <v>767</v>
      </c>
      <c r="C831" s="472" t="s">
        <v>84</v>
      </c>
      <c r="D831" s="290">
        <v>1</v>
      </c>
      <c r="E831" s="1031"/>
      <c r="F831" s="290">
        <f>+D831*E831</f>
        <v>0</v>
      </c>
      <c r="G831" s="1038"/>
      <c r="H831" s="1038"/>
      <c r="I831" s="1038"/>
      <c r="J831" s="1038"/>
      <c r="K831" s="1038"/>
      <c r="L831" s="1038"/>
      <c r="M831" s="1038"/>
      <c r="N831" s="1038"/>
      <c r="O831" s="1038"/>
      <c r="P831" s="1038"/>
      <c r="Q831" s="1038"/>
      <c r="R831" s="1038"/>
      <c r="S831" s="1038"/>
      <c r="T831" s="1038"/>
      <c r="U831" s="1038"/>
      <c r="V831" s="1038"/>
      <c r="W831" s="1038"/>
      <c r="X831" s="1038"/>
      <c r="Y831" s="1038"/>
      <c r="Z831" s="1038"/>
    </row>
    <row r="832" spans="1:26" s="148" customFormat="1">
      <c r="C832" s="472"/>
      <c r="D832" s="290"/>
      <c r="E832" s="1083"/>
      <c r="F832" s="290"/>
      <c r="G832" s="1038"/>
      <c r="H832" s="1038"/>
      <c r="I832" s="1038"/>
      <c r="J832" s="1038"/>
      <c r="K832" s="1038"/>
      <c r="L832" s="1038"/>
      <c r="M832" s="1038"/>
      <c r="N832" s="1038"/>
      <c r="O832" s="1038"/>
      <c r="P832" s="1038"/>
      <c r="Q832" s="1038"/>
      <c r="R832" s="1038"/>
      <c r="S832" s="1038"/>
      <c r="T832" s="1038"/>
      <c r="U832" s="1038"/>
      <c r="V832" s="1038"/>
      <c r="W832" s="1038"/>
      <c r="X832" s="1038"/>
      <c r="Y832" s="1038"/>
      <c r="Z832" s="1038"/>
    </row>
    <row r="833" spans="1:26" s="148" customFormat="1">
      <c r="C833" s="472"/>
      <c r="D833" s="290"/>
      <c r="E833" s="1083"/>
      <c r="F833" s="290"/>
      <c r="G833" s="1038"/>
      <c r="H833" s="1038"/>
      <c r="I833" s="1038"/>
      <c r="J833" s="1038"/>
      <c r="K833" s="1038"/>
      <c r="L833" s="1038"/>
      <c r="M833" s="1038"/>
      <c r="N833" s="1038"/>
      <c r="O833" s="1038"/>
      <c r="P833" s="1038"/>
      <c r="Q833" s="1038"/>
      <c r="R833" s="1038"/>
      <c r="S833" s="1038"/>
      <c r="T833" s="1038"/>
      <c r="U833" s="1038"/>
      <c r="V833" s="1038"/>
      <c r="W833" s="1038"/>
      <c r="X833" s="1038"/>
      <c r="Y833" s="1038"/>
      <c r="Z833" s="1038"/>
    </row>
    <row r="834" spans="1:26" s="148" customFormat="1" ht="25.5">
      <c r="A834" s="148" t="s">
        <v>114</v>
      </c>
      <c r="B834" s="370" t="s">
        <v>1130</v>
      </c>
      <c r="C834" s="472"/>
      <c r="D834" s="290"/>
      <c r="E834" s="1083"/>
      <c r="F834" s="290"/>
      <c r="G834" s="1038"/>
      <c r="H834" s="1038"/>
      <c r="I834" s="1038"/>
      <c r="J834" s="1038"/>
      <c r="K834" s="1038"/>
      <c r="L834" s="1038"/>
      <c r="M834" s="1038"/>
      <c r="N834" s="1038"/>
      <c r="O834" s="1038"/>
      <c r="P834" s="1038"/>
      <c r="Q834" s="1038"/>
      <c r="R834" s="1038"/>
      <c r="S834" s="1038"/>
      <c r="T834" s="1038"/>
      <c r="U834" s="1038"/>
      <c r="V834" s="1038"/>
      <c r="W834" s="1038"/>
      <c r="X834" s="1038"/>
      <c r="Y834" s="1038"/>
      <c r="Z834" s="1038"/>
    </row>
    <row r="835" spans="1:26" s="148" customFormat="1" ht="38.25">
      <c r="B835" s="148" t="s">
        <v>1122</v>
      </c>
      <c r="C835" s="472"/>
      <c r="D835" s="290"/>
      <c r="E835" s="1083"/>
      <c r="F835" s="290"/>
      <c r="G835" s="1038"/>
      <c r="H835" s="1038"/>
      <c r="I835" s="1038"/>
      <c r="J835" s="1038"/>
      <c r="K835" s="1038"/>
      <c r="L835" s="1038"/>
      <c r="M835" s="1038"/>
      <c r="N835" s="1038"/>
      <c r="O835" s="1038"/>
      <c r="P835" s="1038"/>
      <c r="Q835" s="1038"/>
      <c r="R835" s="1038"/>
      <c r="S835" s="1038"/>
      <c r="T835" s="1038"/>
      <c r="U835" s="1038"/>
      <c r="V835" s="1038"/>
      <c r="W835" s="1038"/>
      <c r="X835" s="1038"/>
      <c r="Y835" s="1038"/>
      <c r="Z835" s="1038"/>
    </row>
    <row r="836" spans="1:26" s="148" customFormat="1" ht="38.25">
      <c r="B836" s="148" t="s">
        <v>1123</v>
      </c>
      <c r="C836" s="472"/>
      <c r="D836" s="290"/>
      <c r="E836" s="1083"/>
      <c r="F836" s="290"/>
      <c r="G836" s="1038"/>
      <c r="H836" s="1038"/>
      <c r="I836" s="1038"/>
      <c r="J836" s="1038"/>
      <c r="K836" s="1038"/>
      <c r="L836" s="1038"/>
      <c r="M836" s="1038"/>
      <c r="N836" s="1038"/>
      <c r="O836" s="1038"/>
      <c r="P836" s="1038"/>
      <c r="Q836" s="1038"/>
      <c r="R836" s="1038"/>
      <c r="S836" s="1038"/>
      <c r="T836" s="1038"/>
      <c r="U836" s="1038"/>
      <c r="V836" s="1038"/>
      <c r="W836" s="1038"/>
      <c r="X836" s="1038"/>
      <c r="Y836" s="1038"/>
      <c r="Z836" s="1038"/>
    </row>
    <row r="837" spans="1:26" s="148" customFormat="1" ht="165.75">
      <c r="B837" s="148" t="s">
        <v>1124</v>
      </c>
      <c r="C837" s="472"/>
      <c r="D837" s="290"/>
      <c r="E837" s="1083"/>
      <c r="F837" s="290"/>
      <c r="G837" s="1038"/>
      <c r="H837" s="1038"/>
      <c r="I837" s="1038"/>
      <c r="J837" s="1038"/>
      <c r="K837" s="1038"/>
      <c r="L837" s="1038"/>
      <c r="M837" s="1038"/>
      <c r="N837" s="1038"/>
      <c r="O837" s="1038"/>
      <c r="P837" s="1038"/>
      <c r="Q837" s="1038"/>
      <c r="R837" s="1038"/>
      <c r="S837" s="1038"/>
      <c r="T837" s="1038"/>
      <c r="U837" s="1038"/>
      <c r="V837" s="1038"/>
      <c r="W837" s="1038"/>
      <c r="X837" s="1038"/>
      <c r="Y837" s="1038"/>
      <c r="Z837" s="1038"/>
    </row>
    <row r="838" spans="1:26" s="148" customFormat="1" ht="63.75">
      <c r="B838" s="148" t="s">
        <v>1125</v>
      </c>
      <c r="C838" s="472"/>
      <c r="D838" s="290"/>
      <c r="E838" s="1083"/>
      <c r="F838" s="290"/>
      <c r="G838" s="1038"/>
      <c r="H838" s="1038"/>
      <c r="I838" s="1038"/>
      <c r="J838" s="1038"/>
      <c r="K838" s="1038"/>
      <c r="L838" s="1038"/>
      <c r="M838" s="1038"/>
      <c r="N838" s="1038"/>
      <c r="O838" s="1038"/>
      <c r="P838" s="1038"/>
      <c r="Q838" s="1038"/>
      <c r="R838" s="1038"/>
      <c r="S838" s="1038"/>
      <c r="T838" s="1038"/>
      <c r="U838" s="1038"/>
      <c r="V838" s="1038"/>
      <c r="W838" s="1038"/>
      <c r="X838" s="1038"/>
      <c r="Y838" s="1038"/>
      <c r="Z838" s="1038"/>
    </row>
    <row r="839" spans="1:26" s="148" customFormat="1" ht="51">
      <c r="B839" s="148" t="s">
        <v>1074</v>
      </c>
      <c r="C839" s="472"/>
      <c r="D839" s="290"/>
      <c r="E839" s="1083"/>
      <c r="F839" s="290"/>
      <c r="G839" s="1038"/>
      <c r="H839" s="1038"/>
      <c r="I839" s="1038"/>
      <c r="J839" s="1038"/>
      <c r="K839" s="1038"/>
      <c r="L839" s="1038"/>
      <c r="M839" s="1038"/>
      <c r="N839" s="1038"/>
      <c r="O839" s="1038"/>
      <c r="P839" s="1038"/>
      <c r="Q839" s="1038"/>
      <c r="R839" s="1038"/>
      <c r="S839" s="1038"/>
      <c r="T839" s="1038"/>
      <c r="U839" s="1038"/>
      <c r="V839" s="1038"/>
      <c r="W839" s="1038"/>
      <c r="X839" s="1038"/>
      <c r="Y839" s="1038"/>
      <c r="Z839" s="1038"/>
    </row>
    <row r="840" spans="1:26" s="148" customFormat="1" ht="38.25">
      <c r="B840" s="148" t="s">
        <v>903</v>
      </c>
      <c r="C840" s="472"/>
      <c r="D840" s="290"/>
      <c r="E840" s="1083"/>
      <c r="F840" s="290"/>
      <c r="G840" s="1038"/>
      <c r="H840" s="1038"/>
      <c r="I840" s="1038"/>
      <c r="J840" s="1038"/>
      <c r="K840" s="1038"/>
      <c r="L840" s="1038"/>
      <c r="M840" s="1038"/>
      <c r="N840" s="1038"/>
      <c r="O840" s="1038"/>
      <c r="P840" s="1038"/>
      <c r="Q840" s="1038"/>
      <c r="R840" s="1038"/>
      <c r="S840" s="1038"/>
      <c r="T840" s="1038"/>
      <c r="U840" s="1038"/>
      <c r="V840" s="1038"/>
      <c r="W840" s="1038"/>
      <c r="X840" s="1038"/>
      <c r="Y840" s="1038"/>
      <c r="Z840" s="1038"/>
    </row>
    <row r="841" spans="1:26" s="148" customFormat="1" ht="38.25">
      <c r="B841" s="148" t="s">
        <v>1131</v>
      </c>
      <c r="C841" s="472"/>
      <c r="D841" s="290"/>
      <c r="E841" s="1083"/>
      <c r="F841" s="290"/>
      <c r="G841" s="1038"/>
      <c r="H841" s="1038"/>
      <c r="I841" s="1038"/>
      <c r="J841" s="1038"/>
      <c r="K841" s="1038"/>
      <c r="L841" s="1038"/>
      <c r="M841" s="1038"/>
      <c r="N841" s="1038"/>
      <c r="O841" s="1038"/>
      <c r="P841" s="1038"/>
      <c r="Q841" s="1038"/>
      <c r="R841" s="1038"/>
      <c r="S841" s="1038"/>
      <c r="T841" s="1038"/>
      <c r="U841" s="1038"/>
      <c r="V841" s="1038"/>
      <c r="W841" s="1038"/>
      <c r="X841" s="1038"/>
      <c r="Y841" s="1038"/>
      <c r="Z841" s="1038"/>
    </row>
    <row r="842" spans="1:26" s="148" customFormat="1" ht="38.25">
      <c r="B842" s="148" t="s">
        <v>1132</v>
      </c>
      <c r="C842" s="472"/>
      <c r="D842" s="290"/>
      <c r="E842" s="1083"/>
      <c r="F842" s="290"/>
      <c r="G842" s="1038"/>
      <c r="H842" s="1038"/>
      <c r="I842" s="1038"/>
      <c r="J842" s="1038"/>
      <c r="K842" s="1038"/>
      <c r="L842" s="1038"/>
      <c r="M842" s="1038"/>
      <c r="N842" s="1038"/>
      <c r="O842" s="1038"/>
      <c r="P842" s="1038"/>
      <c r="Q842" s="1038"/>
      <c r="R842" s="1038"/>
      <c r="S842" s="1038"/>
      <c r="T842" s="1038"/>
      <c r="U842" s="1038"/>
      <c r="V842" s="1038"/>
      <c r="W842" s="1038"/>
      <c r="X842" s="1038"/>
      <c r="Y842" s="1038"/>
      <c r="Z842" s="1038"/>
    </row>
    <row r="843" spans="1:26" s="148" customFormat="1" ht="25.5">
      <c r="B843" s="148" t="s">
        <v>1127</v>
      </c>
      <c r="C843" s="472"/>
      <c r="D843" s="290"/>
      <c r="E843" s="1083"/>
      <c r="F843" s="290"/>
      <c r="G843" s="1038"/>
      <c r="H843" s="1038"/>
      <c r="I843" s="1038"/>
      <c r="J843" s="1038"/>
      <c r="K843" s="1038"/>
      <c r="L843" s="1038"/>
      <c r="M843" s="1038"/>
      <c r="N843" s="1038"/>
      <c r="O843" s="1038"/>
      <c r="P843" s="1038"/>
      <c r="Q843" s="1038"/>
      <c r="R843" s="1038"/>
      <c r="S843" s="1038"/>
      <c r="T843" s="1038"/>
      <c r="U843" s="1038"/>
      <c r="V843" s="1038"/>
      <c r="W843" s="1038"/>
      <c r="X843" s="1038"/>
      <c r="Y843" s="1038"/>
      <c r="Z843" s="1038"/>
    </row>
    <row r="844" spans="1:26" s="148" customFormat="1" ht="25.5">
      <c r="B844" s="148" t="s">
        <v>1077</v>
      </c>
      <c r="C844" s="472"/>
      <c r="D844" s="290"/>
      <c r="E844" s="1083"/>
      <c r="F844" s="290"/>
      <c r="G844" s="1038"/>
      <c r="H844" s="1038"/>
      <c r="I844" s="1038"/>
      <c r="J844" s="1038"/>
      <c r="K844" s="1038"/>
      <c r="L844" s="1038"/>
      <c r="M844" s="1038"/>
      <c r="N844" s="1038"/>
      <c r="O844" s="1038"/>
      <c r="P844" s="1038"/>
      <c r="Q844" s="1038"/>
      <c r="R844" s="1038"/>
      <c r="S844" s="1038"/>
      <c r="T844" s="1038"/>
      <c r="U844" s="1038"/>
      <c r="V844" s="1038"/>
      <c r="W844" s="1038"/>
      <c r="X844" s="1038"/>
      <c r="Y844" s="1038"/>
      <c r="Z844" s="1038"/>
    </row>
    <row r="845" spans="1:26" s="148" customFormat="1" ht="63.75">
      <c r="B845" s="148" t="s">
        <v>1128</v>
      </c>
      <c r="C845" s="472"/>
      <c r="D845" s="290"/>
      <c r="E845" s="1083"/>
      <c r="F845" s="290"/>
      <c r="G845" s="1038"/>
      <c r="H845" s="1038"/>
      <c r="I845" s="1038"/>
      <c r="J845" s="1038"/>
      <c r="K845" s="1038"/>
      <c r="L845" s="1038"/>
      <c r="M845" s="1038"/>
      <c r="N845" s="1038"/>
      <c r="O845" s="1038"/>
      <c r="P845" s="1038"/>
      <c r="Q845" s="1038"/>
      <c r="R845" s="1038"/>
      <c r="S845" s="1038"/>
      <c r="T845" s="1038"/>
      <c r="U845" s="1038"/>
      <c r="V845" s="1038"/>
      <c r="W845" s="1038"/>
      <c r="X845" s="1038"/>
      <c r="Y845" s="1038"/>
      <c r="Z845" s="1038"/>
    </row>
    <row r="846" spans="1:26" s="148" customFormat="1" ht="25.5">
      <c r="B846" s="148" t="s">
        <v>1133</v>
      </c>
      <c r="C846" s="472"/>
      <c r="D846" s="290"/>
      <c r="E846" s="1083"/>
      <c r="F846" s="290"/>
      <c r="G846" s="1038"/>
      <c r="H846" s="1038"/>
      <c r="I846" s="1038"/>
      <c r="J846" s="1038"/>
      <c r="K846" s="1038"/>
      <c r="L846" s="1038"/>
      <c r="M846" s="1038"/>
      <c r="N846" s="1038"/>
      <c r="O846" s="1038"/>
      <c r="P846" s="1038"/>
      <c r="Q846" s="1038"/>
      <c r="R846" s="1038"/>
      <c r="S846" s="1038"/>
      <c r="T846" s="1038"/>
      <c r="U846" s="1038"/>
      <c r="V846" s="1038"/>
      <c r="W846" s="1038"/>
      <c r="X846" s="1038"/>
      <c r="Y846" s="1038"/>
      <c r="Z846" s="1038"/>
    </row>
    <row r="847" spans="1:26" s="148" customFormat="1" ht="51">
      <c r="B847" s="148" t="s">
        <v>767</v>
      </c>
      <c r="C847" s="472" t="s">
        <v>84</v>
      </c>
      <c r="D847" s="290">
        <v>1</v>
      </c>
      <c r="E847" s="1031"/>
      <c r="F847" s="290">
        <f>+D847*E847</f>
        <v>0</v>
      </c>
      <c r="G847" s="1038"/>
      <c r="H847" s="1038"/>
      <c r="I847" s="1038"/>
      <c r="J847" s="1038"/>
      <c r="K847" s="1038"/>
      <c r="L847" s="1038"/>
      <c r="M847" s="1038"/>
      <c r="N847" s="1038"/>
      <c r="O847" s="1038"/>
      <c r="P847" s="1038"/>
      <c r="Q847" s="1038"/>
      <c r="R847" s="1038"/>
      <c r="S847" s="1038"/>
      <c r="T847" s="1038"/>
      <c r="U847" s="1038"/>
      <c r="V847" s="1038"/>
      <c r="W847" s="1038"/>
      <c r="X847" s="1038"/>
      <c r="Y847" s="1038"/>
      <c r="Z847" s="1038"/>
    </row>
    <row r="848" spans="1:26" s="148" customFormat="1">
      <c r="C848" s="472"/>
      <c r="D848" s="290"/>
      <c r="E848" s="1083"/>
      <c r="F848" s="290"/>
      <c r="G848" s="1038"/>
      <c r="H848" s="1038"/>
      <c r="I848" s="1038"/>
      <c r="J848" s="1038"/>
      <c r="K848" s="1038"/>
      <c r="L848" s="1038"/>
      <c r="M848" s="1038"/>
      <c r="N848" s="1038"/>
      <c r="O848" s="1038"/>
      <c r="P848" s="1038"/>
      <c r="Q848" s="1038"/>
      <c r="R848" s="1038"/>
      <c r="S848" s="1038"/>
      <c r="T848" s="1038"/>
      <c r="U848" s="1038"/>
      <c r="V848" s="1038"/>
      <c r="W848" s="1038"/>
      <c r="X848" s="1038"/>
      <c r="Y848" s="1038"/>
      <c r="Z848" s="1038"/>
    </row>
    <row r="849" spans="1:26" s="148" customFormat="1">
      <c r="C849" s="472"/>
      <c r="D849" s="290"/>
      <c r="E849" s="1031"/>
      <c r="F849" s="290"/>
      <c r="G849" s="1038"/>
      <c r="H849" s="1038"/>
      <c r="I849" s="1038"/>
      <c r="J849" s="1038"/>
      <c r="K849" s="1038"/>
      <c r="L849" s="1038"/>
      <c r="M849" s="1038"/>
      <c r="N849" s="1038"/>
      <c r="O849" s="1038"/>
      <c r="P849" s="1038"/>
      <c r="Q849" s="1038"/>
      <c r="R849" s="1038"/>
      <c r="S849" s="1038"/>
      <c r="T849" s="1038"/>
      <c r="U849" s="1038"/>
      <c r="V849" s="1038"/>
      <c r="W849" s="1038"/>
      <c r="X849" s="1038"/>
      <c r="Y849" s="1038"/>
      <c r="Z849" s="1038"/>
    </row>
    <row r="850" spans="1:26" s="148" customFormat="1">
      <c r="A850" s="148" t="s">
        <v>115</v>
      </c>
      <c r="B850" s="370" t="s">
        <v>1134</v>
      </c>
      <c r="C850" s="472"/>
      <c r="D850" s="290"/>
      <c r="E850" s="1031"/>
      <c r="F850" s="290"/>
      <c r="G850" s="1038"/>
      <c r="H850" s="1038"/>
      <c r="I850" s="1038"/>
      <c r="J850" s="1038"/>
      <c r="K850" s="1038"/>
      <c r="L850" s="1038"/>
      <c r="M850" s="1038"/>
      <c r="N850" s="1038"/>
      <c r="O850" s="1038"/>
      <c r="P850" s="1038"/>
      <c r="Q850" s="1038"/>
      <c r="R850" s="1038"/>
      <c r="S850" s="1038"/>
      <c r="T850" s="1038"/>
      <c r="U850" s="1038"/>
      <c r="V850" s="1038"/>
      <c r="W850" s="1038"/>
      <c r="X850" s="1038"/>
      <c r="Y850" s="1038"/>
      <c r="Z850" s="1038"/>
    </row>
    <row r="851" spans="1:26" s="148" customFormat="1" ht="25.5">
      <c r="B851" s="148" t="s">
        <v>1135</v>
      </c>
      <c r="C851" s="472"/>
      <c r="D851" s="290"/>
      <c r="E851" s="1031"/>
      <c r="F851" s="290"/>
      <c r="G851" s="1038"/>
      <c r="H851" s="1038"/>
      <c r="I851" s="1038"/>
      <c r="J851" s="1038"/>
      <c r="K851" s="1038"/>
      <c r="L851" s="1038"/>
      <c r="M851" s="1038"/>
      <c r="N851" s="1038"/>
      <c r="O851" s="1038"/>
      <c r="P851" s="1038"/>
      <c r="Q851" s="1038"/>
      <c r="R851" s="1038"/>
      <c r="S851" s="1038"/>
      <c r="T851" s="1038"/>
      <c r="U851" s="1038"/>
      <c r="V851" s="1038"/>
      <c r="W851" s="1038"/>
      <c r="X851" s="1038"/>
      <c r="Y851" s="1038"/>
      <c r="Z851" s="1038"/>
    </row>
    <row r="852" spans="1:26" s="148" customFormat="1" ht="38.25">
      <c r="B852" s="148" t="s">
        <v>1112</v>
      </c>
      <c r="C852" s="472"/>
      <c r="D852" s="290"/>
      <c r="E852" s="1031"/>
      <c r="F852" s="290"/>
      <c r="G852" s="1038"/>
      <c r="H852" s="1038"/>
      <c r="I852" s="1038"/>
      <c r="J852" s="1038"/>
      <c r="K852" s="1038"/>
      <c r="L852" s="1038"/>
      <c r="M852" s="1038"/>
      <c r="N852" s="1038"/>
      <c r="O852" s="1038"/>
      <c r="P852" s="1038"/>
      <c r="Q852" s="1038"/>
      <c r="R852" s="1038"/>
      <c r="S852" s="1038"/>
      <c r="T852" s="1038"/>
      <c r="U852" s="1038"/>
      <c r="V852" s="1038"/>
      <c r="W852" s="1038"/>
      <c r="X852" s="1038"/>
      <c r="Y852" s="1038"/>
      <c r="Z852" s="1038"/>
    </row>
    <row r="853" spans="1:26" s="148" customFormat="1" ht="25.5">
      <c r="B853" s="148" t="s">
        <v>1136</v>
      </c>
      <c r="C853" s="472"/>
      <c r="D853" s="290"/>
      <c r="E853" s="1031"/>
      <c r="F853" s="290"/>
      <c r="G853" s="1038"/>
      <c r="H853" s="1038"/>
      <c r="I853" s="1038"/>
      <c r="J853" s="1038"/>
      <c r="K853" s="1038"/>
      <c r="L853" s="1038"/>
      <c r="M853" s="1038"/>
      <c r="N853" s="1038"/>
      <c r="O853" s="1038"/>
      <c r="P853" s="1038"/>
      <c r="Q853" s="1038"/>
      <c r="R853" s="1038"/>
      <c r="S853" s="1038"/>
      <c r="T853" s="1038"/>
      <c r="U853" s="1038"/>
      <c r="V853" s="1038"/>
      <c r="W853" s="1038"/>
      <c r="X853" s="1038"/>
      <c r="Y853" s="1038"/>
      <c r="Z853" s="1038"/>
    </row>
    <row r="854" spans="1:26" s="148" customFormat="1" ht="38.25">
      <c r="B854" s="148" t="s">
        <v>822</v>
      </c>
      <c r="C854" s="472"/>
      <c r="D854" s="290"/>
      <c r="E854" s="1031"/>
      <c r="F854" s="290"/>
      <c r="G854" s="1038"/>
      <c r="H854" s="1038"/>
      <c r="I854" s="1038"/>
      <c r="J854" s="1038"/>
      <c r="K854" s="1038"/>
      <c r="L854" s="1038"/>
      <c r="M854" s="1038"/>
      <c r="N854" s="1038"/>
      <c r="O854" s="1038"/>
      <c r="P854" s="1038"/>
      <c r="Q854" s="1038"/>
      <c r="R854" s="1038"/>
      <c r="S854" s="1038"/>
      <c r="T854" s="1038"/>
      <c r="U854" s="1038"/>
      <c r="V854" s="1038"/>
      <c r="W854" s="1038"/>
      <c r="X854" s="1038"/>
      <c r="Y854" s="1038"/>
      <c r="Z854" s="1038"/>
    </row>
    <row r="855" spans="1:26" s="148" customFormat="1" ht="63.75">
      <c r="B855" s="148" t="s">
        <v>1137</v>
      </c>
      <c r="C855" s="472"/>
      <c r="D855" s="290"/>
      <c r="E855" s="1031"/>
      <c r="F855" s="290"/>
      <c r="G855" s="1038"/>
      <c r="H855" s="1038"/>
      <c r="I855" s="1038"/>
      <c r="J855" s="1038"/>
      <c r="K855" s="1038"/>
      <c r="L855" s="1038"/>
      <c r="M855" s="1038"/>
      <c r="N855" s="1038"/>
      <c r="O855" s="1038"/>
      <c r="P855" s="1038"/>
      <c r="Q855" s="1038"/>
      <c r="R855" s="1038"/>
      <c r="S855" s="1038"/>
      <c r="T855" s="1038"/>
      <c r="U855" s="1038"/>
      <c r="V855" s="1038"/>
      <c r="W855" s="1038"/>
      <c r="X855" s="1038"/>
      <c r="Y855" s="1038"/>
      <c r="Z855" s="1038"/>
    </row>
    <row r="856" spans="1:26" s="148" customFormat="1" ht="25.5">
      <c r="B856" s="148" t="s">
        <v>1138</v>
      </c>
      <c r="C856" s="472"/>
      <c r="D856" s="290"/>
      <c r="E856" s="1031"/>
      <c r="F856" s="290"/>
      <c r="G856" s="1038"/>
      <c r="H856" s="1038"/>
      <c r="I856" s="1038"/>
      <c r="J856" s="1038"/>
      <c r="K856" s="1038"/>
      <c r="L856" s="1038"/>
      <c r="M856" s="1038"/>
      <c r="N856" s="1038"/>
      <c r="O856" s="1038"/>
      <c r="P856" s="1038"/>
      <c r="Q856" s="1038"/>
      <c r="R856" s="1038"/>
      <c r="S856" s="1038"/>
      <c r="T856" s="1038"/>
      <c r="U856" s="1038"/>
      <c r="V856" s="1038"/>
      <c r="W856" s="1038"/>
      <c r="X856" s="1038"/>
      <c r="Y856" s="1038"/>
      <c r="Z856" s="1038"/>
    </row>
    <row r="857" spans="1:26" s="148" customFormat="1" ht="25.5">
      <c r="B857" s="148" t="s">
        <v>1089</v>
      </c>
      <c r="C857" s="472"/>
      <c r="D857" s="290"/>
      <c r="E857" s="1031"/>
      <c r="F857" s="290"/>
      <c r="G857" s="1038"/>
      <c r="H857" s="1038"/>
      <c r="I857" s="1038"/>
      <c r="J857" s="1038"/>
      <c r="K857" s="1038"/>
      <c r="L857" s="1038"/>
      <c r="M857" s="1038"/>
      <c r="N857" s="1038"/>
      <c r="O857" s="1038"/>
      <c r="P857" s="1038"/>
      <c r="Q857" s="1038"/>
      <c r="R857" s="1038"/>
      <c r="S857" s="1038"/>
      <c r="T857" s="1038"/>
      <c r="U857" s="1038"/>
      <c r="V857" s="1038"/>
      <c r="W857" s="1038"/>
      <c r="X857" s="1038"/>
      <c r="Y857" s="1038"/>
      <c r="Z857" s="1038"/>
    </row>
    <row r="858" spans="1:26" s="148" customFormat="1">
      <c r="B858" s="148" t="s">
        <v>1139</v>
      </c>
      <c r="C858" s="472"/>
      <c r="D858" s="290"/>
      <c r="E858" s="1031"/>
      <c r="F858" s="290"/>
      <c r="G858" s="1038"/>
      <c r="H858" s="1038"/>
      <c r="I858" s="1038"/>
      <c r="J858" s="1038"/>
      <c r="K858" s="1038"/>
      <c r="L858" s="1038"/>
      <c r="M858" s="1038"/>
      <c r="N858" s="1038"/>
      <c r="O858" s="1038"/>
      <c r="P858" s="1038"/>
      <c r="Q858" s="1038"/>
      <c r="R858" s="1038"/>
      <c r="S858" s="1038"/>
      <c r="T858" s="1038"/>
      <c r="U858" s="1038"/>
      <c r="V858" s="1038"/>
      <c r="W858" s="1038"/>
      <c r="X858" s="1038"/>
      <c r="Y858" s="1038"/>
      <c r="Z858" s="1038"/>
    </row>
    <row r="859" spans="1:26" s="148" customFormat="1" ht="51">
      <c r="B859" s="148" t="s">
        <v>767</v>
      </c>
      <c r="C859" s="472" t="s">
        <v>84</v>
      </c>
      <c r="D859" s="290">
        <v>2</v>
      </c>
      <c r="E859" s="1031"/>
      <c r="F859" s="290">
        <f>+D859*E859</f>
        <v>0</v>
      </c>
      <c r="G859" s="1038"/>
      <c r="H859" s="1038"/>
      <c r="I859" s="1038"/>
      <c r="J859" s="1038"/>
      <c r="K859" s="1038"/>
      <c r="L859" s="1038"/>
      <c r="M859" s="1038"/>
      <c r="N859" s="1038"/>
      <c r="O859" s="1038"/>
      <c r="P859" s="1038"/>
      <c r="Q859" s="1038"/>
      <c r="R859" s="1038"/>
      <c r="S859" s="1038"/>
      <c r="T859" s="1038"/>
      <c r="U859" s="1038"/>
      <c r="V859" s="1038"/>
      <c r="W859" s="1038"/>
      <c r="X859" s="1038"/>
      <c r="Y859" s="1038"/>
      <c r="Z859" s="1038"/>
    </row>
    <row r="860" spans="1:26" s="148" customFormat="1">
      <c r="C860" s="472"/>
      <c r="D860" s="290"/>
      <c r="E860" s="1083"/>
      <c r="F860" s="290"/>
      <c r="G860" s="1038"/>
      <c r="H860" s="1038"/>
      <c r="I860" s="1038"/>
      <c r="J860" s="1038"/>
      <c r="K860" s="1038"/>
      <c r="L860" s="1038"/>
      <c r="M860" s="1038"/>
      <c r="N860" s="1038"/>
      <c r="O860" s="1038"/>
      <c r="P860" s="1038"/>
      <c r="Q860" s="1038"/>
      <c r="R860" s="1038"/>
      <c r="S860" s="1038"/>
      <c r="T860" s="1038"/>
      <c r="U860" s="1038"/>
      <c r="V860" s="1038"/>
      <c r="W860" s="1038"/>
      <c r="X860" s="1038"/>
      <c r="Y860" s="1038"/>
      <c r="Z860" s="1038"/>
    </row>
    <row r="861" spans="1:26" s="148" customFormat="1">
      <c r="C861" s="472"/>
      <c r="D861" s="290"/>
      <c r="E861" s="1083"/>
      <c r="F861" s="290"/>
      <c r="G861" s="1038"/>
      <c r="H861" s="1038"/>
      <c r="I861" s="1038"/>
      <c r="J861" s="1038"/>
      <c r="K861" s="1038"/>
      <c r="L861" s="1038"/>
      <c r="M861" s="1038"/>
      <c r="N861" s="1038"/>
      <c r="O861" s="1038"/>
      <c r="P861" s="1038"/>
      <c r="Q861" s="1038"/>
      <c r="R861" s="1038"/>
      <c r="S861" s="1038"/>
      <c r="T861" s="1038"/>
      <c r="U861" s="1038"/>
      <c r="V861" s="1038"/>
      <c r="W861" s="1038"/>
      <c r="X861" s="1038"/>
      <c r="Y861" s="1038"/>
      <c r="Z861" s="1038"/>
    </row>
    <row r="862" spans="1:26" s="148" customFormat="1" ht="38.25">
      <c r="A862" s="148" t="s">
        <v>146</v>
      </c>
      <c r="B862" s="370" t="s">
        <v>1140</v>
      </c>
      <c r="C862" s="472"/>
      <c r="D862" s="290"/>
      <c r="E862" s="1031"/>
      <c r="F862" s="290"/>
      <c r="G862" s="1038"/>
      <c r="H862" s="1038"/>
      <c r="I862" s="1038"/>
      <c r="J862" s="1038"/>
      <c r="K862" s="1038"/>
      <c r="L862" s="1038"/>
      <c r="M862" s="1038"/>
      <c r="N862" s="1038"/>
      <c r="O862" s="1038"/>
      <c r="P862" s="1038"/>
      <c r="Q862" s="1038"/>
      <c r="R862" s="1038"/>
      <c r="S862" s="1038"/>
      <c r="T862" s="1038"/>
      <c r="U862" s="1038"/>
      <c r="V862" s="1038"/>
      <c r="W862" s="1038"/>
      <c r="X862" s="1038"/>
      <c r="Y862" s="1038"/>
      <c r="Z862" s="1038"/>
    </row>
    <row r="863" spans="1:26" s="148" customFormat="1" ht="38.25">
      <c r="B863" s="148" t="s">
        <v>1141</v>
      </c>
      <c r="C863" s="472"/>
      <c r="D863" s="290"/>
      <c r="E863" s="1031"/>
      <c r="F863" s="290"/>
      <c r="G863" s="1038"/>
      <c r="H863" s="1038"/>
      <c r="I863" s="1038"/>
      <c r="J863" s="1038"/>
      <c r="K863" s="1038"/>
      <c r="L863" s="1038"/>
      <c r="M863" s="1038"/>
      <c r="N863" s="1038"/>
      <c r="O863" s="1038"/>
      <c r="P863" s="1038"/>
      <c r="Q863" s="1038"/>
      <c r="R863" s="1038"/>
      <c r="S863" s="1038"/>
      <c r="T863" s="1038"/>
      <c r="U863" s="1038"/>
      <c r="V863" s="1038"/>
      <c r="W863" s="1038"/>
      <c r="X863" s="1038"/>
      <c r="Y863" s="1038"/>
      <c r="Z863" s="1038"/>
    </row>
    <row r="864" spans="1:26" s="148" customFormat="1" ht="25.5">
      <c r="B864" s="148" t="s">
        <v>924</v>
      </c>
      <c r="C864" s="472"/>
      <c r="D864" s="290"/>
      <c r="E864" s="1031"/>
      <c r="F864" s="290"/>
      <c r="G864" s="1038"/>
      <c r="H864" s="1038"/>
      <c r="I864" s="1038"/>
      <c r="J864" s="1038"/>
      <c r="K864" s="1038"/>
      <c r="L864" s="1038"/>
      <c r="M864" s="1038"/>
      <c r="N864" s="1038"/>
      <c r="O864" s="1038"/>
      <c r="P864" s="1038"/>
      <c r="Q864" s="1038"/>
      <c r="R864" s="1038"/>
      <c r="S864" s="1038"/>
      <c r="T864" s="1038"/>
      <c r="U864" s="1038"/>
      <c r="V864" s="1038"/>
      <c r="W864" s="1038"/>
      <c r="X864" s="1038"/>
      <c r="Y864" s="1038"/>
      <c r="Z864" s="1038"/>
    </row>
    <row r="865" spans="1:26" s="148" customFormat="1" ht="38.25">
      <c r="B865" s="148" t="s">
        <v>883</v>
      </c>
      <c r="C865" s="472"/>
      <c r="D865" s="290"/>
      <c r="E865" s="1031"/>
      <c r="F865" s="290"/>
      <c r="G865" s="1038"/>
      <c r="H865" s="1038"/>
      <c r="I865" s="1038"/>
      <c r="J865" s="1038"/>
      <c r="K865" s="1038"/>
      <c r="L865" s="1038"/>
      <c r="M865" s="1038"/>
      <c r="N865" s="1038"/>
      <c r="O865" s="1038"/>
      <c r="P865" s="1038"/>
      <c r="Q865" s="1038"/>
      <c r="R865" s="1038"/>
      <c r="S865" s="1038"/>
      <c r="T865" s="1038"/>
      <c r="U865" s="1038"/>
      <c r="V865" s="1038"/>
      <c r="W865" s="1038"/>
      <c r="X865" s="1038"/>
      <c r="Y865" s="1038"/>
      <c r="Z865" s="1038"/>
    </row>
    <row r="866" spans="1:26" s="148" customFormat="1" ht="76.5">
      <c r="B866" s="148" t="s">
        <v>1142</v>
      </c>
      <c r="C866" s="472"/>
      <c r="D866" s="290"/>
      <c r="E866" s="1031"/>
      <c r="F866" s="290"/>
      <c r="G866" s="1038"/>
      <c r="H866" s="1038"/>
      <c r="I866" s="1038"/>
      <c r="J866" s="1038"/>
      <c r="K866" s="1038"/>
      <c r="L866" s="1038"/>
      <c r="M866" s="1038"/>
      <c r="N866" s="1038"/>
      <c r="O866" s="1038"/>
      <c r="P866" s="1038"/>
      <c r="Q866" s="1038"/>
      <c r="R866" s="1038"/>
      <c r="S866" s="1038"/>
      <c r="T866" s="1038"/>
      <c r="U866" s="1038"/>
      <c r="V866" s="1038"/>
      <c r="W866" s="1038"/>
      <c r="X866" s="1038"/>
      <c r="Y866" s="1038"/>
      <c r="Z866" s="1038"/>
    </row>
    <row r="867" spans="1:26" s="148" customFormat="1" ht="38.25">
      <c r="B867" s="148" t="s">
        <v>1143</v>
      </c>
      <c r="C867" s="472"/>
      <c r="D867" s="290"/>
      <c r="E867" s="1031"/>
      <c r="F867" s="290"/>
      <c r="G867" s="1038"/>
      <c r="H867" s="1038"/>
      <c r="I867" s="1038"/>
      <c r="J867" s="1038"/>
      <c r="K867" s="1038"/>
      <c r="L867" s="1038"/>
      <c r="M867" s="1038"/>
      <c r="N867" s="1038"/>
      <c r="O867" s="1038"/>
      <c r="P867" s="1038"/>
      <c r="Q867" s="1038"/>
      <c r="R867" s="1038"/>
      <c r="S867" s="1038"/>
      <c r="T867" s="1038"/>
      <c r="U867" s="1038"/>
      <c r="V867" s="1038"/>
      <c r="W867" s="1038"/>
      <c r="X867" s="1038"/>
      <c r="Y867" s="1038"/>
      <c r="Z867" s="1038"/>
    </row>
    <row r="868" spans="1:26" s="148" customFormat="1">
      <c r="B868" s="148" t="s">
        <v>1144</v>
      </c>
      <c r="C868" s="472"/>
      <c r="D868" s="290"/>
      <c r="E868" s="1031"/>
      <c r="F868" s="290"/>
      <c r="G868" s="1038"/>
      <c r="H868" s="1038"/>
      <c r="I868" s="1038"/>
      <c r="J868" s="1038"/>
      <c r="K868" s="1038"/>
      <c r="L868" s="1038"/>
      <c r="M868" s="1038"/>
      <c r="N868" s="1038"/>
      <c r="O868" s="1038"/>
      <c r="P868" s="1038"/>
      <c r="Q868" s="1038"/>
      <c r="R868" s="1038"/>
      <c r="S868" s="1038"/>
      <c r="T868" s="1038"/>
      <c r="U868" s="1038"/>
      <c r="V868" s="1038"/>
      <c r="W868" s="1038"/>
      <c r="X868" s="1038"/>
      <c r="Y868" s="1038"/>
      <c r="Z868" s="1038"/>
    </row>
    <row r="869" spans="1:26" s="148" customFormat="1" ht="178.5">
      <c r="B869" s="148" t="s">
        <v>925</v>
      </c>
      <c r="C869" s="472"/>
      <c r="D869" s="290"/>
      <c r="E869" s="1031"/>
      <c r="F869" s="290"/>
      <c r="G869" s="1038"/>
      <c r="H869" s="1038"/>
      <c r="I869" s="1038"/>
      <c r="J869" s="1038"/>
      <c r="K869" s="1038"/>
      <c r="L869" s="1038"/>
      <c r="M869" s="1038"/>
      <c r="N869" s="1038"/>
      <c r="O869" s="1038"/>
      <c r="P869" s="1038"/>
      <c r="Q869" s="1038"/>
      <c r="R869" s="1038"/>
      <c r="S869" s="1038"/>
      <c r="T869" s="1038"/>
      <c r="U869" s="1038"/>
      <c r="V869" s="1038"/>
      <c r="W869" s="1038"/>
      <c r="X869" s="1038"/>
      <c r="Y869" s="1038"/>
      <c r="Z869" s="1038"/>
    </row>
    <row r="870" spans="1:26" s="148" customFormat="1" ht="63.75">
      <c r="B870" s="148" t="s">
        <v>902</v>
      </c>
      <c r="C870" s="472"/>
      <c r="D870" s="290"/>
      <c r="E870" s="1031"/>
      <c r="F870" s="290"/>
      <c r="G870" s="1038"/>
      <c r="H870" s="1038"/>
      <c r="I870" s="1038"/>
      <c r="J870" s="1038"/>
      <c r="K870" s="1038"/>
      <c r="L870" s="1038"/>
      <c r="M870" s="1038"/>
      <c r="N870" s="1038"/>
      <c r="O870" s="1038"/>
      <c r="P870" s="1038"/>
      <c r="Q870" s="1038"/>
      <c r="R870" s="1038"/>
      <c r="S870" s="1038"/>
      <c r="T870" s="1038"/>
      <c r="U870" s="1038"/>
      <c r="V870" s="1038"/>
      <c r="W870" s="1038"/>
      <c r="X870" s="1038"/>
      <c r="Y870" s="1038"/>
      <c r="Z870" s="1038"/>
    </row>
    <row r="871" spans="1:26" s="148" customFormat="1" ht="51">
      <c r="B871" s="148" t="s">
        <v>1074</v>
      </c>
      <c r="C871" s="472"/>
      <c r="D871" s="290"/>
      <c r="E871" s="1083"/>
      <c r="F871" s="290"/>
      <c r="G871" s="1038"/>
      <c r="H871" s="1038"/>
      <c r="I871" s="1038"/>
      <c r="J871" s="1038"/>
      <c r="K871" s="1038"/>
      <c r="L871" s="1038"/>
      <c r="M871" s="1038"/>
      <c r="N871" s="1038"/>
      <c r="O871" s="1038"/>
      <c r="P871" s="1038"/>
      <c r="Q871" s="1038"/>
      <c r="R871" s="1038"/>
      <c r="S871" s="1038"/>
      <c r="T871" s="1038"/>
      <c r="U871" s="1038"/>
      <c r="V871" s="1038"/>
      <c r="W871" s="1038"/>
      <c r="X871" s="1038"/>
      <c r="Y871" s="1038"/>
      <c r="Z871" s="1038"/>
    </row>
    <row r="872" spans="1:26" s="148" customFormat="1" ht="63.75">
      <c r="B872" s="148" t="s">
        <v>926</v>
      </c>
      <c r="C872" s="472"/>
      <c r="D872" s="290"/>
      <c r="E872" s="1083"/>
      <c r="F872" s="290"/>
      <c r="G872" s="1038"/>
      <c r="H872" s="1038"/>
      <c r="I872" s="1038"/>
      <c r="J872" s="1038"/>
      <c r="K872" s="1038"/>
      <c r="L872" s="1038"/>
      <c r="M872" s="1038"/>
      <c r="N872" s="1038"/>
      <c r="O872" s="1038"/>
      <c r="P872" s="1038"/>
      <c r="Q872" s="1038"/>
      <c r="R872" s="1038"/>
      <c r="S872" s="1038"/>
      <c r="T872" s="1038"/>
      <c r="U872" s="1038"/>
      <c r="V872" s="1038"/>
      <c r="W872" s="1038"/>
      <c r="X872" s="1038"/>
      <c r="Y872" s="1038"/>
      <c r="Z872" s="1038"/>
    </row>
    <row r="873" spans="1:26" s="148" customFormat="1" ht="38.25">
      <c r="B873" s="148" t="s">
        <v>904</v>
      </c>
      <c r="C873" s="472"/>
      <c r="D873" s="290"/>
      <c r="E873" s="1083"/>
      <c r="F873" s="290"/>
      <c r="G873" s="1038"/>
      <c r="H873" s="1038"/>
      <c r="I873" s="1038"/>
      <c r="J873" s="1038"/>
      <c r="K873" s="1038"/>
      <c r="L873" s="1038"/>
      <c r="M873" s="1038"/>
      <c r="N873" s="1038"/>
      <c r="O873" s="1038"/>
      <c r="P873" s="1038"/>
      <c r="Q873" s="1038"/>
      <c r="R873" s="1038"/>
      <c r="S873" s="1038"/>
      <c r="T873" s="1038"/>
      <c r="U873" s="1038"/>
      <c r="V873" s="1038"/>
      <c r="W873" s="1038"/>
      <c r="X873" s="1038"/>
      <c r="Y873" s="1038"/>
      <c r="Z873" s="1038"/>
    </row>
    <row r="874" spans="1:26" s="148" customFormat="1" ht="38.25">
      <c r="B874" s="148" t="s">
        <v>822</v>
      </c>
      <c r="C874" s="472"/>
      <c r="D874" s="290"/>
      <c r="E874" s="1083"/>
      <c r="F874" s="290"/>
      <c r="G874" s="1038"/>
      <c r="H874" s="1038"/>
      <c r="I874" s="1038"/>
      <c r="J874" s="1038"/>
      <c r="K874" s="1038"/>
      <c r="L874" s="1038"/>
      <c r="M874" s="1038"/>
      <c r="N874" s="1038"/>
      <c r="O874" s="1038"/>
      <c r="P874" s="1038"/>
      <c r="Q874" s="1038"/>
      <c r="R874" s="1038"/>
      <c r="S874" s="1038"/>
      <c r="T874" s="1038"/>
      <c r="U874" s="1038"/>
      <c r="V874" s="1038"/>
      <c r="W874" s="1038"/>
      <c r="X874" s="1038"/>
      <c r="Y874" s="1038"/>
      <c r="Z874" s="1038"/>
    </row>
    <row r="875" spans="1:26" s="148" customFormat="1">
      <c r="B875" s="148" t="s">
        <v>905</v>
      </c>
      <c r="C875" s="472"/>
      <c r="D875" s="290"/>
      <c r="E875" s="1031"/>
      <c r="F875" s="290"/>
      <c r="G875" s="1038"/>
      <c r="H875" s="1038"/>
      <c r="I875" s="1038"/>
      <c r="J875" s="1038"/>
      <c r="K875" s="1038"/>
      <c r="L875" s="1038"/>
      <c r="M875" s="1038"/>
      <c r="N875" s="1038"/>
      <c r="O875" s="1038"/>
      <c r="P875" s="1038"/>
      <c r="Q875" s="1038"/>
      <c r="R875" s="1038"/>
      <c r="S875" s="1038"/>
      <c r="T875" s="1038"/>
      <c r="U875" s="1038"/>
      <c r="V875" s="1038"/>
      <c r="W875" s="1038"/>
      <c r="X875" s="1038"/>
      <c r="Y875" s="1038"/>
      <c r="Z875" s="1038"/>
    </row>
    <row r="876" spans="1:26" s="148" customFormat="1" ht="51">
      <c r="B876" s="148" t="s">
        <v>767</v>
      </c>
      <c r="C876" s="472" t="s">
        <v>84</v>
      </c>
      <c r="D876" s="290">
        <v>1</v>
      </c>
      <c r="E876" s="1031"/>
      <c r="F876" s="290">
        <f>+D876*E876</f>
        <v>0</v>
      </c>
      <c r="G876" s="1038"/>
      <c r="H876" s="1038"/>
      <c r="I876" s="1038"/>
      <c r="J876" s="1038"/>
      <c r="K876" s="1038"/>
      <c r="L876" s="1038"/>
      <c r="M876" s="1038"/>
      <c r="N876" s="1038"/>
      <c r="O876" s="1038"/>
      <c r="P876" s="1038"/>
      <c r="Q876" s="1038"/>
      <c r="R876" s="1038"/>
      <c r="S876" s="1038"/>
      <c r="T876" s="1038"/>
      <c r="U876" s="1038"/>
      <c r="V876" s="1038"/>
      <c r="W876" s="1038"/>
      <c r="X876" s="1038"/>
      <c r="Y876" s="1038"/>
      <c r="Z876" s="1038"/>
    </row>
    <row r="877" spans="1:26" s="148" customFormat="1">
      <c r="C877" s="472"/>
      <c r="D877" s="290"/>
      <c r="E877" s="1031"/>
      <c r="F877" s="290"/>
      <c r="G877" s="1038"/>
      <c r="H877" s="1038"/>
      <c r="I877" s="1038"/>
      <c r="J877" s="1038"/>
      <c r="K877" s="1038"/>
      <c r="L877" s="1038"/>
      <c r="M877" s="1038"/>
      <c r="N877" s="1038"/>
      <c r="O877" s="1038"/>
      <c r="P877" s="1038"/>
      <c r="Q877" s="1038"/>
      <c r="R877" s="1038"/>
      <c r="S877" s="1038"/>
      <c r="T877" s="1038"/>
      <c r="U877" s="1038"/>
      <c r="V877" s="1038"/>
      <c r="W877" s="1038"/>
      <c r="X877" s="1038"/>
      <c r="Y877" s="1038"/>
      <c r="Z877" s="1038"/>
    </row>
    <row r="878" spans="1:26" s="148" customFormat="1">
      <c r="C878" s="472"/>
      <c r="D878" s="290"/>
      <c r="E878" s="1031"/>
      <c r="F878" s="290"/>
      <c r="G878" s="1038"/>
      <c r="H878" s="1038"/>
      <c r="I878" s="1038"/>
      <c r="J878" s="1038"/>
      <c r="K878" s="1038"/>
      <c r="L878" s="1038"/>
      <c r="M878" s="1038"/>
      <c r="N878" s="1038"/>
      <c r="O878" s="1038"/>
      <c r="P878" s="1038"/>
      <c r="Q878" s="1038"/>
      <c r="R878" s="1038"/>
      <c r="S878" s="1038"/>
      <c r="T878" s="1038"/>
      <c r="U878" s="1038"/>
      <c r="V878" s="1038"/>
      <c r="W878" s="1038"/>
      <c r="X878" s="1038"/>
      <c r="Y878" s="1038"/>
      <c r="Z878" s="1038"/>
    </row>
    <row r="879" spans="1:26" s="169" customFormat="1">
      <c r="A879" s="520" t="s">
        <v>1145</v>
      </c>
      <c r="B879" s="521" t="s">
        <v>1146</v>
      </c>
      <c r="C879" s="171"/>
      <c r="D879" s="172"/>
      <c r="E879" s="970"/>
      <c r="F879" s="172"/>
      <c r="G879" s="983"/>
      <c r="H879" s="983"/>
      <c r="I879" s="983"/>
      <c r="J879" s="983"/>
      <c r="K879" s="983"/>
      <c r="L879" s="983"/>
      <c r="M879" s="983"/>
      <c r="N879" s="983"/>
      <c r="O879" s="983"/>
      <c r="P879" s="983"/>
      <c r="Q879" s="983"/>
      <c r="R879" s="983"/>
      <c r="S879" s="983"/>
      <c r="T879" s="983"/>
      <c r="U879" s="983"/>
      <c r="V879" s="983"/>
      <c r="W879" s="983"/>
      <c r="X879" s="983"/>
      <c r="Y879" s="983"/>
      <c r="Z879" s="983"/>
    </row>
    <row r="880" spans="1:26" s="1" customFormat="1">
      <c r="A880" s="173"/>
      <c r="B880" s="452"/>
      <c r="C880" s="53"/>
      <c r="D880" s="175"/>
      <c r="E880" s="971"/>
      <c r="F880" s="175"/>
      <c r="G880" s="972"/>
      <c r="H880" s="972"/>
      <c r="I880" s="972"/>
      <c r="J880" s="972"/>
      <c r="K880" s="972"/>
      <c r="L880" s="972"/>
      <c r="M880" s="972"/>
      <c r="N880" s="972"/>
      <c r="O880" s="972"/>
      <c r="P880" s="972"/>
      <c r="Q880" s="972"/>
      <c r="R880" s="972"/>
      <c r="S880" s="972"/>
      <c r="T880" s="972"/>
      <c r="U880" s="972"/>
      <c r="V880" s="972"/>
      <c r="W880" s="972"/>
      <c r="X880" s="972"/>
      <c r="Y880" s="972"/>
      <c r="Z880" s="972"/>
    </row>
    <row r="881" spans="1:26" s="524" customFormat="1" ht="102">
      <c r="A881" s="522" t="s">
        <v>113</v>
      </c>
      <c r="B881" s="452" t="s">
        <v>1147</v>
      </c>
      <c r="C881" s="523" t="s">
        <v>84</v>
      </c>
      <c r="D881" s="163">
        <v>2</v>
      </c>
      <c r="E881" s="967"/>
      <c r="F881" s="175">
        <f>+D881*E881</f>
        <v>0</v>
      </c>
      <c r="G881" s="1092"/>
      <c r="H881" s="1092"/>
      <c r="I881" s="1092"/>
      <c r="J881" s="1092"/>
      <c r="K881" s="1092"/>
      <c r="L881" s="1092"/>
      <c r="M881" s="1092"/>
      <c r="N881" s="1092"/>
      <c r="O881" s="1092"/>
      <c r="P881" s="1092"/>
      <c r="Q881" s="1092"/>
      <c r="R881" s="1092"/>
      <c r="S881" s="1092"/>
      <c r="T881" s="1092"/>
      <c r="U881" s="1092"/>
      <c r="V881" s="1092"/>
      <c r="W881" s="1092"/>
      <c r="X881" s="1092"/>
      <c r="Y881" s="1092"/>
      <c r="Z881" s="1092"/>
    </row>
    <row r="882" spans="1:26" s="524" customFormat="1">
      <c r="A882" s="522"/>
      <c r="B882" s="525"/>
      <c r="C882" s="523"/>
      <c r="D882" s="163"/>
      <c r="E882" s="967"/>
      <c r="F882" s="175"/>
      <c r="G882" s="1092"/>
      <c r="H882" s="1092"/>
      <c r="I882" s="1092"/>
      <c r="J882" s="1092"/>
      <c r="K882" s="1092"/>
      <c r="L882" s="1092"/>
      <c r="M882" s="1092"/>
      <c r="N882" s="1092"/>
      <c r="O882" s="1092"/>
      <c r="P882" s="1092"/>
      <c r="Q882" s="1092"/>
      <c r="R882" s="1092"/>
      <c r="S882" s="1092"/>
      <c r="T882" s="1092"/>
      <c r="U882" s="1092"/>
      <c r="V882" s="1092"/>
      <c r="W882" s="1092"/>
      <c r="X882" s="1092"/>
      <c r="Y882" s="1092"/>
      <c r="Z882" s="1092"/>
    </row>
    <row r="883" spans="1:26" s="524" customFormat="1">
      <c r="A883" s="522"/>
      <c r="B883" s="525"/>
      <c r="C883" s="523"/>
      <c r="D883" s="163"/>
      <c r="E883" s="967"/>
      <c r="F883" s="175"/>
      <c r="G883" s="1092"/>
      <c r="H883" s="1092"/>
      <c r="I883" s="1092"/>
      <c r="J883" s="1092"/>
      <c r="K883" s="1092"/>
      <c r="L883" s="1092"/>
      <c r="M883" s="1092"/>
      <c r="N883" s="1092"/>
      <c r="O883" s="1092"/>
      <c r="P883" s="1092"/>
      <c r="Q883" s="1092"/>
      <c r="R883" s="1092"/>
      <c r="S883" s="1092"/>
      <c r="T883" s="1092"/>
      <c r="U883" s="1092"/>
      <c r="V883" s="1092"/>
      <c r="W883" s="1092"/>
      <c r="X883" s="1092"/>
      <c r="Y883" s="1092"/>
      <c r="Z883" s="1092"/>
    </row>
    <row r="884" spans="1:26" s="524" customFormat="1" ht="102">
      <c r="A884" s="522" t="s">
        <v>114</v>
      </c>
      <c r="B884" s="525" t="s">
        <v>1148</v>
      </c>
      <c r="C884" s="523" t="s">
        <v>84</v>
      </c>
      <c r="D884" s="163">
        <v>2</v>
      </c>
      <c r="E884" s="967"/>
      <c r="F884" s="175">
        <f>+D884*E884</f>
        <v>0</v>
      </c>
      <c r="G884" s="1092"/>
      <c r="H884" s="1092"/>
      <c r="I884" s="1092"/>
      <c r="J884" s="1092"/>
      <c r="K884" s="1092"/>
      <c r="L884" s="1092"/>
      <c r="M884" s="1092"/>
      <c r="N884" s="1092"/>
      <c r="O884" s="1092"/>
      <c r="P884" s="1092"/>
      <c r="Q884" s="1092"/>
      <c r="R884" s="1092"/>
      <c r="S884" s="1092"/>
      <c r="T884" s="1092"/>
      <c r="U884" s="1092"/>
      <c r="V884" s="1092"/>
      <c r="W884" s="1092"/>
      <c r="X884" s="1092"/>
      <c r="Y884" s="1092"/>
      <c r="Z884" s="1092"/>
    </row>
    <row r="885" spans="1:26" s="524" customFormat="1">
      <c r="A885" s="522"/>
      <c r="B885" s="525"/>
      <c r="C885" s="523"/>
      <c r="D885" s="163"/>
      <c r="E885" s="967"/>
      <c r="F885" s="175"/>
      <c r="G885" s="1092"/>
      <c r="H885" s="1092"/>
      <c r="I885" s="1092"/>
      <c r="J885" s="1092"/>
      <c r="K885" s="1092"/>
      <c r="L885" s="1092"/>
      <c r="M885" s="1092"/>
      <c r="N885" s="1092"/>
      <c r="O885" s="1092"/>
      <c r="P885" s="1092"/>
      <c r="Q885" s="1092"/>
      <c r="R885" s="1092"/>
      <c r="S885" s="1092"/>
      <c r="T885" s="1092"/>
      <c r="U885" s="1092"/>
      <c r="V885" s="1092"/>
      <c r="W885" s="1092"/>
      <c r="X885" s="1092"/>
      <c r="Y885" s="1092"/>
      <c r="Z885" s="1092"/>
    </row>
    <row r="886" spans="1:26" s="524" customFormat="1">
      <c r="A886" s="522"/>
      <c r="B886" s="525"/>
      <c r="C886" s="523"/>
      <c r="D886" s="163"/>
      <c r="E886" s="967"/>
      <c r="F886" s="175"/>
      <c r="G886" s="1092"/>
      <c r="H886" s="1092"/>
      <c r="I886" s="1092"/>
      <c r="J886" s="1092"/>
      <c r="K886" s="1092"/>
      <c r="L886" s="1092"/>
      <c r="M886" s="1092"/>
      <c r="N886" s="1092"/>
      <c r="O886" s="1092"/>
      <c r="P886" s="1092"/>
      <c r="Q886" s="1092"/>
      <c r="R886" s="1092"/>
      <c r="S886" s="1092"/>
      <c r="T886" s="1092"/>
      <c r="U886" s="1092"/>
      <c r="V886" s="1092"/>
      <c r="W886" s="1092"/>
      <c r="X886" s="1092"/>
      <c r="Y886" s="1092"/>
      <c r="Z886" s="1092"/>
    </row>
    <row r="887" spans="1:26" s="524" customFormat="1" ht="102">
      <c r="A887" s="522" t="s">
        <v>115</v>
      </c>
      <c r="B887" s="526" t="s">
        <v>1149</v>
      </c>
      <c r="C887" s="523"/>
      <c r="D887" s="527"/>
      <c r="E887" s="967"/>
      <c r="F887" s="175"/>
      <c r="G887" s="1092"/>
      <c r="H887" s="1092"/>
      <c r="I887" s="1092"/>
      <c r="J887" s="1092"/>
      <c r="K887" s="1092"/>
      <c r="L887" s="1092"/>
      <c r="M887" s="1092"/>
      <c r="N887" s="1092"/>
      <c r="O887" s="1092"/>
      <c r="P887" s="1092"/>
      <c r="Q887" s="1092"/>
      <c r="R887" s="1092"/>
      <c r="S887" s="1092"/>
      <c r="T887" s="1092"/>
      <c r="U887" s="1092"/>
      <c r="V887" s="1092"/>
      <c r="W887" s="1092"/>
      <c r="X887" s="1092"/>
      <c r="Y887" s="1092"/>
      <c r="Z887" s="1092"/>
    </row>
    <row r="888" spans="1:26" s="529" customFormat="1" ht="25.5">
      <c r="A888" s="528"/>
      <c r="B888" s="182" t="s">
        <v>1150</v>
      </c>
      <c r="C888" s="523" t="s">
        <v>84</v>
      </c>
      <c r="D888" s="163">
        <v>2</v>
      </c>
      <c r="E888" s="967"/>
      <c r="F888" s="175">
        <f>+D888*E888</f>
        <v>0</v>
      </c>
      <c r="G888" s="1093"/>
      <c r="H888" s="1093"/>
      <c r="I888" s="1093"/>
      <c r="J888" s="1093"/>
      <c r="K888" s="1093"/>
      <c r="L888" s="1093"/>
      <c r="M888" s="1093"/>
      <c r="N888" s="1093"/>
      <c r="O888" s="1093"/>
      <c r="P888" s="1093"/>
      <c r="Q888" s="1093"/>
      <c r="R888" s="1093"/>
      <c r="S888" s="1093"/>
      <c r="T888" s="1093"/>
      <c r="U888" s="1093"/>
      <c r="V888" s="1093"/>
      <c r="W888" s="1093"/>
      <c r="X888" s="1093"/>
      <c r="Y888" s="1093"/>
      <c r="Z888" s="1093"/>
    </row>
    <row r="889" spans="1:26" s="529" customFormat="1">
      <c r="A889" s="528"/>
      <c r="B889" s="182" t="s">
        <v>1151</v>
      </c>
      <c r="C889" s="523" t="s">
        <v>84</v>
      </c>
      <c r="D889" s="163">
        <v>1</v>
      </c>
      <c r="E889" s="967"/>
      <c r="F889" s="175">
        <f>+D889*E889</f>
        <v>0</v>
      </c>
      <c r="G889" s="1093"/>
      <c r="H889" s="1093"/>
      <c r="I889" s="1093"/>
      <c r="J889" s="1093"/>
      <c r="K889" s="1093"/>
      <c r="L889" s="1093"/>
      <c r="M889" s="1093"/>
      <c r="N889" s="1093"/>
      <c r="O889" s="1093"/>
      <c r="P889" s="1093"/>
      <c r="Q889" s="1093"/>
      <c r="R889" s="1093"/>
      <c r="S889" s="1093"/>
      <c r="T889" s="1093"/>
      <c r="U889" s="1093"/>
      <c r="V889" s="1093"/>
      <c r="W889" s="1093"/>
      <c r="X889" s="1093"/>
      <c r="Y889" s="1093"/>
      <c r="Z889" s="1093"/>
    </row>
    <row r="890" spans="1:26" s="529" customFormat="1">
      <c r="A890" s="528"/>
      <c r="B890" s="530"/>
      <c r="C890" s="531"/>
      <c r="D890" s="532"/>
      <c r="E890" s="1084"/>
      <c r="F890" s="533"/>
      <c r="G890" s="1093"/>
      <c r="H890" s="1093"/>
      <c r="I890" s="1093"/>
      <c r="J890" s="1093"/>
      <c r="K890" s="1093"/>
      <c r="L890" s="1093"/>
      <c r="M890" s="1093"/>
      <c r="N890" s="1093"/>
      <c r="O890" s="1093"/>
      <c r="P890" s="1093"/>
      <c r="Q890" s="1093"/>
      <c r="R890" s="1093"/>
      <c r="S890" s="1093"/>
      <c r="T890" s="1093"/>
      <c r="U890" s="1093"/>
      <c r="V890" s="1093"/>
      <c r="W890" s="1093"/>
      <c r="X890" s="1093"/>
      <c r="Y890" s="1093"/>
      <c r="Z890" s="1093"/>
    </row>
    <row r="891" spans="1:26" s="529" customFormat="1">
      <c r="A891" s="528"/>
      <c r="B891" s="534"/>
      <c r="C891" s="535"/>
      <c r="D891" s="536"/>
      <c r="E891" s="1085"/>
      <c r="F891" s="537"/>
      <c r="G891" s="1093"/>
      <c r="H891" s="1093"/>
      <c r="I891" s="1093"/>
      <c r="J891" s="1093"/>
      <c r="K891" s="1093"/>
      <c r="L891" s="1093"/>
      <c r="M891" s="1093"/>
      <c r="N891" s="1093"/>
      <c r="O891" s="1093"/>
      <c r="P891" s="1093"/>
      <c r="Q891" s="1093"/>
      <c r="R891" s="1093"/>
      <c r="S891" s="1093"/>
      <c r="T891" s="1093"/>
      <c r="U891" s="1093"/>
      <c r="V891" s="1093"/>
      <c r="W891" s="1093"/>
      <c r="X891" s="1093"/>
      <c r="Y891" s="1093"/>
      <c r="Z891" s="1093"/>
    </row>
    <row r="892" spans="1:26" s="148" customFormat="1">
      <c r="A892" s="518" t="s">
        <v>1152</v>
      </c>
      <c r="B892" s="518" t="s">
        <v>1153</v>
      </c>
      <c r="C892" s="472"/>
      <c r="D892" s="290"/>
      <c r="E892" s="1031"/>
      <c r="F892" s="290"/>
      <c r="G892" s="1038"/>
      <c r="H892" s="1038"/>
      <c r="I892" s="1038"/>
      <c r="J892" s="1038"/>
      <c r="K892" s="1038"/>
      <c r="L892" s="1038"/>
      <c r="M892" s="1038"/>
      <c r="N892" s="1038"/>
      <c r="O892" s="1038"/>
      <c r="P892" s="1038"/>
      <c r="Q892" s="1038"/>
      <c r="R892" s="1038"/>
      <c r="S892" s="1038"/>
      <c r="T892" s="1038"/>
      <c r="U892" s="1038"/>
      <c r="V892" s="1038"/>
      <c r="W892" s="1038"/>
      <c r="X892" s="1038"/>
      <c r="Y892" s="1038"/>
      <c r="Z892" s="1038"/>
    </row>
    <row r="893" spans="1:26" s="148" customFormat="1">
      <c r="C893" s="472"/>
      <c r="D893" s="290"/>
      <c r="E893" s="1031"/>
      <c r="F893" s="290"/>
      <c r="G893" s="1038"/>
      <c r="H893" s="1038"/>
      <c r="I893" s="1038"/>
      <c r="J893" s="1038"/>
      <c r="K893" s="1038"/>
      <c r="L893" s="1038"/>
      <c r="M893" s="1038"/>
      <c r="N893" s="1038"/>
      <c r="O893" s="1038"/>
      <c r="P893" s="1038"/>
      <c r="Q893" s="1038"/>
      <c r="R893" s="1038"/>
      <c r="S893" s="1038"/>
      <c r="T893" s="1038"/>
      <c r="U893" s="1038"/>
      <c r="V893" s="1038"/>
      <c r="W893" s="1038"/>
      <c r="X893" s="1038"/>
      <c r="Y893" s="1038"/>
      <c r="Z893" s="1038"/>
    </row>
    <row r="894" spans="1:26" s="148" customFormat="1" ht="25.5">
      <c r="A894" s="148" t="s">
        <v>113</v>
      </c>
      <c r="B894" s="370" t="s">
        <v>1154</v>
      </c>
      <c r="C894" s="472"/>
      <c r="D894" s="290"/>
      <c r="E894" s="1031"/>
      <c r="F894" s="290"/>
      <c r="G894" s="1038"/>
      <c r="H894" s="1038"/>
      <c r="I894" s="1038"/>
      <c r="J894" s="1038"/>
      <c r="K894" s="1038"/>
      <c r="L894" s="1038"/>
      <c r="M894" s="1038"/>
      <c r="N894" s="1038"/>
      <c r="O894" s="1038"/>
      <c r="P894" s="1038"/>
      <c r="Q894" s="1038"/>
      <c r="R894" s="1038"/>
      <c r="S894" s="1038"/>
      <c r="T894" s="1038"/>
      <c r="U894" s="1038"/>
      <c r="V894" s="1038"/>
      <c r="W894" s="1038"/>
      <c r="X894" s="1038"/>
      <c r="Y894" s="1038"/>
      <c r="Z894" s="1038"/>
    </row>
    <row r="895" spans="1:26" s="148" customFormat="1">
      <c r="B895" s="148" t="s">
        <v>1155</v>
      </c>
      <c r="C895" s="472"/>
      <c r="D895" s="290"/>
      <c r="E895" s="1031"/>
      <c r="F895" s="290"/>
      <c r="G895" s="1038"/>
      <c r="H895" s="1038"/>
      <c r="I895" s="1038"/>
      <c r="J895" s="1038"/>
      <c r="K895" s="1038"/>
      <c r="L895" s="1038"/>
      <c r="M895" s="1038"/>
      <c r="N895" s="1038"/>
      <c r="O895" s="1038"/>
      <c r="P895" s="1038"/>
      <c r="Q895" s="1038"/>
      <c r="R895" s="1038"/>
      <c r="S895" s="1038"/>
      <c r="T895" s="1038"/>
      <c r="U895" s="1038"/>
      <c r="V895" s="1038"/>
      <c r="W895" s="1038"/>
      <c r="X895" s="1038"/>
      <c r="Y895" s="1038"/>
      <c r="Z895" s="1038"/>
    </row>
    <row r="896" spans="1:26" s="148" customFormat="1" ht="51">
      <c r="B896" s="148" t="s">
        <v>1156</v>
      </c>
      <c r="C896" s="472"/>
      <c r="D896" s="290"/>
      <c r="E896" s="1031"/>
      <c r="F896" s="290"/>
      <c r="G896" s="1038"/>
      <c r="H896" s="1038"/>
      <c r="I896" s="1038"/>
      <c r="J896" s="1038"/>
      <c r="K896" s="1038"/>
      <c r="L896" s="1038"/>
      <c r="M896" s="1038"/>
      <c r="N896" s="1038"/>
      <c r="O896" s="1038"/>
      <c r="P896" s="1038"/>
      <c r="Q896" s="1038"/>
      <c r="R896" s="1038"/>
      <c r="S896" s="1038"/>
      <c r="T896" s="1038"/>
      <c r="U896" s="1038"/>
      <c r="V896" s="1038"/>
      <c r="W896" s="1038"/>
      <c r="X896" s="1038"/>
      <c r="Y896" s="1038"/>
      <c r="Z896" s="1038"/>
    </row>
    <row r="897" spans="1:26" s="148" customFormat="1">
      <c r="B897" s="148" t="s">
        <v>1157</v>
      </c>
      <c r="C897" s="472"/>
      <c r="D897" s="290"/>
      <c r="E897" s="1031"/>
      <c r="F897" s="290"/>
      <c r="G897" s="1038"/>
      <c r="H897" s="1038"/>
      <c r="I897" s="1038"/>
      <c r="J897" s="1038"/>
      <c r="K897" s="1038"/>
      <c r="L897" s="1038"/>
      <c r="M897" s="1038"/>
      <c r="N897" s="1038"/>
      <c r="O897" s="1038"/>
      <c r="P897" s="1038"/>
      <c r="Q897" s="1038"/>
      <c r="R897" s="1038"/>
      <c r="S897" s="1038"/>
      <c r="T897" s="1038"/>
      <c r="U897" s="1038"/>
      <c r="V897" s="1038"/>
      <c r="W897" s="1038"/>
      <c r="X897" s="1038"/>
      <c r="Y897" s="1038"/>
      <c r="Z897" s="1038"/>
    </row>
    <row r="898" spans="1:26" s="148" customFormat="1" ht="38.25">
      <c r="B898" s="148" t="s">
        <v>1158</v>
      </c>
      <c r="C898" s="472"/>
      <c r="D898" s="290"/>
      <c r="E898" s="1031"/>
      <c r="F898" s="290"/>
      <c r="G898" s="1038"/>
      <c r="H898" s="1038"/>
      <c r="I898" s="1038"/>
      <c r="J898" s="1038"/>
      <c r="K898" s="1038"/>
      <c r="L898" s="1038"/>
      <c r="M898" s="1038"/>
      <c r="N898" s="1038"/>
      <c r="O898" s="1038"/>
      <c r="P898" s="1038"/>
      <c r="Q898" s="1038"/>
      <c r="R898" s="1038"/>
      <c r="S898" s="1038"/>
      <c r="T898" s="1038"/>
      <c r="U898" s="1038"/>
      <c r="V898" s="1038"/>
      <c r="W898" s="1038"/>
      <c r="X898" s="1038"/>
      <c r="Y898" s="1038"/>
      <c r="Z898" s="1038"/>
    </row>
    <row r="899" spans="1:26" s="148" customFormat="1" ht="51">
      <c r="B899" s="148" t="s">
        <v>1159</v>
      </c>
      <c r="C899" s="472"/>
      <c r="D899" s="290"/>
      <c r="E899" s="1031"/>
      <c r="F899" s="290"/>
      <c r="G899" s="1038"/>
      <c r="H899" s="1038"/>
      <c r="I899" s="1038"/>
      <c r="J899" s="1038"/>
      <c r="K899" s="1038"/>
      <c r="L899" s="1038"/>
      <c r="M899" s="1038"/>
      <c r="N899" s="1038"/>
      <c r="O899" s="1038"/>
      <c r="P899" s="1038"/>
      <c r="Q899" s="1038"/>
      <c r="R899" s="1038"/>
      <c r="S899" s="1038"/>
      <c r="T899" s="1038"/>
      <c r="U899" s="1038"/>
      <c r="V899" s="1038"/>
      <c r="W899" s="1038"/>
      <c r="X899" s="1038"/>
      <c r="Y899" s="1038"/>
      <c r="Z899" s="1038"/>
    </row>
    <row r="900" spans="1:26" s="148" customFormat="1" ht="51">
      <c r="B900" s="148" t="s">
        <v>1160</v>
      </c>
      <c r="C900" s="472"/>
      <c r="D900" s="290"/>
      <c r="E900" s="1031"/>
      <c r="F900" s="290"/>
      <c r="G900" s="1038"/>
      <c r="H900" s="1038"/>
      <c r="I900" s="1038"/>
      <c r="J900" s="1038"/>
      <c r="K900" s="1038"/>
      <c r="L900" s="1038"/>
      <c r="M900" s="1038"/>
      <c r="N900" s="1038"/>
      <c r="O900" s="1038"/>
      <c r="P900" s="1038"/>
      <c r="Q900" s="1038"/>
      <c r="R900" s="1038"/>
      <c r="S900" s="1038"/>
      <c r="T900" s="1038"/>
      <c r="U900" s="1038"/>
      <c r="V900" s="1038"/>
      <c r="W900" s="1038"/>
      <c r="X900" s="1038"/>
      <c r="Y900" s="1038"/>
      <c r="Z900" s="1038"/>
    </row>
    <row r="901" spans="1:26" s="148" customFormat="1" ht="25.5">
      <c r="B901" s="148" t="s">
        <v>1161</v>
      </c>
      <c r="C901" s="472"/>
      <c r="D901" s="290"/>
      <c r="E901" s="1031"/>
      <c r="F901" s="290"/>
      <c r="G901" s="1038"/>
      <c r="H901" s="1038"/>
      <c r="I901" s="1038"/>
      <c r="J901" s="1038"/>
      <c r="K901" s="1038"/>
      <c r="L901" s="1038"/>
      <c r="M901" s="1038"/>
      <c r="N901" s="1038"/>
      <c r="O901" s="1038"/>
      <c r="P901" s="1038"/>
      <c r="Q901" s="1038"/>
      <c r="R901" s="1038"/>
      <c r="S901" s="1038"/>
      <c r="T901" s="1038"/>
      <c r="U901" s="1038"/>
      <c r="V901" s="1038"/>
      <c r="W901" s="1038"/>
      <c r="X901" s="1038"/>
      <c r="Y901" s="1038"/>
      <c r="Z901" s="1038"/>
    </row>
    <row r="902" spans="1:26" s="148" customFormat="1" ht="51">
      <c r="B902" s="148" t="s">
        <v>767</v>
      </c>
      <c r="C902" s="472" t="s">
        <v>84</v>
      </c>
      <c r="D902" s="290">
        <v>1</v>
      </c>
      <c r="E902" s="1031"/>
      <c r="F902" s="290">
        <f>+D902*E902</f>
        <v>0</v>
      </c>
      <c r="G902" s="1038"/>
      <c r="H902" s="1038"/>
      <c r="I902" s="1038"/>
      <c r="J902" s="1038"/>
      <c r="K902" s="1038"/>
      <c r="L902" s="1038"/>
      <c r="M902" s="1038"/>
      <c r="N902" s="1038"/>
      <c r="O902" s="1038"/>
      <c r="P902" s="1038"/>
      <c r="Q902" s="1038"/>
      <c r="R902" s="1038"/>
      <c r="S902" s="1038"/>
      <c r="T902" s="1038"/>
      <c r="U902" s="1038"/>
      <c r="V902" s="1038"/>
      <c r="W902" s="1038"/>
      <c r="X902" s="1038"/>
      <c r="Y902" s="1038"/>
      <c r="Z902" s="1038"/>
    </row>
    <row r="903" spans="1:26" s="148" customFormat="1">
      <c r="C903" s="472"/>
      <c r="D903" s="290"/>
      <c r="E903" s="1031"/>
      <c r="F903" s="290"/>
      <c r="G903" s="1038"/>
      <c r="H903" s="1038"/>
      <c r="I903" s="1038"/>
      <c r="J903" s="1038"/>
      <c r="K903" s="1038"/>
      <c r="L903" s="1038"/>
      <c r="M903" s="1038"/>
      <c r="N903" s="1038"/>
      <c r="O903" s="1038"/>
      <c r="P903" s="1038"/>
      <c r="Q903" s="1038"/>
      <c r="R903" s="1038"/>
      <c r="S903" s="1038"/>
      <c r="T903" s="1038"/>
      <c r="U903" s="1038"/>
      <c r="V903" s="1038"/>
      <c r="W903" s="1038"/>
      <c r="X903" s="1038"/>
      <c r="Y903" s="1038"/>
      <c r="Z903" s="1038"/>
    </row>
    <row r="904" spans="1:26" s="148" customFormat="1">
      <c r="C904" s="472"/>
      <c r="D904" s="290"/>
      <c r="E904" s="1031"/>
      <c r="F904" s="290"/>
      <c r="G904" s="1038"/>
      <c r="H904" s="1038"/>
      <c r="I904" s="1038"/>
      <c r="J904" s="1038"/>
      <c r="K904" s="1038"/>
      <c r="L904" s="1038"/>
      <c r="M904" s="1038"/>
      <c r="N904" s="1038"/>
      <c r="O904" s="1038"/>
      <c r="P904" s="1038"/>
      <c r="Q904" s="1038"/>
      <c r="R904" s="1038"/>
      <c r="S904" s="1038"/>
      <c r="T904" s="1038"/>
      <c r="U904" s="1038"/>
      <c r="V904" s="1038"/>
      <c r="W904" s="1038"/>
      <c r="X904" s="1038"/>
      <c r="Y904" s="1038"/>
      <c r="Z904" s="1038"/>
    </row>
    <row r="905" spans="1:26" s="148" customFormat="1">
      <c r="A905" s="517" t="s">
        <v>1162</v>
      </c>
      <c r="B905" s="518" t="s">
        <v>1163</v>
      </c>
      <c r="C905" s="472"/>
      <c r="D905" s="290"/>
      <c r="E905" s="1031"/>
      <c r="F905" s="290"/>
      <c r="G905" s="1038"/>
      <c r="H905" s="1038"/>
      <c r="I905" s="1038"/>
      <c r="J905" s="1038"/>
      <c r="K905" s="1038"/>
      <c r="L905" s="1038"/>
      <c r="M905" s="1038"/>
      <c r="N905" s="1038"/>
      <c r="O905" s="1038"/>
      <c r="P905" s="1038"/>
      <c r="Q905" s="1038"/>
      <c r="R905" s="1038"/>
      <c r="S905" s="1038"/>
      <c r="T905" s="1038"/>
      <c r="U905" s="1038"/>
      <c r="V905" s="1038"/>
      <c r="W905" s="1038"/>
      <c r="X905" s="1038"/>
      <c r="Y905" s="1038"/>
      <c r="Z905" s="1038"/>
    </row>
    <row r="906" spans="1:26" s="148" customFormat="1">
      <c r="C906" s="472"/>
      <c r="D906" s="290"/>
      <c r="E906" s="1031"/>
      <c r="F906" s="290"/>
      <c r="G906" s="1038"/>
      <c r="H906" s="1038"/>
      <c r="I906" s="1038"/>
      <c r="J906" s="1038"/>
      <c r="K906" s="1038"/>
      <c r="L906" s="1038"/>
      <c r="M906" s="1038"/>
      <c r="N906" s="1038"/>
      <c r="O906" s="1038"/>
      <c r="P906" s="1038"/>
      <c r="Q906" s="1038"/>
      <c r="R906" s="1038"/>
      <c r="S906" s="1038"/>
      <c r="T906" s="1038"/>
      <c r="U906" s="1038"/>
      <c r="V906" s="1038"/>
      <c r="W906" s="1038"/>
      <c r="X906" s="1038"/>
      <c r="Y906" s="1038"/>
      <c r="Z906" s="1038"/>
    </row>
    <row r="907" spans="1:26" s="148" customFormat="1" ht="25.5">
      <c r="A907" s="148" t="s">
        <v>113</v>
      </c>
      <c r="B907" s="370" t="s">
        <v>1164</v>
      </c>
      <c r="C907" s="472"/>
      <c r="D907" s="290"/>
      <c r="E907" s="1031"/>
      <c r="F907" s="290"/>
      <c r="G907" s="1038"/>
      <c r="H907" s="1038"/>
      <c r="I907" s="1038"/>
      <c r="J907" s="1038"/>
      <c r="K907" s="1038"/>
      <c r="L907" s="1038"/>
      <c r="M907" s="1038"/>
      <c r="N907" s="1038"/>
      <c r="O907" s="1038"/>
      <c r="P907" s="1038"/>
      <c r="Q907" s="1038"/>
      <c r="R907" s="1038"/>
      <c r="S907" s="1038"/>
      <c r="T907" s="1038"/>
      <c r="U907" s="1038"/>
      <c r="V907" s="1038"/>
      <c r="W907" s="1038"/>
      <c r="X907" s="1038"/>
      <c r="Y907" s="1038"/>
      <c r="Z907" s="1038"/>
    </row>
    <row r="908" spans="1:26" s="148" customFormat="1">
      <c r="B908" s="148" t="s">
        <v>1165</v>
      </c>
      <c r="C908" s="472"/>
      <c r="D908" s="290"/>
      <c r="E908" s="1031"/>
      <c r="F908" s="290"/>
      <c r="G908" s="1038"/>
      <c r="H908" s="1038"/>
      <c r="I908" s="1038"/>
      <c r="J908" s="1038"/>
      <c r="K908" s="1038"/>
      <c r="L908" s="1038"/>
      <c r="M908" s="1038"/>
      <c r="N908" s="1038"/>
      <c r="O908" s="1038"/>
      <c r="P908" s="1038"/>
      <c r="Q908" s="1038"/>
      <c r="R908" s="1038"/>
      <c r="S908" s="1038"/>
      <c r="T908" s="1038"/>
      <c r="U908" s="1038"/>
      <c r="V908" s="1038"/>
      <c r="W908" s="1038"/>
      <c r="X908" s="1038"/>
      <c r="Y908" s="1038"/>
      <c r="Z908" s="1038"/>
    </row>
    <row r="909" spans="1:26" s="148" customFormat="1" ht="38.25">
      <c r="B909" s="148" t="s">
        <v>1166</v>
      </c>
      <c r="C909" s="472"/>
      <c r="D909" s="290"/>
      <c r="E909" s="1031"/>
      <c r="F909" s="290"/>
      <c r="G909" s="1038"/>
      <c r="H909" s="1038"/>
      <c r="I909" s="1038"/>
      <c r="J909" s="1038"/>
      <c r="K909" s="1038"/>
      <c r="L909" s="1038"/>
      <c r="M909" s="1038"/>
      <c r="N909" s="1038"/>
      <c r="O909" s="1038"/>
      <c r="P909" s="1038"/>
      <c r="Q909" s="1038"/>
      <c r="R909" s="1038"/>
      <c r="S909" s="1038"/>
      <c r="T909" s="1038"/>
      <c r="U909" s="1038"/>
      <c r="V909" s="1038"/>
      <c r="W909" s="1038"/>
      <c r="X909" s="1038"/>
      <c r="Y909" s="1038"/>
      <c r="Z909" s="1038"/>
    </row>
    <row r="910" spans="1:26" s="148" customFormat="1" ht="76.5">
      <c r="B910" s="148" t="s">
        <v>1167</v>
      </c>
      <c r="C910" s="472"/>
      <c r="D910" s="290"/>
      <c r="E910" s="1031"/>
      <c r="F910" s="290"/>
      <c r="G910" s="1038"/>
      <c r="H910" s="1038"/>
      <c r="I910" s="1038"/>
      <c r="J910" s="1038"/>
      <c r="K910" s="1038"/>
      <c r="L910" s="1038"/>
      <c r="M910" s="1038"/>
      <c r="N910" s="1038"/>
      <c r="O910" s="1038"/>
      <c r="P910" s="1038"/>
      <c r="Q910" s="1038"/>
      <c r="R910" s="1038"/>
      <c r="S910" s="1038"/>
      <c r="T910" s="1038"/>
      <c r="U910" s="1038"/>
      <c r="V910" s="1038"/>
      <c r="W910" s="1038"/>
      <c r="X910" s="1038"/>
      <c r="Y910" s="1038"/>
      <c r="Z910" s="1038"/>
    </row>
    <row r="911" spans="1:26" s="148" customFormat="1">
      <c r="B911" s="148" t="s">
        <v>846</v>
      </c>
      <c r="C911" s="472"/>
      <c r="D911" s="290"/>
      <c r="E911" s="1031"/>
      <c r="F911" s="290"/>
      <c r="G911" s="1038"/>
      <c r="H911" s="1038"/>
      <c r="I911" s="1038"/>
      <c r="J911" s="1038"/>
      <c r="K911" s="1038"/>
      <c r="L911" s="1038"/>
      <c r="M911" s="1038"/>
      <c r="N911" s="1038"/>
      <c r="O911" s="1038"/>
      <c r="P911" s="1038"/>
      <c r="Q911" s="1038"/>
      <c r="R911" s="1038"/>
      <c r="S911" s="1038"/>
      <c r="T911" s="1038"/>
      <c r="U911" s="1038"/>
      <c r="V911" s="1038"/>
      <c r="W911" s="1038"/>
      <c r="X911" s="1038"/>
      <c r="Y911" s="1038"/>
      <c r="Z911" s="1038"/>
    </row>
    <row r="912" spans="1:26" s="148" customFormat="1" ht="51">
      <c r="B912" s="148" t="s">
        <v>1168</v>
      </c>
      <c r="C912" s="472"/>
      <c r="D912" s="290"/>
      <c r="E912" s="1031"/>
      <c r="F912" s="290"/>
      <c r="G912" s="1038"/>
      <c r="H912" s="1038"/>
      <c r="I912" s="1038"/>
      <c r="J912" s="1038"/>
      <c r="K912" s="1038"/>
      <c r="L912" s="1038"/>
      <c r="M912" s="1038"/>
      <c r="N912" s="1038"/>
      <c r="O912" s="1038"/>
      <c r="P912" s="1038"/>
      <c r="Q912" s="1038"/>
      <c r="R912" s="1038"/>
      <c r="S912" s="1038"/>
      <c r="T912" s="1038"/>
      <c r="U912" s="1038"/>
      <c r="V912" s="1038"/>
      <c r="W912" s="1038"/>
      <c r="X912" s="1038"/>
      <c r="Y912" s="1038"/>
      <c r="Z912" s="1038"/>
    </row>
    <row r="913" spans="1:26" s="148" customFormat="1" ht="89.25">
      <c r="B913" s="148" t="s">
        <v>1169</v>
      </c>
      <c r="C913" s="472"/>
      <c r="D913" s="290"/>
      <c r="E913" s="1031"/>
      <c r="F913" s="290"/>
      <c r="G913" s="1038"/>
      <c r="H913" s="1038"/>
      <c r="I913" s="1038"/>
      <c r="J913" s="1038"/>
      <c r="K913" s="1038"/>
      <c r="L913" s="1038"/>
      <c r="M913" s="1038"/>
      <c r="N913" s="1038"/>
      <c r="O913" s="1038"/>
      <c r="P913" s="1038"/>
      <c r="Q913" s="1038"/>
      <c r="R913" s="1038"/>
      <c r="S913" s="1038"/>
      <c r="T913" s="1038"/>
      <c r="U913" s="1038"/>
      <c r="V913" s="1038"/>
      <c r="W913" s="1038"/>
      <c r="X913" s="1038"/>
      <c r="Y913" s="1038"/>
      <c r="Z913" s="1038"/>
    </row>
    <row r="914" spans="1:26" s="148" customFormat="1" ht="38.25">
      <c r="B914" s="148" t="s">
        <v>822</v>
      </c>
      <c r="C914" s="472"/>
      <c r="D914" s="290"/>
      <c r="E914" s="1031"/>
      <c r="F914" s="290"/>
      <c r="G914" s="1038"/>
      <c r="H914" s="1038"/>
      <c r="I914" s="1038"/>
      <c r="J914" s="1038"/>
      <c r="K914" s="1038"/>
      <c r="L914" s="1038"/>
      <c r="M914" s="1038"/>
      <c r="N914" s="1038"/>
      <c r="O914" s="1038"/>
      <c r="P914" s="1038"/>
      <c r="Q914" s="1038"/>
      <c r="R914" s="1038"/>
      <c r="S914" s="1038"/>
      <c r="T914" s="1038"/>
      <c r="U914" s="1038"/>
      <c r="V914" s="1038"/>
      <c r="W914" s="1038"/>
      <c r="X914" s="1038"/>
      <c r="Y914" s="1038"/>
      <c r="Z914" s="1038"/>
    </row>
    <row r="915" spans="1:26" s="148" customFormat="1" ht="51">
      <c r="B915" s="148" t="s">
        <v>1170</v>
      </c>
      <c r="C915" s="472"/>
      <c r="D915" s="290"/>
      <c r="E915" s="1031"/>
      <c r="F915" s="290"/>
      <c r="G915" s="1038"/>
      <c r="H915" s="1038"/>
      <c r="I915" s="1038"/>
      <c r="J915" s="1038"/>
      <c r="K915" s="1038"/>
      <c r="L915" s="1038"/>
      <c r="M915" s="1038"/>
      <c r="N915" s="1038"/>
      <c r="O915" s="1038"/>
      <c r="P915" s="1038"/>
      <c r="Q915" s="1038"/>
      <c r="R915" s="1038"/>
      <c r="S915" s="1038"/>
      <c r="T915" s="1038"/>
      <c r="U915" s="1038"/>
      <c r="V915" s="1038"/>
      <c r="W915" s="1038"/>
      <c r="X915" s="1038"/>
      <c r="Y915" s="1038"/>
      <c r="Z915" s="1038"/>
    </row>
    <row r="916" spans="1:26" s="148" customFormat="1" ht="63.75">
      <c r="B916" s="148" t="s">
        <v>1171</v>
      </c>
      <c r="C916" s="472"/>
      <c r="D916" s="290"/>
      <c r="E916" s="1031"/>
      <c r="F916" s="290"/>
      <c r="G916" s="1038"/>
      <c r="H916" s="1038"/>
      <c r="I916" s="1038"/>
      <c r="J916" s="1038"/>
      <c r="K916" s="1038"/>
      <c r="L916" s="1038"/>
      <c r="M916" s="1038"/>
      <c r="N916" s="1038"/>
      <c r="O916" s="1038"/>
      <c r="P916" s="1038"/>
      <c r="Q916" s="1038"/>
      <c r="R916" s="1038"/>
      <c r="S916" s="1038"/>
      <c r="T916" s="1038"/>
      <c r="U916" s="1038"/>
      <c r="V916" s="1038"/>
      <c r="W916" s="1038"/>
      <c r="X916" s="1038"/>
      <c r="Y916" s="1038"/>
      <c r="Z916" s="1038"/>
    </row>
    <row r="917" spans="1:26" s="148" customFormat="1" ht="38.25">
      <c r="B917" s="148" t="s">
        <v>1172</v>
      </c>
      <c r="C917" s="472"/>
      <c r="D917" s="290"/>
      <c r="E917" s="1031"/>
      <c r="F917" s="290"/>
      <c r="G917" s="1038"/>
      <c r="H917" s="1038"/>
      <c r="I917" s="1038"/>
      <c r="J917" s="1038"/>
      <c r="K917" s="1038"/>
      <c r="L917" s="1038"/>
      <c r="M917" s="1038"/>
      <c r="N917" s="1038"/>
      <c r="O917" s="1038"/>
      <c r="P917" s="1038"/>
      <c r="Q917" s="1038"/>
      <c r="R917" s="1038"/>
      <c r="S917" s="1038"/>
      <c r="T917" s="1038"/>
      <c r="U917" s="1038"/>
      <c r="V917" s="1038"/>
      <c r="W917" s="1038"/>
      <c r="X917" s="1038"/>
      <c r="Y917" s="1038"/>
      <c r="Z917" s="1038"/>
    </row>
    <row r="918" spans="1:26" s="148" customFormat="1" ht="38.25">
      <c r="B918" s="148" t="s">
        <v>1173</v>
      </c>
      <c r="C918" s="472"/>
      <c r="D918" s="290"/>
      <c r="E918" s="1031"/>
      <c r="F918" s="290"/>
      <c r="G918" s="1038"/>
      <c r="H918" s="1038"/>
      <c r="I918" s="1038"/>
      <c r="J918" s="1038"/>
      <c r="K918" s="1038"/>
      <c r="L918" s="1038"/>
      <c r="M918" s="1038"/>
      <c r="N918" s="1038"/>
      <c r="O918" s="1038"/>
      <c r="P918" s="1038"/>
      <c r="Q918" s="1038"/>
      <c r="R918" s="1038"/>
      <c r="S918" s="1038"/>
      <c r="T918" s="1038"/>
      <c r="U918" s="1038"/>
      <c r="V918" s="1038"/>
      <c r="W918" s="1038"/>
      <c r="X918" s="1038"/>
      <c r="Y918" s="1038"/>
      <c r="Z918" s="1038"/>
    </row>
    <row r="919" spans="1:26" s="148" customFormat="1" ht="51">
      <c r="B919" s="148" t="s">
        <v>767</v>
      </c>
      <c r="C919" s="472" t="s">
        <v>84</v>
      </c>
      <c r="D919" s="290">
        <v>1</v>
      </c>
      <c r="E919" s="1031"/>
      <c r="F919" s="290">
        <f>+D919*E919</f>
        <v>0</v>
      </c>
      <c r="G919" s="1038"/>
      <c r="H919" s="1038"/>
      <c r="I919" s="1038"/>
      <c r="J919" s="1038"/>
      <c r="K919" s="1038"/>
      <c r="L919" s="1038"/>
      <c r="M919" s="1038"/>
      <c r="N919" s="1038"/>
      <c r="O919" s="1038"/>
      <c r="P919" s="1038"/>
      <c r="Q919" s="1038"/>
      <c r="R919" s="1038"/>
      <c r="S919" s="1038"/>
      <c r="T919" s="1038"/>
      <c r="U919" s="1038"/>
      <c r="V919" s="1038"/>
      <c r="W919" s="1038"/>
      <c r="X919" s="1038"/>
      <c r="Y919" s="1038"/>
      <c r="Z919" s="1038"/>
    </row>
    <row r="920" spans="1:26" s="148" customFormat="1">
      <c r="C920" s="472"/>
      <c r="D920" s="290"/>
      <c r="E920" s="1031"/>
      <c r="F920" s="290"/>
      <c r="G920" s="1038"/>
      <c r="H920" s="1038"/>
      <c r="I920" s="1038"/>
      <c r="J920" s="1038"/>
      <c r="K920" s="1038"/>
      <c r="L920" s="1038"/>
      <c r="M920" s="1038"/>
      <c r="N920" s="1038"/>
      <c r="O920" s="1038"/>
      <c r="P920" s="1038"/>
      <c r="Q920" s="1038"/>
      <c r="R920" s="1038"/>
      <c r="S920" s="1038"/>
      <c r="T920" s="1038"/>
      <c r="U920" s="1038"/>
      <c r="V920" s="1038"/>
      <c r="W920" s="1038"/>
      <c r="X920" s="1038"/>
      <c r="Y920" s="1038"/>
      <c r="Z920" s="1038"/>
    </row>
    <row r="921" spans="1:26" s="148" customFormat="1">
      <c r="C921" s="472"/>
      <c r="D921" s="290"/>
      <c r="E921" s="1031"/>
      <c r="F921" s="290"/>
      <c r="G921" s="1038"/>
      <c r="H921" s="1038"/>
      <c r="I921" s="1038"/>
      <c r="J921" s="1038"/>
      <c r="K921" s="1038"/>
      <c r="L921" s="1038"/>
      <c r="M921" s="1038"/>
      <c r="N921" s="1038"/>
      <c r="O921" s="1038"/>
      <c r="P921" s="1038"/>
      <c r="Q921" s="1038"/>
      <c r="R921" s="1038"/>
      <c r="S921" s="1038"/>
      <c r="T921" s="1038"/>
      <c r="U921" s="1038"/>
      <c r="V921" s="1038"/>
      <c r="W921" s="1038"/>
      <c r="X921" s="1038"/>
      <c r="Y921" s="1038"/>
      <c r="Z921" s="1038"/>
    </row>
    <row r="922" spans="1:26" s="148" customFormat="1">
      <c r="A922" s="517" t="s">
        <v>1174</v>
      </c>
      <c r="B922" s="518" t="s">
        <v>1175</v>
      </c>
      <c r="C922" s="472"/>
      <c r="D922" s="290"/>
      <c r="E922" s="1031"/>
      <c r="F922" s="290"/>
      <c r="G922" s="1038"/>
      <c r="H922" s="1038"/>
      <c r="I922" s="1038"/>
      <c r="J922" s="1038"/>
      <c r="K922" s="1038"/>
      <c r="L922" s="1038"/>
      <c r="M922" s="1038"/>
      <c r="N922" s="1038"/>
      <c r="O922" s="1038"/>
      <c r="P922" s="1038"/>
      <c r="Q922" s="1038"/>
      <c r="R922" s="1038"/>
      <c r="S922" s="1038"/>
      <c r="T922" s="1038"/>
      <c r="U922" s="1038"/>
      <c r="V922" s="1038"/>
      <c r="W922" s="1038"/>
      <c r="X922" s="1038"/>
      <c r="Y922" s="1038"/>
      <c r="Z922" s="1038"/>
    </row>
    <row r="923" spans="1:26" s="148" customFormat="1">
      <c r="C923" s="472"/>
      <c r="D923" s="290"/>
      <c r="E923" s="1031"/>
      <c r="F923" s="290"/>
      <c r="G923" s="1038"/>
      <c r="H923" s="1038"/>
      <c r="I923" s="1038"/>
      <c r="J923" s="1038"/>
      <c r="K923" s="1038"/>
      <c r="L923" s="1038"/>
      <c r="M923" s="1038"/>
      <c r="N923" s="1038"/>
      <c r="O923" s="1038"/>
      <c r="P923" s="1038"/>
      <c r="Q923" s="1038"/>
      <c r="R923" s="1038"/>
      <c r="S923" s="1038"/>
      <c r="T923" s="1038"/>
      <c r="U923" s="1038"/>
      <c r="V923" s="1038"/>
      <c r="W923" s="1038"/>
      <c r="X923" s="1038"/>
      <c r="Y923" s="1038"/>
      <c r="Z923" s="1038"/>
    </row>
    <row r="924" spans="1:26" s="148" customFormat="1" ht="25.5">
      <c r="A924" s="164"/>
      <c r="B924" s="370" t="s">
        <v>1176</v>
      </c>
      <c r="C924" s="472"/>
      <c r="D924" s="290"/>
      <c r="E924" s="1031"/>
      <c r="F924" s="290"/>
      <c r="G924" s="1038"/>
      <c r="H924" s="1038"/>
      <c r="I924" s="1038"/>
      <c r="J924" s="1038"/>
      <c r="K924" s="1038"/>
      <c r="L924" s="1038"/>
      <c r="M924" s="1038"/>
      <c r="N924" s="1038"/>
      <c r="O924" s="1038"/>
      <c r="P924" s="1038"/>
      <c r="Q924" s="1038"/>
      <c r="R924" s="1038"/>
      <c r="S924" s="1038"/>
      <c r="T924" s="1038"/>
      <c r="U924" s="1038"/>
      <c r="V924" s="1038"/>
      <c r="W924" s="1038"/>
      <c r="X924" s="1038"/>
      <c r="Y924" s="1038"/>
      <c r="Z924" s="1038"/>
    </row>
    <row r="925" spans="1:26" s="148" customFormat="1" ht="38.25">
      <c r="B925" s="148" t="s">
        <v>1177</v>
      </c>
      <c r="C925" s="472"/>
      <c r="D925" s="290"/>
      <c r="E925" s="1031"/>
      <c r="F925" s="290"/>
      <c r="G925" s="1038"/>
      <c r="H925" s="1038"/>
      <c r="I925" s="1038"/>
      <c r="J925" s="1038"/>
      <c r="K925" s="1038"/>
      <c r="L925" s="1038"/>
      <c r="M925" s="1038"/>
      <c r="N925" s="1038"/>
      <c r="O925" s="1038"/>
      <c r="P925" s="1038"/>
      <c r="Q925" s="1038"/>
      <c r="R925" s="1038"/>
      <c r="S925" s="1038"/>
      <c r="T925" s="1038"/>
      <c r="U925" s="1038"/>
      <c r="V925" s="1038"/>
      <c r="W925" s="1038"/>
      <c r="X925" s="1038"/>
      <c r="Y925" s="1038"/>
      <c r="Z925" s="1038"/>
    </row>
    <row r="926" spans="1:26" s="148" customFormat="1" ht="38.25">
      <c r="B926" s="148" t="s">
        <v>1178</v>
      </c>
      <c r="C926" s="472"/>
      <c r="D926" s="290"/>
      <c r="E926" s="1031"/>
      <c r="F926" s="290"/>
      <c r="G926" s="1038"/>
      <c r="H926" s="1038"/>
      <c r="I926" s="1038"/>
      <c r="J926" s="1038"/>
      <c r="K926" s="1038"/>
      <c r="L926" s="1038"/>
      <c r="M926" s="1038"/>
      <c r="N926" s="1038"/>
      <c r="O926" s="1038"/>
      <c r="P926" s="1038"/>
      <c r="Q926" s="1038"/>
      <c r="R926" s="1038"/>
      <c r="S926" s="1038"/>
      <c r="T926" s="1038"/>
      <c r="U926" s="1038"/>
      <c r="V926" s="1038"/>
      <c r="W926" s="1038"/>
      <c r="X926" s="1038"/>
      <c r="Y926" s="1038"/>
      <c r="Z926" s="1038"/>
    </row>
    <row r="927" spans="1:26" s="148" customFormat="1" ht="63.75">
      <c r="B927" s="148" t="s">
        <v>1179</v>
      </c>
      <c r="C927" s="472"/>
      <c r="D927" s="290"/>
      <c r="E927" s="1031"/>
      <c r="F927" s="290"/>
      <c r="G927" s="1038"/>
      <c r="H927" s="1038"/>
      <c r="I927" s="1038"/>
      <c r="J927" s="1038"/>
      <c r="K927" s="1038"/>
      <c r="L927" s="1038"/>
      <c r="M927" s="1038"/>
      <c r="N927" s="1038"/>
      <c r="O927" s="1038"/>
      <c r="P927" s="1038"/>
      <c r="Q927" s="1038"/>
      <c r="R927" s="1038"/>
      <c r="S927" s="1038"/>
      <c r="T927" s="1038"/>
      <c r="U927" s="1038"/>
      <c r="V927" s="1038"/>
      <c r="W927" s="1038"/>
      <c r="X927" s="1038"/>
      <c r="Y927" s="1038"/>
      <c r="Z927" s="1038"/>
    </row>
    <row r="928" spans="1:26" s="148" customFormat="1" ht="63.75">
      <c r="B928" s="148" t="s">
        <v>1180</v>
      </c>
      <c r="C928" s="472"/>
      <c r="D928" s="290"/>
      <c r="E928" s="1031"/>
      <c r="F928" s="290"/>
      <c r="G928" s="1038"/>
      <c r="H928" s="1038"/>
      <c r="I928" s="1038"/>
      <c r="J928" s="1038"/>
      <c r="K928" s="1038"/>
      <c r="L928" s="1038"/>
      <c r="M928" s="1038"/>
      <c r="N928" s="1038"/>
      <c r="O928" s="1038"/>
      <c r="P928" s="1038"/>
      <c r="Q928" s="1038"/>
      <c r="R928" s="1038"/>
      <c r="S928" s="1038"/>
      <c r="T928" s="1038"/>
      <c r="U928" s="1038"/>
      <c r="V928" s="1038"/>
      <c r="W928" s="1038"/>
      <c r="X928" s="1038"/>
      <c r="Y928" s="1038"/>
      <c r="Z928" s="1038"/>
    </row>
    <row r="929" spans="1:26" s="148" customFormat="1" ht="89.25">
      <c r="B929" s="148" t="s">
        <v>1181</v>
      </c>
      <c r="C929" s="472"/>
      <c r="D929" s="290"/>
      <c r="E929" s="1031"/>
      <c r="F929" s="290"/>
      <c r="G929" s="1038"/>
      <c r="H929" s="1038"/>
      <c r="I929" s="1038"/>
      <c r="J929" s="1038"/>
      <c r="K929" s="1038"/>
      <c r="L929" s="1038"/>
      <c r="M929" s="1038"/>
      <c r="N929" s="1038"/>
      <c r="O929" s="1038"/>
      <c r="P929" s="1038"/>
      <c r="Q929" s="1038"/>
      <c r="R929" s="1038"/>
      <c r="S929" s="1038"/>
      <c r="T929" s="1038"/>
      <c r="U929" s="1038"/>
      <c r="V929" s="1038"/>
      <c r="W929" s="1038"/>
      <c r="X929" s="1038"/>
      <c r="Y929" s="1038"/>
      <c r="Z929" s="1038"/>
    </row>
    <row r="930" spans="1:26" s="148" customFormat="1" ht="89.25">
      <c r="B930" s="148" t="s">
        <v>1182</v>
      </c>
      <c r="C930" s="472"/>
      <c r="D930" s="290"/>
      <c r="E930" s="1031"/>
      <c r="F930" s="290"/>
      <c r="G930" s="1038"/>
      <c r="H930" s="1038"/>
      <c r="I930" s="1038"/>
      <c r="J930" s="1038"/>
      <c r="K930" s="1038"/>
      <c r="L930" s="1038"/>
      <c r="M930" s="1038"/>
      <c r="N930" s="1038"/>
      <c r="O930" s="1038"/>
      <c r="P930" s="1038"/>
      <c r="Q930" s="1038"/>
      <c r="R930" s="1038"/>
      <c r="S930" s="1038"/>
      <c r="T930" s="1038"/>
      <c r="U930" s="1038"/>
      <c r="V930" s="1038"/>
      <c r="W930" s="1038"/>
      <c r="X930" s="1038"/>
      <c r="Y930" s="1038"/>
      <c r="Z930" s="1038"/>
    </row>
    <row r="931" spans="1:26" s="148" customFormat="1" ht="38.25">
      <c r="B931" s="148" t="s">
        <v>1183</v>
      </c>
      <c r="C931" s="472"/>
      <c r="D931" s="290"/>
      <c r="E931" s="1031"/>
      <c r="F931" s="290"/>
      <c r="G931" s="1038"/>
      <c r="H931" s="1038"/>
      <c r="I931" s="1038"/>
      <c r="J931" s="1038"/>
      <c r="K931" s="1038"/>
      <c r="L931" s="1038"/>
      <c r="M931" s="1038"/>
      <c r="N931" s="1038"/>
      <c r="O931" s="1038"/>
      <c r="P931" s="1038"/>
      <c r="Q931" s="1038"/>
      <c r="R931" s="1038"/>
      <c r="S931" s="1038"/>
      <c r="T931" s="1038"/>
      <c r="U931" s="1038"/>
      <c r="V931" s="1038"/>
      <c r="W931" s="1038"/>
      <c r="X931" s="1038"/>
      <c r="Y931" s="1038"/>
      <c r="Z931" s="1038"/>
    </row>
    <row r="932" spans="1:26" s="148" customFormat="1" ht="25.5">
      <c r="B932" s="148" t="s">
        <v>1184</v>
      </c>
      <c r="C932" s="472"/>
      <c r="D932" s="290"/>
      <c r="E932" s="1031"/>
      <c r="F932" s="290"/>
      <c r="G932" s="1038"/>
      <c r="H932" s="1038"/>
      <c r="I932" s="1038"/>
      <c r="J932" s="1038"/>
      <c r="K932" s="1038"/>
      <c r="L932" s="1038"/>
      <c r="M932" s="1038"/>
      <c r="N932" s="1038"/>
      <c r="O932" s="1038"/>
      <c r="P932" s="1038"/>
      <c r="Q932" s="1038"/>
      <c r="R932" s="1038"/>
      <c r="S932" s="1038"/>
      <c r="T932" s="1038"/>
      <c r="U932" s="1038"/>
      <c r="V932" s="1038"/>
      <c r="W932" s="1038"/>
      <c r="X932" s="1038"/>
      <c r="Y932" s="1038"/>
      <c r="Z932" s="1038"/>
    </row>
    <row r="933" spans="1:26" s="148" customFormat="1" ht="25.5">
      <c r="B933" s="148" t="s">
        <v>1185</v>
      </c>
      <c r="C933" s="472"/>
      <c r="D933" s="290"/>
      <c r="E933" s="1031"/>
      <c r="F933" s="290"/>
      <c r="G933" s="1038"/>
      <c r="H933" s="1038"/>
      <c r="I933" s="1038"/>
      <c r="J933" s="1038"/>
      <c r="K933" s="1038"/>
      <c r="L933" s="1038"/>
      <c r="M933" s="1038"/>
      <c r="N933" s="1038"/>
      <c r="O933" s="1038"/>
      <c r="P933" s="1038"/>
      <c r="Q933" s="1038"/>
      <c r="R933" s="1038"/>
      <c r="S933" s="1038"/>
      <c r="T933" s="1038"/>
      <c r="U933" s="1038"/>
      <c r="V933" s="1038"/>
      <c r="W933" s="1038"/>
      <c r="X933" s="1038"/>
      <c r="Y933" s="1038"/>
      <c r="Z933" s="1038"/>
    </row>
    <row r="934" spans="1:26" s="148" customFormat="1">
      <c r="C934" s="472"/>
      <c r="D934" s="290"/>
      <c r="E934" s="1031"/>
      <c r="F934" s="290"/>
      <c r="G934" s="1038"/>
      <c r="H934" s="1038"/>
      <c r="I934" s="1038"/>
      <c r="J934" s="1038"/>
      <c r="K934" s="1038"/>
      <c r="L934" s="1038"/>
      <c r="M934" s="1038"/>
      <c r="N934" s="1038"/>
      <c r="O934" s="1038"/>
      <c r="P934" s="1038"/>
      <c r="Q934" s="1038"/>
      <c r="R934" s="1038"/>
      <c r="S934" s="1038"/>
      <c r="T934" s="1038"/>
      <c r="U934" s="1038"/>
      <c r="V934" s="1038"/>
      <c r="W934" s="1038"/>
      <c r="X934" s="1038"/>
      <c r="Y934" s="1038"/>
      <c r="Z934" s="1038"/>
    </row>
    <row r="935" spans="1:26" s="148" customFormat="1">
      <c r="C935" s="472"/>
      <c r="D935" s="290"/>
      <c r="E935" s="1031"/>
      <c r="F935" s="290"/>
      <c r="G935" s="1038"/>
      <c r="H935" s="1038"/>
      <c r="I935" s="1038"/>
      <c r="J935" s="1038"/>
      <c r="K935" s="1038"/>
      <c r="L935" s="1038"/>
      <c r="M935" s="1038"/>
      <c r="N935" s="1038"/>
      <c r="O935" s="1038"/>
      <c r="P935" s="1038"/>
      <c r="Q935" s="1038"/>
      <c r="R935" s="1038"/>
      <c r="S935" s="1038"/>
      <c r="T935" s="1038"/>
      <c r="U935" s="1038"/>
      <c r="V935" s="1038"/>
      <c r="W935" s="1038"/>
      <c r="X935" s="1038"/>
      <c r="Y935" s="1038"/>
      <c r="Z935" s="1038"/>
    </row>
    <row r="936" spans="1:26" s="148" customFormat="1">
      <c r="A936" s="148" t="s">
        <v>113</v>
      </c>
      <c r="B936" s="370" t="s">
        <v>1186</v>
      </c>
      <c r="C936" s="472"/>
      <c r="D936" s="290"/>
      <c r="E936" s="1031"/>
      <c r="F936" s="290"/>
      <c r="G936" s="1038"/>
      <c r="H936" s="1038"/>
      <c r="I936" s="1038"/>
      <c r="J936" s="1038"/>
      <c r="K936" s="1038"/>
      <c r="L936" s="1038"/>
      <c r="M936" s="1038"/>
      <c r="N936" s="1038"/>
      <c r="O936" s="1038"/>
      <c r="P936" s="1038"/>
      <c r="Q936" s="1038"/>
      <c r="R936" s="1038"/>
      <c r="S936" s="1038"/>
      <c r="T936" s="1038"/>
      <c r="U936" s="1038"/>
      <c r="V936" s="1038"/>
      <c r="W936" s="1038"/>
      <c r="X936" s="1038"/>
      <c r="Y936" s="1038"/>
      <c r="Z936" s="1038"/>
    </row>
    <row r="937" spans="1:26" s="148" customFormat="1" ht="51">
      <c r="B937" s="148" t="s">
        <v>1187</v>
      </c>
      <c r="C937" s="472"/>
      <c r="D937" s="290"/>
      <c r="E937" s="1031"/>
      <c r="F937" s="290"/>
      <c r="G937" s="1038"/>
      <c r="H937" s="1038"/>
      <c r="I937" s="1038"/>
      <c r="J937" s="1038"/>
      <c r="K937" s="1038"/>
      <c r="L937" s="1038"/>
      <c r="M937" s="1038"/>
      <c r="N937" s="1038"/>
      <c r="O937" s="1038"/>
      <c r="P937" s="1038"/>
      <c r="Q937" s="1038"/>
      <c r="R937" s="1038"/>
      <c r="S937" s="1038"/>
      <c r="T937" s="1038"/>
      <c r="U937" s="1038"/>
      <c r="V937" s="1038"/>
      <c r="W937" s="1038"/>
      <c r="X937" s="1038"/>
      <c r="Y937" s="1038"/>
      <c r="Z937" s="1038"/>
    </row>
    <row r="938" spans="1:26" s="148" customFormat="1">
      <c r="B938" s="148" t="s">
        <v>1188</v>
      </c>
      <c r="C938" s="472"/>
      <c r="D938" s="290"/>
      <c r="E938" s="1031"/>
      <c r="F938" s="290"/>
      <c r="G938" s="1038"/>
      <c r="H938" s="1038"/>
      <c r="I938" s="1038"/>
      <c r="J938" s="1038"/>
      <c r="K938" s="1038"/>
      <c r="L938" s="1038"/>
      <c r="M938" s="1038"/>
      <c r="N938" s="1038"/>
      <c r="O938" s="1038"/>
      <c r="P938" s="1038"/>
      <c r="Q938" s="1038"/>
      <c r="R938" s="1038"/>
      <c r="S938" s="1038"/>
      <c r="T938" s="1038"/>
      <c r="U938" s="1038"/>
      <c r="V938" s="1038"/>
      <c r="W938" s="1038"/>
      <c r="X938" s="1038"/>
      <c r="Y938" s="1038"/>
      <c r="Z938" s="1038"/>
    </row>
    <row r="939" spans="1:26" s="148" customFormat="1" ht="76.5">
      <c r="B939" s="148" t="s">
        <v>1189</v>
      </c>
      <c r="C939" s="472"/>
      <c r="D939" s="290"/>
      <c r="E939" s="1031"/>
      <c r="F939" s="290"/>
      <c r="G939" s="1038"/>
      <c r="H939" s="1038"/>
      <c r="I939" s="1038"/>
      <c r="J939" s="1038"/>
      <c r="K939" s="1038"/>
      <c r="L939" s="1038"/>
      <c r="M939" s="1038"/>
      <c r="N939" s="1038"/>
      <c r="O939" s="1038"/>
      <c r="P939" s="1038"/>
      <c r="Q939" s="1038"/>
      <c r="R939" s="1038"/>
      <c r="S939" s="1038"/>
      <c r="T939" s="1038"/>
      <c r="U939" s="1038"/>
      <c r="V939" s="1038"/>
      <c r="W939" s="1038"/>
      <c r="X939" s="1038"/>
      <c r="Y939" s="1038"/>
      <c r="Z939" s="1038"/>
    </row>
    <row r="940" spans="1:26" s="148" customFormat="1" ht="25.5">
      <c r="B940" s="148" t="s">
        <v>1190</v>
      </c>
      <c r="C940" s="472"/>
      <c r="D940" s="290"/>
      <c r="E940" s="1031"/>
      <c r="F940" s="290"/>
      <c r="G940" s="1038"/>
      <c r="H940" s="1038"/>
      <c r="I940" s="1038"/>
      <c r="J940" s="1038"/>
      <c r="K940" s="1038"/>
      <c r="L940" s="1038"/>
      <c r="M940" s="1038"/>
      <c r="N940" s="1038"/>
      <c r="O940" s="1038"/>
      <c r="P940" s="1038"/>
      <c r="Q940" s="1038"/>
      <c r="R940" s="1038"/>
      <c r="S940" s="1038"/>
      <c r="T940" s="1038"/>
      <c r="U940" s="1038"/>
      <c r="V940" s="1038"/>
      <c r="W940" s="1038"/>
      <c r="X940" s="1038"/>
      <c r="Y940" s="1038"/>
      <c r="Z940" s="1038"/>
    </row>
    <row r="941" spans="1:26" s="148" customFormat="1" ht="51">
      <c r="B941" s="148" t="s">
        <v>767</v>
      </c>
      <c r="C941" s="472" t="s">
        <v>84</v>
      </c>
      <c r="D941" s="290">
        <v>1</v>
      </c>
      <c r="E941" s="1031"/>
      <c r="F941" s="290">
        <f>+D941*E941</f>
        <v>0</v>
      </c>
      <c r="G941" s="1038"/>
      <c r="H941" s="1038"/>
      <c r="I941" s="1038"/>
      <c r="J941" s="1038"/>
      <c r="K941" s="1038"/>
      <c r="L941" s="1038"/>
      <c r="M941" s="1038"/>
      <c r="N941" s="1038"/>
      <c r="O941" s="1038"/>
      <c r="P941" s="1038"/>
      <c r="Q941" s="1038"/>
      <c r="R941" s="1038"/>
      <c r="S941" s="1038"/>
      <c r="T941" s="1038"/>
      <c r="U941" s="1038"/>
      <c r="V941" s="1038"/>
      <c r="W941" s="1038"/>
      <c r="X941" s="1038"/>
      <c r="Y941" s="1038"/>
      <c r="Z941" s="1038"/>
    </row>
    <row r="942" spans="1:26" s="148" customFormat="1">
      <c r="C942" s="472"/>
      <c r="D942" s="290"/>
      <c r="E942" s="1031"/>
      <c r="F942" s="290"/>
      <c r="G942" s="1038"/>
      <c r="H942" s="1038"/>
      <c r="I942" s="1038"/>
      <c r="J942" s="1038"/>
      <c r="K942" s="1038"/>
      <c r="L942" s="1038"/>
      <c r="M942" s="1038"/>
      <c r="N942" s="1038"/>
      <c r="O942" s="1038"/>
      <c r="P942" s="1038"/>
      <c r="Q942" s="1038"/>
      <c r="R942" s="1038"/>
      <c r="S942" s="1038"/>
      <c r="T942" s="1038"/>
      <c r="U942" s="1038"/>
      <c r="V942" s="1038"/>
      <c r="W942" s="1038"/>
      <c r="X942" s="1038"/>
      <c r="Y942" s="1038"/>
      <c r="Z942" s="1038"/>
    </row>
    <row r="943" spans="1:26" s="148" customFormat="1">
      <c r="C943" s="472"/>
      <c r="D943" s="290"/>
      <c r="E943" s="1031"/>
      <c r="F943" s="290"/>
      <c r="G943" s="1038"/>
      <c r="H943" s="1038"/>
      <c r="I943" s="1038"/>
      <c r="J943" s="1038"/>
      <c r="K943" s="1038"/>
      <c r="L943" s="1038"/>
      <c r="M943" s="1038"/>
      <c r="N943" s="1038"/>
      <c r="O943" s="1038"/>
      <c r="P943" s="1038"/>
      <c r="Q943" s="1038"/>
      <c r="R943" s="1038"/>
      <c r="S943" s="1038"/>
      <c r="T943" s="1038"/>
      <c r="U943" s="1038"/>
      <c r="V943" s="1038"/>
      <c r="W943" s="1038"/>
      <c r="X943" s="1038"/>
      <c r="Y943" s="1038"/>
      <c r="Z943" s="1038"/>
    </row>
    <row r="944" spans="1:26" s="148" customFormat="1">
      <c r="A944" s="148" t="s">
        <v>114</v>
      </c>
      <c r="B944" s="370" t="s">
        <v>1191</v>
      </c>
      <c r="C944" s="472"/>
      <c r="D944" s="290"/>
      <c r="E944" s="1031"/>
      <c r="F944" s="290"/>
      <c r="G944" s="1038"/>
      <c r="H944" s="1038"/>
      <c r="I944" s="1038"/>
      <c r="J944" s="1038"/>
      <c r="K944" s="1038"/>
      <c r="L944" s="1038"/>
      <c r="M944" s="1038"/>
      <c r="N944" s="1038"/>
      <c r="O944" s="1038"/>
      <c r="P944" s="1038"/>
      <c r="Q944" s="1038"/>
      <c r="R944" s="1038"/>
      <c r="S944" s="1038"/>
      <c r="T944" s="1038"/>
      <c r="U944" s="1038"/>
      <c r="V944" s="1038"/>
      <c r="W944" s="1038"/>
      <c r="X944" s="1038"/>
      <c r="Y944" s="1038"/>
      <c r="Z944" s="1038"/>
    </row>
    <row r="945" spans="1:26" s="148" customFormat="1" ht="51">
      <c r="B945" s="148" t="s">
        <v>1187</v>
      </c>
      <c r="C945" s="472"/>
      <c r="D945" s="290"/>
      <c r="E945" s="1031"/>
      <c r="F945" s="290"/>
      <c r="G945" s="1038"/>
      <c r="H945" s="1038"/>
      <c r="I945" s="1038"/>
      <c r="J945" s="1038"/>
      <c r="K945" s="1038"/>
      <c r="L945" s="1038"/>
      <c r="M945" s="1038"/>
      <c r="N945" s="1038"/>
      <c r="O945" s="1038"/>
      <c r="P945" s="1038"/>
      <c r="Q945" s="1038"/>
      <c r="R945" s="1038"/>
      <c r="S945" s="1038"/>
      <c r="T945" s="1038"/>
      <c r="U945" s="1038"/>
      <c r="V945" s="1038"/>
      <c r="W945" s="1038"/>
      <c r="X945" s="1038"/>
      <c r="Y945" s="1038"/>
      <c r="Z945" s="1038"/>
    </row>
    <row r="946" spans="1:26" s="148" customFormat="1">
      <c r="B946" s="148" t="s">
        <v>1188</v>
      </c>
      <c r="C946" s="472"/>
      <c r="D946" s="290"/>
      <c r="E946" s="1031"/>
      <c r="F946" s="290"/>
      <c r="G946" s="1038"/>
      <c r="H946" s="1038"/>
      <c r="I946" s="1038"/>
      <c r="J946" s="1038"/>
      <c r="K946" s="1038"/>
      <c r="L946" s="1038"/>
      <c r="M946" s="1038"/>
      <c r="N946" s="1038"/>
      <c r="O946" s="1038"/>
      <c r="P946" s="1038"/>
      <c r="Q946" s="1038"/>
      <c r="R946" s="1038"/>
      <c r="S946" s="1038"/>
      <c r="T946" s="1038"/>
      <c r="U946" s="1038"/>
      <c r="V946" s="1038"/>
      <c r="W946" s="1038"/>
      <c r="X946" s="1038"/>
      <c r="Y946" s="1038"/>
      <c r="Z946" s="1038"/>
    </row>
    <row r="947" spans="1:26" s="148" customFormat="1" ht="25.5">
      <c r="B947" s="148" t="s">
        <v>1190</v>
      </c>
      <c r="C947" s="472"/>
      <c r="D947" s="290"/>
      <c r="E947" s="1031"/>
      <c r="F947" s="290"/>
      <c r="G947" s="1038"/>
      <c r="H947" s="1038"/>
      <c r="I947" s="1038"/>
      <c r="J947" s="1038"/>
      <c r="K947" s="1038"/>
      <c r="L947" s="1038"/>
      <c r="M947" s="1038"/>
      <c r="N947" s="1038"/>
      <c r="O947" s="1038"/>
      <c r="P947" s="1038"/>
      <c r="Q947" s="1038"/>
      <c r="R947" s="1038"/>
      <c r="S947" s="1038"/>
      <c r="T947" s="1038"/>
      <c r="U947" s="1038"/>
      <c r="V947" s="1038"/>
      <c r="W947" s="1038"/>
      <c r="X947" s="1038"/>
      <c r="Y947" s="1038"/>
      <c r="Z947" s="1038"/>
    </row>
    <row r="948" spans="1:26" s="148" customFormat="1" ht="51">
      <c r="B948" s="148" t="s">
        <v>767</v>
      </c>
      <c r="C948" s="472" t="s">
        <v>84</v>
      </c>
      <c r="D948" s="290">
        <v>1</v>
      </c>
      <c r="E948" s="1031"/>
      <c r="F948" s="290">
        <f>+D948*E948</f>
        <v>0</v>
      </c>
      <c r="G948" s="1038"/>
      <c r="H948" s="1038"/>
      <c r="I948" s="1038"/>
      <c r="J948" s="1038"/>
      <c r="K948" s="1038"/>
      <c r="L948" s="1038"/>
      <c r="M948" s="1038"/>
      <c r="N948" s="1038"/>
      <c r="O948" s="1038"/>
      <c r="P948" s="1038"/>
      <c r="Q948" s="1038"/>
      <c r="R948" s="1038"/>
      <c r="S948" s="1038"/>
      <c r="T948" s="1038"/>
      <c r="U948" s="1038"/>
      <c r="V948" s="1038"/>
      <c r="W948" s="1038"/>
      <c r="X948" s="1038"/>
      <c r="Y948" s="1038"/>
      <c r="Z948" s="1038"/>
    </row>
    <row r="949" spans="1:26" s="148" customFormat="1">
      <c r="C949" s="472"/>
      <c r="D949" s="290"/>
      <c r="E949" s="1031"/>
      <c r="F949" s="290"/>
      <c r="G949" s="1038"/>
      <c r="H949" s="1038"/>
      <c r="I949" s="1038"/>
      <c r="J949" s="1038"/>
      <c r="K949" s="1038"/>
      <c r="L949" s="1038"/>
      <c r="M949" s="1038"/>
      <c r="N949" s="1038"/>
      <c r="O949" s="1038"/>
      <c r="P949" s="1038"/>
      <c r="Q949" s="1038"/>
      <c r="R949" s="1038"/>
      <c r="S949" s="1038"/>
      <c r="T949" s="1038"/>
      <c r="U949" s="1038"/>
      <c r="V949" s="1038"/>
      <c r="W949" s="1038"/>
      <c r="X949" s="1038"/>
      <c r="Y949" s="1038"/>
      <c r="Z949" s="1038"/>
    </row>
    <row r="950" spans="1:26" s="148" customFormat="1">
      <c r="C950" s="472"/>
      <c r="D950" s="290"/>
      <c r="E950" s="1031"/>
      <c r="F950" s="290"/>
      <c r="G950" s="1038"/>
      <c r="H950" s="1038"/>
      <c r="I950" s="1038"/>
      <c r="J950" s="1038"/>
      <c r="K950" s="1038"/>
      <c r="L950" s="1038"/>
      <c r="M950" s="1038"/>
      <c r="N950" s="1038"/>
      <c r="O950" s="1038"/>
      <c r="P950" s="1038"/>
      <c r="Q950" s="1038"/>
      <c r="R950" s="1038"/>
      <c r="S950" s="1038"/>
      <c r="T950" s="1038"/>
      <c r="U950" s="1038"/>
      <c r="V950" s="1038"/>
      <c r="W950" s="1038"/>
      <c r="X950" s="1038"/>
      <c r="Y950" s="1038"/>
      <c r="Z950" s="1038"/>
    </row>
    <row r="951" spans="1:26" s="148" customFormat="1">
      <c r="A951" s="148" t="s">
        <v>115</v>
      </c>
      <c r="B951" s="370" t="s">
        <v>1192</v>
      </c>
      <c r="C951" s="472"/>
      <c r="D951" s="290"/>
      <c r="E951" s="1031"/>
      <c r="F951" s="290"/>
      <c r="G951" s="1038"/>
      <c r="H951" s="1038"/>
      <c r="I951" s="1038"/>
      <c r="J951" s="1038"/>
      <c r="K951" s="1038"/>
      <c r="L951" s="1038"/>
      <c r="M951" s="1038"/>
      <c r="N951" s="1038"/>
      <c r="O951" s="1038"/>
      <c r="P951" s="1038"/>
      <c r="Q951" s="1038"/>
      <c r="R951" s="1038"/>
      <c r="S951" s="1038"/>
      <c r="T951" s="1038"/>
      <c r="U951" s="1038"/>
      <c r="V951" s="1038"/>
      <c r="W951" s="1038"/>
      <c r="X951" s="1038"/>
      <c r="Y951" s="1038"/>
      <c r="Z951" s="1038"/>
    </row>
    <row r="952" spans="1:26" s="148" customFormat="1" ht="51">
      <c r="B952" s="148" t="s">
        <v>1187</v>
      </c>
      <c r="C952" s="472"/>
      <c r="D952" s="290"/>
      <c r="E952" s="1031"/>
      <c r="F952" s="290"/>
      <c r="G952" s="1038"/>
      <c r="H952" s="1038"/>
      <c r="I952" s="1038"/>
      <c r="J952" s="1038"/>
      <c r="K952" s="1038"/>
      <c r="L952" s="1038"/>
      <c r="M952" s="1038"/>
      <c r="N952" s="1038"/>
      <c r="O952" s="1038"/>
      <c r="P952" s="1038"/>
      <c r="Q952" s="1038"/>
      <c r="R952" s="1038"/>
      <c r="S952" s="1038"/>
      <c r="T952" s="1038"/>
      <c r="U952" s="1038"/>
      <c r="V952" s="1038"/>
      <c r="W952" s="1038"/>
      <c r="X952" s="1038"/>
      <c r="Y952" s="1038"/>
      <c r="Z952" s="1038"/>
    </row>
    <row r="953" spans="1:26" s="148" customFormat="1">
      <c r="B953" s="148" t="s">
        <v>1188</v>
      </c>
      <c r="C953" s="472"/>
      <c r="D953" s="290"/>
      <c r="E953" s="1031"/>
      <c r="F953" s="290"/>
      <c r="G953" s="1038"/>
      <c r="H953" s="1038"/>
      <c r="I953" s="1038"/>
      <c r="J953" s="1038"/>
      <c r="K953" s="1038"/>
      <c r="L953" s="1038"/>
      <c r="M953" s="1038"/>
      <c r="N953" s="1038"/>
      <c r="O953" s="1038"/>
      <c r="P953" s="1038"/>
      <c r="Q953" s="1038"/>
      <c r="R953" s="1038"/>
      <c r="S953" s="1038"/>
      <c r="T953" s="1038"/>
      <c r="U953" s="1038"/>
      <c r="V953" s="1038"/>
      <c r="W953" s="1038"/>
      <c r="X953" s="1038"/>
      <c r="Y953" s="1038"/>
      <c r="Z953" s="1038"/>
    </row>
    <row r="954" spans="1:26" s="148" customFormat="1" ht="25.5">
      <c r="B954" s="148" t="s">
        <v>1190</v>
      </c>
      <c r="C954" s="472"/>
      <c r="D954" s="290"/>
      <c r="E954" s="1031"/>
      <c r="F954" s="290"/>
      <c r="G954" s="1038"/>
      <c r="H954" s="1038"/>
      <c r="I954" s="1038"/>
      <c r="J954" s="1038"/>
      <c r="K954" s="1038"/>
      <c r="L954" s="1038"/>
      <c r="M954" s="1038"/>
      <c r="N954" s="1038"/>
      <c r="O954" s="1038"/>
      <c r="P954" s="1038"/>
      <c r="Q954" s="1038"/>
      <c r="R954" s="1038"/>
      <c r="S954" s="1038"/>
      <c r="T954" s="1038"/>
      <c r="U954" s="1038"/>
      <c r="V954" s="1038"/>
      <c r="W954" s="1038"/>
      <c r="X954" s="1038"/>
      <c r="Y954" s="1038"/>
      <c r="Z954" s="1038"/>
    </row>
    <row r="955" spans="1:26" s="148" customFormat="1" ht="51">
      <c r="B955" s="148" t="s">
        <v>767</v>
      </c>
      <c r="C955" s="472" t="s">
        <v>84</v>
      </c>
      <c r="D955" s="290">
        <v>1</v>
      </c>
      <c r="E955" s="1031"/>
      <c r="F955" s="290">
        <f>+D955*E955</f>
        <v>0</v>
      </c>
      <c r="G955" s="1038"/>
      <c r="H955" s="1038"/>
      <c r="I955" s="1038"/>
      <c r="J955" s="1038"/>
      <c r="K955" s="1038"/>
      <c r="L955" s="1038"/>
      <c r="M955" s="1038"/>
      <c r="N955" s="1038"/>
      <c r="O955" s="1038"/>
      <c r="P955" s="1038"/>
      <c r="Q955" s="1038"/>
      <c r="R955" s="1038"/>
      <c r="S955" s="1038"/>
      <c r="T955" s="1038"/>
      <c r="U955" s="1038"/>
      <c r="V955" s="1038"/>
      <c r="W955" s="1038"/>
      <c r="X955" s="1038"/>
      <c r="Y955" s="1038"/>
      <c r="Z955" s="1038"/>
    </row>
    <row r="956" spans="1:26" s="148" customFormat="1">
      <c r="C956" s="472"/>
      <c r="D956" s="290"/>
      <c r="E956" s="1031"/>
      <c r="F956" s="290"/>
      <c r="G956" s="1038"/>
      <c r="H956" s="1038"/>
      <c r="I956" s="1038"/>
      <c r="J956" s="1038"/>
      <c r="K956" s="1038"/>
      <c r="L956" s="1038"/>
      <c r="M956" s="1038"/>
      <c r="N956" s="1038"/>
      <c r="O956" s="1038"/>
      <c r="P956" s="1038"/>
      <c r="Q956" s="1038"/>
      <c r="R956" s="1038"/>
      <c r="S956" s="1038"/>
      <c r="T956" s="1038"/>
      <c r="U956" s="1038"/>
      <c r="V956" s="1038"/>
      <c r="W956" s="1038"/>
      <c r="X956" s="1038"/>
      <c r="Y956" s="1038"/>
      <c r="Z956" s="1038"/>
    </row>
    <row r="957" spans="1:26" s="148" customFormat="1">
      <c r="C957" s="472"/>
      <c r="D957" s="290"/>
      <c r="E957" s="1031"/>
      <c r="F957" s="290"/>
      <c r="G957" s="1038"/>
      <c r="H957" s="1038"/>
      <c r="I957" s="1038"/>
      <c r="J957" s="1038"/>
      <c r="K957" s="1038"/>
      <c r="L957" s="1038"/>
      <c r="M957" s="1038"/>
      <c r="N957" s="1038"/>
      <c r="O957" s="1038"/>
      <c r="P957" s="1038"/>
      <c r="Q957" s="1038"/>
      <c r="R957" s="1038"/>
      <c r="S957" s="1038"/>
      <c r="T957" s="1038"/>
      <c r="U957" s="1038"/>
      <c r="V957" s="1038"/>
      <c r="W957" s="1038"/>
      <c r="X957" s="1038"/>
      <c r="Y957" s="1038"/>
      <c r="Z957" s="1038"/>
    </row>
    <row r="958" spans="1:26" s="370" customFormat="1">
      <c r="A958" s="295" t="s">
        <v>1193</v>
      </c>
      <c r="B958" s="295" t="s">
        <v>1194</v>
      </c>
      <c r="C958" s="538"/>
      <c r="D958" s="539"/>
      <c r="E958" s="1086"/>
      <c r="F958" s="539"/>
      <c r="G958" s="1094"/>
      <c r="H958" s="1094"/>
      <c r="I958" s="1094"/>
      <c r="J958" s="1094"/>
      <c r="K958" s="1094"/>
      <c r="L958" s="1094"/>
      <c r="M958" s="1094"/>
      <c r="N958" s="1094"/>
      <c r="O958" s="1094"/>
      <c r="P958" s="1094"/>
      <c r="Q958" s="1094"/>
      <c r="R958" s="1094"/>
      <c r="S958" s="1094"/>
      <c r="T958" s="1094"/>
      <c r="U958" s="1094"/>
      <c r="V958" s="1094"/>
      <c r="W958" s="1094"/>
      <c r="X958" s="1094"/>
      <c r="Y958" s="1094"/>
      <c r="Z958" s="1094"/>
    </row>
    <row r="959" spans="1:26" s="148" customFormat="1">
      <c r="C959" s="472"/>
      <c r="D959" s="290"/>
      <c r="E959" s="1031"/>
      <c r="F959" s="290"/>
      <c r="G959" s="1038"/>
      <c r="H959" s="1038"/>
      <c r="I959" s="1038"/>
      <c r="J959" s="1038"/>
      <c r="K959" s="1038"/>
      <c r="L959" s="1038"/>
      <c r="M959" s="1038"/>
      <c r="N959" s="1038"/>
      <c r="O959" s="1038"/>
      <c r="P959" s="1038"/>
      <c r="Q959" s="1038"/>
      <c r="R959" s="1038"/>
      <c r="S959" s="1038"/>
      <c r="T959" s="1038"/>
      <c r="U959" s="1038"/>
      <c r="V959" s="1038"/>
      <c r="W959" s="1038"/>
      <c r="X959" s="1038"/>
      <c r="Y959" s="1038"/>
      <c r="Z959" s="1038"/>
    </row>
    <row r="960" spans="1:26" s="148" customFormat="1">
      <c r="A960" s="148" t="s">
        <v>113</v>
      </c>
      <c r="B960" s="370" t="s">
        <v>1195</v>
      </c>
      <c r="C960" s="472"/>
      <c r="D960" s="290"/>
      <c r="E960" s="1031"/>
      <c r="F960" s="290"/>
      <c r="G960" s="1038"/>
      <c r="H960" s="1038"/>
      <c r="I960" s="1038"/>
      <c r="J960" s="1038"/>
      <c r="K960" s="1038"/>
      <c r="L960" s="1038"/>
      <c r="M960" s="1038"/>
      <c r="N960" s="1038"/>
      <c r="O960" s="1038"/>
      <c r="P960" s="1038"/>
      <c r="Q960" s="1038"/>
      <c r="R960" s="1038"/>
      <c r="S960" s="1038"/>
      <c r="T960" s="1038"/>
      <c r="U960" s="1038"/>
      <c r="V960" s="1038"/>
      <c r="W960" s="1038"/>
      <c r="X960" s="1038"/>
      <c r="Y960" s="1038"/>
      <c r="Z960" s="1038"/>
    </row>
    <row r="961" spans="1:26" s="148" customFormat="1">
      <c r="B961" s="148" t="s">
        <v>1196</v>
      </c>
      <c r="C961" s="472"/>
      <c r="D961" s="290"/>
      <c r="E961" s="1031"/>
      <c r="F961" s="290"/>
      <c r="G961" s="1038"/>
      <c r="H961" s="1038"/>
      <c r="I961" s="1038"/>
      <c r="J961" s="1038"/>
      <c r="K961" s="1038"/>
      <c r="L961" s="1038"/>
      <c r="M961" s="1038"/>
      <c r="N961" s="1038"/>
      <c r="O961" s="1038"/>
      <c r="P961" s="1038"/>
      <c r="Q961" s="1038"/>
      <c r="R961" s="1038"/>
      <c r="S961" s="1038"/>
      <c r="T961" s="1038"/>
      <c r="U961" s="1038"/>
      <c r="V961" s="1038"/>
      <c r="W961" s="1038"/>
      <c r="X961" s="1038"/>
      <c r="Y961" s="1038"/>
      <c r="Z961" s="1038"/>
    </row>
    <row r="962" spans="1:26" s="148" customFormat="1">
      <c r="B962" s="148" t="s">
        <v>1197</v>
      </c>
      <c r="C962" s="472"/>
      <c r="D962" s="290"/>
      <c r="E962" s="1031"/>
      <c r="F962" s="290"/>
      <c r="G962" s="1038"/>
      <c r="H962" s="1038"/>
      <c r="I962" s="1038"/>
      <c r="J962" s="1038"/>
      <c r="K962" s="1038"/>
      <c r="L962" s="1038"/>
      <c r="M962" s="1038"/>
      <c r="N962" s="1038"/>
      <c r="O962" s="1038"/>
      <c r="P962" s="1038"/>
      <c r="Q962" s="1038"/>
      <c r="R962" s="1038"/>
      <c r="S962" s="1038"/>
      <c r="T962" s="1038"/>
      <c r="U962" s="1038"/>
      <c r="V962" s="1038"/>
      <c r="W962" s="1038"/>
      <c r="X962" s="1038"/>
      <c r="Y962" s="1038"/>
      <c r="Z962" s="1038"/>
    </row>
    <row r="963" spans="1:26" s="148" customFormat="1" ht="63.75">
      <c r="B963" s="148" t="s">
        <v>1198</v>
      </c>
      <c r="C963" s="472"/>
      <c r="D963" s="290"/>
      <c r="E963" s="1031"/>
      <c r="F963" s="290"/>
      <c r="G963" s="1038"/>
      <c r="H963" s="1038"/>
      <c r="I963" s="1038"/>
      <c r="J963" s="1038"/>
      <c r="K963" s="1038"/>
      <c r="L963" s="1038"/>
      <c r="M963" s="1038"/>
      <c r="N963" s="1038"/>
      <c r="O963" s="1038"/>
      <c r="P963" s="1038"/>
      <c r="Q963" s="1038"/>
      <c r="R963" s="1038"/>
      <c r="S963" s="1038"/>
      <c r="T963" s="1038"/>
      <c r="U963" s="1038"/>
      <c r="V963" s="1038"/>
      <c r="W963" s="1038"/>
      <c r="X963" s="1038"/>
      <c r="Y963" s="1038"/>
      <c r="Z963" s="1038"/>
    </row>
    <row r="964" spans="1:26" s="148" customFormat="1" ht="25.5">
      <c r="B964" s="148" t="s">
        <v>1199</v>
      </c>
      <c r="C964" s="472"/>
      <c r="D964" s="290"/>
      <c r="E964" s="1031"/>
      <c r="F964" s="290"/>
      <c r="G964" s="1038"/>
      <c r="H964" s="1038"/>
      <c r="I964" s="1038"/>
      <c r="J964" s="1038"/>
      <c r="K964" s="1038"/>
      <c r="L964" s="1038"/>
      <c r="M964" s="1038"/>
      <c r="N964" s="1038"/>
      <c r="O964" s="1038"/>
      <c r="P964" s="1038"/>
      <c r="Q964" s="1038"/>
      <c r="R964" s="1038"/>
      <c r="S964" s="1038"/>
      <c r="T964" s="1038"/>
      <c r="U964" s="1038"/>
      <c r="V964" s="1038"/>
      <c r="W964" s="1038"/>
      <c r="X964" s="1038"/>
      <c r="Y964" s="1038"/>
      <c r="Z964" s="1038"/>
    </row>
    <row r="965" spans="1:26" s="148" customFormat="1" ht="63.75">
      <c r="B965" s="148" t="s">
        <v>1200</v>
      </c>
      <c r="C965" s="472"/>
      <c r="D965" s="290"/>
      <c r="E965" s="1031"/>
      <c r="F965" s="290"/>
      <c r="G965" s="1038"/>
      <c r="H965" s="1038"/>
      <c r="I965" s="1038"/>
      <c r="J965" s="1038"/>
      <c r="K965" s="1038"/>
      <c r="L965" s="1038"/>
      <c r="M965" s="1038"/>
      <c r="N965" s="1038"/>
      <c r="O965" s="1038"/>
      <c r="P965" s="1038"/>
      <c r="Q965" s="1038"/>
      <c r="R965" s="1038"/>
      <c r="S965" s="1038"/>
      <c r="T965" s="1038"/>
      <c r="U965" s="1038"/>
      <c r="V965" s="1038"/>
      <c r="W965" s="1038"/>
      <c r="X965" s="1038"/>
      <c r="Y965" s="1038"/>
      <c r="Z965" s="1038"/>
    </row>
    <row r="966" spans="1:26" s="148" customFormat="1" ht="38.25">
      <c r="B966" s="148" t="s">
        <v>1201</v>
      </c>
      <c r="C966" s="472"/>
      <c r="D966" s="290"/>
      <c r="E966" s="1031"/>
      <c r="F966" s="290"/>
      <c r="G966" s="1038"/>
      <c r="H966" s="1038"/>
      <c r="I966" s="1038"/>
      <c r="J966" s="1038"/>
      <c r="K966" s="1038"/>
      <c r="L966" s="1038"/>
      <c r="M966" s="1038"/>
      <c r="N966" s="1038"/>
      <c r="O966" s="1038"/>
      <c r="P966" s="1038"/>
      <c r="Q966" s="1038"/>
      <c r="R966" s="1038"/>
      <c r="S966" s="1038"/>
      <c r="T966" s="1038"/>
      <c r="U966" s="1038"/>
      <c r="V966" s="1038"/>
      <c r="W966" s="1038"/>
      <c r="X966" s="1038"/>
      <c r="Y966" s="1038"/>
      <c r="Z966" s="1038"/>
    </row>
    <row r="967" spans="1:26" s="148" customFormat="1">
      <c r="B967" s="148" t="s">
        <v>1202</v>
      </c>
      <c r="C967" s="472"/>
      <c r="D967" s="290"/>
      <c r="E967" s="1031"/>
      <c r="F967" s="290"/>
      <c r="G967" s="1038"/>
      <c r="H967" s="1038"/>
      <c r="I967" s="1038"/>
      <c r="J967" s="1038"/>
      <c r="K967" s="1038"/>
      <c r="L967" s="1038"/>
      <c r="M967" s="1038"/>
      <c r="N967" s="1038"/>
      <c r="O967" s="1038"/>
      <c r="P967" s="1038"/>
      <c r="Q967" s="1038"/>
      <c r="R967" s="1038"/>
      <c r="S967" s="1038"/>
      <c r="T967" s="1038"/>
      <c r="U967" s="1038"/>
      <c r="V967" s="1038"/>
      <c r="W967" s="1038"/>
      <c r="X967" s="1038"/>
      <c r="Y967" s="1038"/>
      <c r="Z967" s="1038"/>
    </row>
    <row r="968" spans="1:26" s="148" customFormat="1">
      <c r="B968" s="148" t="s">
        <v>1203</v>
      </c>
      <c r="C968" s="472"/>
      <c r="D968" s="290"/>
      <c r="E968" s="1031"/>
      <c r="F968" s="290"/>
      <c r="G968" s="1038"/>
      <c r="H968" s="1038"/>
      <c r="I968" s="1038"/>
      <c r="J968" s="1038"/>
      <c r="K968" s="1038"/>
      <c r="L968" s="1038"/>
      <c r="M968" s="1038"/>
      <c r="N968" s="1038"/>
      <c r="O968" s="1038"/>
      <c r="P968" s="1038"/>
      <c r="Q968" s="1038"/>
      <c r="R968" s="1038"/>
      <c r="S968" s="1038"/>
      <c r="T968" s="1038"/>
      <c r="U968" s="1038"/>
      <c r="V968" s="1038"/>
      <c r="W968" s="1038"/>
      <c r="X968" s="1038"/>
      <c r="Y968" s="1038"/>
      <c r="Z968" s="1038"/>
    </row>
    <row r="969" spans="1:26" s="148" customFormat="1" ht="51">
      <c r="B969" s="148" t="s">
        <v>767</v>
      </c>
      <c r="C969" s="472" t="s">
        <v>84</v>
      </c>
      <c r="D969" s="290">
        <v>3</v>
      </c>
      <c r="E969" s="1031"/>
      <c r="F969" s="290">
        <f>+D969*E969</f>
        <v>0</v>
      </c>
      <c r="G969" s="1038"/>
      <c r="H969" s="1038"/>
      <c r="I969" s="1038"/>
      <c r="J969" s="1038"/>
      <c r="K969" s="1038"/>
      <c r="L969" s="1038"/>
      <c r="M969" s="1038"/>
      <c r="N969" s="1038"/>
      <c r="O969" s="1038"/>
      <c r="P969" s="1038"/>
      <c r="Q969" s="1038"/>
      <c r="R969" s="1038"/>
      <c r="S969" s="1038"/>
      <c r="T969" s="1038"/>
      <c r="U969" s="1038"/>
      <c r="V969" s="1038"/>
      <c r="W969" s="1038"/>
      <c r="X969" s="1038"/>
      <c r="Y969" s="1038"/>
      <c r="Z969" s="1038"/>
    </row>
    <row r="970" spans="1:26" s="148" customFormat="1">
      <c r="C970" s="472"/>
      <c r="D970" s="290"/>
      <c r="E970" s="1031"/>
      <c r="F970" s="290"/>
      <c r="G970" s="1038"/>
      <c r="H970" s="1038"/>
      <c r="I970" s="1038"/>
      <c r="J970" s="1038"/>
      <c r="K970" s="1038"/>
      <c r="L970" s="1038"/>
      <c r="M970" s="1038"/>
      <c r="N970" s="1038"/>
      <c r="O970" s="1038"/>
      <c r="P970" s="1038"/>
      <c r="Q970" s="1038"/>
      <c r="R970" s="1038"/>
      <c r="S970" s="1038"/>
      <c r="T970" s="1038"/>
      <c r="U970" s="1038"/>
      <c r="V970" s="1038"/>
      <c r="W970" s="1038"/>
      <c r="X970" s="1038"/>
      <c r="Y970" s="1038"/>
      <c r="Z970" s="1038"/>
    </row>
    <row r="971" spans="1:26" s="148" customFormat="1">
      <c r="C971" s="472"/>
      <c r="D971" s="290"/>
      <c r="E971" s="1031"/>
      <c r="F971" s="290"/>
      <c r="G971" s="1038"/>
      <c r="H971" s="1038"/>
      <c r="I971" s="1038"/>
      <c r="J971" s="1038"/>
      <c r="K971" s="1038"/>
      <c r="L971" s="1038"/>
      <c r="M971" s="1038"/>
      <c r="N971" s="1038"/>
      <c r="O971" s="1038"/>
      <c r="P971" s="1038"/>
      <c r="Q971" s="1038"/>
      <c r="R971" s="1038"/>
      <c r="S971" s="1038"/>
      <c r="T971" s="1038"/>
      <c r="U971" s="1038"/>
      <c r="V971" s="1038"/>
      <c r="W971" s="1038"/>
      <c r="X971" s="1038"/>
      <c r="Y971" s="1038"/>
      <c r="Z971" s="1038"/>
    </row>
    <row r="972" spans="1:26" s="148" customFormat="1">
      <c r="A972" s="148" t="s">
        <v>114</v>
      </c>
      <c r="B972" s="370" t="s">
        <v>1204</v>
      </c>
      <c r="C972" s="472"/>
      <c r="D972" s="290"/>
      <c r="E972" s="1031"/>
      <c r="F972" s="290"/>
      <c r="G972" s="1038"/>
      <c r="H972" s="1038"/>
      <c r="I972" s="1038"/>
      <c r="J972" s="1038"/>
      <c r="K972" s="1038"/>
      <c r="L972" s="1038"/>
      <c r="M972" s="1038"/>
      <c r="N972" s="1038"/>
      <c r="O972" s="1038"/>
      <c r="P972" s="1038"/>
      <c r="Q972" s="1038"/>
      <c r="R972" s="1038"/>
      <c r="S972" s="1038"/>
      <c r="T972" s="1038"/>
      <c r="U972" s="1038"/>
      <c r="V972" s="1038"/>
      <c r="W972" s="1038"/>
      <c r="X972" s="1038"/>
      <c r="Y972" s="1038"/>
      <c r="Z972" s="1038"/>
    </row>
    <row r="973" spans="1:26" s="148" customFormat="1">
      <c r="B973" s="148" t="s">
        <v>1196</v>
      </c>
      <c r="C973" s="472"/>
      <c r="D973" s="290"/>
      <c r="E973" s="1031"/>
      <c r="F973" s="290"/>
      <c r="G973" s="1038"/>
      <c r="H973" s="1038"/>
      <c r="I973" s="1038"/>
      <c r="J973" s="1038"/>
      <c r="K973" s="1038"/>
      <c r="L973" s="1038"/>
      <c r="M973" s="1038"/>
      <c r="N973" s="1038"/>
      <c r="O973" s="1038"/>
      <c r="P973" s="1038"/>
      <c r="Q973" s="1038"/>
      <c r="R973" s="1038"/>
      <c r="S973" s="1038"/>
      <c r="T973" s="1038"/>
      <c r="U973" s="1038"/>
      <c r="V973" s="1038"/>
      <c r="W973" s="1038"/>
      <c r="X973" s="1038"/>
      <c r="Y973" s="1038"/>
      <c r="Z973" s="1038"/>
    </row>
    <row r="974" spans="1:26" s="148" customFormat="1">
      <c r="B974" s="148" t="s">
        <v>1205</v>
      </c>
      <c r="C974" s="472"/>
      <c r="D974" s="290"/>
      <c r="E974" s="1031"/>
      <c r="F974" s="290"/>
      <c r="G974" s="1038"/>
      <c r="H974" s="1038"/>
      <c r="I974" s="1038"/>
      <c r="J974" s="1038"/>
      <c r="K974" s="1038"/>
      <c r="L974" s="1038"/>
      <c r="M974" s="1038"/>
      <c r="N974" s="1038"/>
      <c r="O974" s="1038"/>
      <c r="P974" s="1038"/>
      <c r="Q974" s="1038"/>
      <c r="R974" s="1038"/>
      <c r="S974" s="1038"/>
      <c r="T974" s="1038"/>
      <c r="U974" s="1038"/>
      <c r="V974" s="1038"/>
      <c r="W974" s="1038"/>
      <c r="X974" s="1038"/>
      <c r="Y974" s="1038"/>
      <c r="Z974" s="1038"/>
    </row>
    <row r="975" spans="1:26" s="148" customFormat="1" ht="63.75">
      <c r="B975" s="148" t="s">
        <v>1206</v>
      </c>
      <c r="C975" s="472"/>
      <c r="D975" s="290"/>
      <c r="E975" s="1031"/>
      <c r="F975" s="290"/>
      <c r="G975" s="1038"/>
      <c r="H975" s="1038"/>
      <c r="I975" s="1038"/>
      <c r="J975" s="1038"/>
      <c r="K975" s="1038"/>
      <c r="L975" s="1038"/>
      <c r="M975" s="1038"/>
      <c r="N975" s="1038"/>
      <c r="O975" s="1038"/>
      <c r="P975" s="1038"/>
      <c r="Q975" s="1038"/>
      <c r="R975" s="1038"/>
      <c r="S975" s="1038"/>
      <c r="T975" s="1038"/>
      <c r="U975" s="1038"/>
      <c r="V975" s="1038"/>
      <c r="W975" s="1038"/>
      <c r="X975" s="1038"/>
      <c r="Y975" s="1038"/>
      <c r="Z975" s="1038"/>
    </row>
    <row r="976" spans="1:26" s="148" customFormat="1" ht="25.5">
      <c r="B976" s="148" t="s">
        <v>1199</v>
      </c>
      <c r="C976" s="472"/>
      <c r="D976" s="290"/>
      <c r="E976" s="1031"/>
      <c r="F976" s="290"/>
      <c r="G976" s="1038"/>
      <c r="H976" s="1038"/>
      <c r="I976" s="1038"/>
      <c r="J976" s="1038"/>
      <c r="K976" s="1038"/>
      <c r="L976" s="1038"/>
      <c r="M976" s="1038"/>
      <c r="N976" s="1038"/>
      <c r="O976" s="1038"/>
      <c r="P976" s="1038"/>
      <c r="Q976" s="1038"/>
      <c r="R976" s="1038"/>
      <c r="S976" s="1038"/>
      <c r="T976" s="1038"/>
      <c r="U976" s="1038"/>
      <c r="V976" s="1038"/>
      <c r="W976" s="1038"/>
      <c r="X976" s="1038"/>
      <c r="Y976" s="1038"/>
      <c r="Z976" s="1038"/>
    </row>
    <row r="977" spans="1:26" s="148" customFormat="1" ht="63.75">
      <c r="B977" s="148" t="s">
        <v>1200</v>
      </c>
      <c r="C977" s="472"/>
      <c r="D977" s="290"/>
      <c r="E977" s="1031"/>
      <c r="F977" s="290"/>
      <c r="G977" s="1038"/>
      <c r="H977" s="1038"/>
      <c r="I977" s="1038"/>
      <c r="J977" s="1038"/>
      <c r="K977" s="1038"/>
      <c r="L977" s="1038"/>
      <c r="M977" s="1038"/>
      <c r="N977" s="1038"/>
      <c r="O977" s="1038"/>
      <c r="P977" s="1038"/>
      <c r="Q977" s="1038"/>
      <c r="R977" s="1038"/>
      <c r="S977" s="1038"/>
      <c r="T977" s="1038"/>
      <c r="U977" s="1038"/>
      <c r="V977" s="1038"/>
      <c r="W977" s="1038"/>
      <c r="X977" s="1038"/>
      <c r="Y977" s="1038"/>
      <c r="Z977" s="1038"/>
    </row>
    <row r="978" spans="1:26" s="148" customFormat="1" ht="38.25">
      <c r="B978" s="148" t="s">
        <v>1201</v>
      </c>
      <c r="C978" s="472"/>
      <c r="D978" s="290"/>
      <c r="E978" s="1031"/>
      <c r="F978" s="290"/>
      <c r="G978" s="1038"/>
      <c r="H978" s="1038"/>
      <c r="I978" s="1038"/>
      <c r="J978" s="1038"/>
      <c r="K978" s="1038"/>
      <c r="L978" s="1038"/>
      <c r="M978" s="1038"/>
      <c r="N978" s="1038"/>
      <c r="O978" s="1038"/>
      <c r="P978" s="1038"/>
      <c r="Q978" s="1038"/>
      <c r="R978" s="1038"/>
      <c r="S978" s="1038"/>
      <c r="T978" s="1038"/>
      <c r="U978" s="1038"/>
      <c r="V978" s="1038"/>
      <c r="W978" s="1038"/>
      <c r="X978" s="1038"/>
      <c r="Y978" s="1038"/>
      <c r="Z978" s="1038"/>
    </row>
    <row r="979" spans="1:26" s="148" customFormat="1">
      <c r="B979" s="148" t="s">
        <v>1202</v>
      </c>
      <c r="C979" s="472"/>
      <c r="D979" s="290"/>
      <c r="E979" s="1031"/>
      <c r="F979" s="290"/>
      <c r="G979" s="1038"/>
      <c r="H979" s="1038"/>
      <c r="I979" s="1038"/>
      <c r="J979" s="1038"/>
      <c r="K979" s="1038"/>
      <c r="L979" s="1038"/>
      <c r="M979" s="1038"/>
      <c r="N979" s="1038"/>
      <c r="O979" s="1038"/>
      <c r="P979" s="1038"/>
      <c r="Q979" s="1038"/>
      <c r="R979" s="1038"/>
      <c r="S979" s="1038"/>
      <c r="T979" s="1038"/>
      <c r="U979" s="1038"/>
      <c r="V979" s="1038"/>
      <c r="W979" s="1038"/>
      <c r="X979" s="1038"/>
      <c r="Y979" s="1038"/>
      <c r="Z979" s="1038"/>
    </row>
    <row r="980" spans="1:26" s="148" customFormat="1">
      <c r="B980" s="148" t="s">
        <v>1203</v>
      </c>
      <c r="C980" s="472"/>
      <c r="D980" s="290"/>
      <c r="E980" s="1031"/>
      <c r="F980" s="290"/>
      <c r="G980" s="1038"/>
      <c r="H980" s="1038"/>
      <c r="I980" s="1038"/>
      <c r="J980" s="1038"/>
      <c r="K980" s="1038"/>
      <c r="L980" s="1038"/>
      <c r="M980" s="1038"/>
      <c r="N980" s="1038"/>
      <c r="O980" s="1038"/>
      <c r="P980" s="1038"/>
      <c r="Q980" s="1038"/>
      <c r="R980" s="1038"/>
      <c r="S980" s="1038"/>
      <c r="T980" s="1038"/>
      <c r="U980" s="1038"/>
      <c r="V980" s="1038"/>
      <c r="W980" s="1038"/>
      <c r="X980" s="1038"/>
      <c r="Y980" s="1038"/>
      <c r="Z980" s="1038"/>
    </row>
    <row r="981" spans="1:26" s="148" customFormat="1" ht="51">
      <c r="B981" s="148" t="s">
        <v>767</v>
      </c>
      <c r="C981" s="472" t="s">
        <v>84</v>
      </c>
      <c r="D981" s="290">
        <v>3</v>
      </c>
      <c r="E981" s="1031"/>
      <c r="F981" s="290">
        <f>+D981*E981</f>
        <v>0</v>
      </c>
      <c r="G981" s="1038"/>
      <c r="H981" s="1038"/>
      <c r="I981" s="1038"/>
      <c r="J981" s="1038"/>
      <c r="K981" s="1038"/>
      <c r="L981" s="1038"/>
      <c r="M981" s="1038"/>
      <c r="N981" s="1038"/>
      <c r="O981" s="1038"/>
      <c r="P981" s="1038"/>
      <c r="Q981" s="1038"/>
      <c r="R981" s="1038"/>
      <c r="S981" s="1038"/>
      <c r="T981" s="1038"/>
      <c r="U981" s="1038"/>
      <c r="V981" s="1038"/>
      <c r="W981" s="1038"/>
      <c r="X981" s="1038"/>
      <c r="Y981" s="1038"/>
      <c r="Z981" s="1038"/>
    </row>
    <row r="982" spans="1:26" s="148" customFormat="1">
      <c r="C982" s="472"/>
      <c r="D982" s="290"/>
      <c r="E982" s="1031"/>
      <c r="F982" s="290"/>
      <c r="G982" s="1038"/>
      <c r="H982" s="1038"/>
      <c r="I982" s="1038"/>
      <c r="J982" s="1038"/>
      <c r="K982" s="1038"/>
      <c r="L982" s="1038"/>
      <c r="M982" s="1038"/>
      <c r="N982" s="1038"/>
      <c r="O982" s="1038"/>
      <c r="P982" s="1038"/>
      <c r="Q982" s="1038"/>
      <c r="R982" s="1038"/>
      <c r="S982" s="1038"/>
      <c r="T982" s="1038"/>
      <c r="U982" s="1038"/>
      <c r="V982" s="1038"/>
      <c r="W982" s="1038"/>
      <c r="X982" s="1038"/>
      <c r="Y982" s="1038"/>
      <c r="Z982" s="1038"/>
    </row>
    <row r="983" spans="1:26" s="148" customFormat="1">
      <c r="C983" s="472"/>
      <c r="D983" s="290"/>
      <c r="E983" s="1031"/>
      <c r="F983" s="290"/>
      <c r="G983" s="1038"/>
      <c r="H983" s="1038"/>
      <c r="I983" s="1038"/>
      <c r="J983" s="1038"/>
      <c r="K983" s="1038"/>
      <c r="L983" s="1038"/>
      <c r="M983" s="1038"/>
      <c r="N983" s="1038"/>
      <c r="O983" s="1038"/>
      <c r="P983" s="1038"/>
      <c r="Q983" s="1038"/>
      <c r="R983" s="1038"/>
      <c r="S983" s="1038"/>
      <c r="T983" s="1038"/>
      <c r="U983" s="1038"/>
      <c r="V983" s="1038"/>
      <c r="W983" s="1038"/>
      <c r="X983" s="1038"/>
      <c r="Y983" s="1038"/>
      <c r="Z983" s="1038"/>
    </row>
    <row r="984" spans="1:26" s="148" customFormat="1">
      <c r="A984" s="148" t="s">
        <v>115</v>
      </c>
      <c r="B984" s="370" t="s">
        <v>1207</v>
      </c>
      <c r="C984" s="472"/>
      <c r="D984" s="290"/>
      <c r="E984" s="1031"/>
      <c r="F984" s="290"/>
      <c r="G984" s="1038"/>
      <c r="H984" s="1038"/>
      <c r="I984" s="1038"/>
      <c r="J984" s="1038"/>
      <c r="K984" s="1038"/>
      <c r="L984" s="1038"/>
      <c r="M984" s="1038"/>
      <c r="N984" s="1038"/>
      <c r="O984" s="1038"/>
      <c r="P984" s="1038"/>
      <c r="Q984" s="1038"/>
      <c r="R984" s="1038"/>
      <c r="S984" s="1038"/>
      <c r="T984" s="1038"/>
      <c r="U984" s="1038"/>
      <c r="V984" s="1038"/>
      <c r="W984" s="1038"/>
      <c r="X984" s="1038"/>
      <c r="Y984" s="1038"/>
      <c r="Z984" s="1038"/>
    </row>
    <row r="985" spans="1:26" s="148" customFormat="1">
      <c r="B985" s="148" t="s">
        <v>1208</v>
      </c>
      <c r="C985" s="472"/>
      <c r="D985" s="290"/>
      <c r="E985" s="1031"/>
      <c r="F985" s="290"/>
      <c r="G985" s="1038"/>
      <c r="H985" s="1038"/>
      <c r="I985" s="1038"/>
      <c r="J985" s="1038"/>
      <c r="K985" s="1038"/>
      <c r="L985" s="1038"/>
      <c r="M985" s="1038"/>
      <c r="N985" s="1038"/>
      <c r="O985" s="1038"/>
      <c r="P985" s="1038"/>
      <c r="Q985" s="1038"/>
      <c r="R985" s="1038"/>
      <c r="S985" s="1038"/>
      <c r="T985" s="1038"/>
      <c r="U985" s="1038"/>
      <c r="V985" s="1038"/>
      <c r="W985" s="1038"/>
      <c r="X985" s="1038"/>
      <c r="Y985" s="1038"/>
      <c r="Z985" s="1038"/>
    </row>
    <row r="986" spans="1:26" s="148" customFormat="1">
      <c r="B986" s="148" t="s">
        <v>1209</v>
      </c>
      <c r="C986" s="472"/>
      <c r="D986" s="290"/>
      <c r="E986" s="1031"/>
      <c r="F986" s="290"/>
      <c r="G986" s="1038"/>
      <c r="H986" s="1038"/>
      <c r="I986" s="1038"/>
      <c r="J986" s="1038"/>
      <c r="K986" s="1038"/>
      <c r="L986" s="1038"/>
      <c r="M986" s="1038"/>
      <c r="N986" s="1038"/>
      <c r="O986" s="1038"/>
      <c r="P986" s="1038"/>
      <c r="Q986" s="1038"/>
      <c r="R986" s="1038"/>
      <c r="S986" s="1038"/>
      <c r="T986" s="1038"/>
      <c r="U986" s="1038"/>
      <c r="V986" s="1038"/>
      <c r="W986" s="1038"/>
      <c r="X986" s="1038"/>
      <c r="Y986" s="1038"/>
      <c r="Z986" s="1038"/>
    </row>
    <row r="987" spans="1:26" s="148" customFormat="1" ht="63.75">
      <c r="B987" s="148" t="s">
        <v>1210</v>
      </c>
      <c r="C987" s="472"/>
      <c r="D987" s="290"/>
      <c r="E987" s="1031"/>
      <c r="F987" s="290"/>
      <c r="G987" s="1038"/>
      <c r="H987" s="1038"/>
      <c r="I987" s="1038"/>
      <c r="J987" s="1038"/>
      <c r="K987" s="1038"/>
      <c r="L987" s="1038"/>
      <c r="M987" s="1038"/>
      <c r="N987" s="1038"/>
      <c r="O987" s="1038"/>
      <c r="P987" s="1038"/>
      <c r="Q987" s="1038"/>
      <c r="R987" s="1038"/>
      <c r="S987" s="1038"/>
      <c r="T987" s="1038"/>
      <c r="U987" s="1038"/>
      <c r="V987" s="1038"/>
      <c r="W987" s="1038"/>
      <c r="X987" s="1038"/>
      <c r="Y987" s="1038"/>
      <c r="Z987" s="1038"/>
    </row>
    <row r="988" spans="1:26" s="148" customFormat="1" ht="25.5">
      <c r="B988" s="148" t="s">
        <v>1199</v>
      </c>
      <c r="C988" s="472"/>
      <c r="D988" s="290"/>
      <c r="E988" s="1031"/>
      <c r="F988" s="290"/>
      <c r="G988" s="1038"/>
      <c r="H988" s="1038"/>
      <c r="I988" s="1038"/>
      <c r="J988" s="1038"/>
      <c r="K988" s="1038"/>
      <c r="L988" s="1038"/>
      <c r="M988" s="1038"/>
      <c r="N988" s="1038"/>
      <c r="O988" s="1038"/>
      <c r="P988" s="1038"/>
      <c r="Q988" s="1038"/>
      <c r="R988" s="1038"/>
      <c r="S988" s="1038"/>
      <c r="T988" s="1038"/>
      <c r="U988" s="1038"/>
      <c r="V988" s="1038"/>
      <c r="W988" s="1038"/>
      <c r="X988" s="1038"/>
      <c r="Y988" s="1038"/>
      <c r="Z988" s="1038"/>
    </row>
    <row r="989" spans="1:26" s="148" customFormat="1" ht="63.75">
      <c r="B989" s="148" t="s">
        <v>1200</v>
      </c>
      <c r="C989" s="472"/>
      <c r="D989" s="290"/>
      <c r="E989" s="1031"/>
      <c r="F989" s="290"/>
      <c r="G989" s="1038"/>
      <c r="H989" s="1038"/>
      <c r="I989" s="1038"/>
      <c r="J989" s="1038"/>
      <c r="K989" s="1038"/>
      <c r="L989" s="1038"/>
      <c r="M989" s="1038"/>
      <c r="N989" s="1038"/>
      <c r="O989" s="1038"/>
      <c r="P989" s="1038"/>
      <c r="Q989" s="1038"/>
      <c r="R989" s="1038"/>
      <c r="S989" s="1038"/>
      <c r="T989" s="1038"/>
      <c r="U989" s="1038"/>
      <c r="V989" s="1038"/>
      <c r="W989" s="1038"/>
      <c r="X989" s="1038"/>
      <c r="Y989" s="1038"/>
      <c r="Z989" s="1038"/>
    </row>
    <row r="990" spans="1:26" s="148" customFormat="1" ht="38.25">
      <c r="B990" s="148" t="s">
        <v>1201</v>
      </c>
      <c r="C990" s="472"/>
      <c r="D990" s="290"/>
      <c r="E990" s="1031"/>
      <c r="F990" s="290"/>
      <c r="G990" s="1038"/>
      <c r="H990" s="1038"/>
      <c r="I990" s="1038"/>
      <c r="J990" s="1038"/>
      <c r="K990" s="1038"/>
      <c r="L990" s="1038"/>
      <c r="M990" s="1038"/>
      <c r="N990" s="1038"/>
      <c r="O990" s="1038"/>
      <c r="P990" s="1038"/>
      <c r="Q990" s="1038"/>
      <c r="R990" s="1038"/>
      <c r="S990" s="1038"/>
      <c r="T990" s="1038"/>
      <c r="U990" s="1038"/>
      <c r="V990" s="1038"/>
      <c r="W990" s="1038"/>
      <c r="X990" s="1038"/>
      <c r="Y990" s="1038"/>
      <c r="Z990" s="1038"/>
    </row>
    <row r="991" spans="1:26" s="148" customFormat="1">
      <c r="B991" s="148" t="s">
        <v>1202</v>
      </c>
      <c r="C991" s="472"/>
      <c r="D991" s="290"/>
      <c r="E991" s="1031"/>
      <c r="F991" s="290"/>
      <c r="G991" s="1038"/>
      <c r="H991" s="1038"/>
      <c r="I991" s="1038"/>
      <c r="J991" s="1038"/>
      <c r="K991" s="1038"/>
      <c r="L991" s="1038"/>
      <c r="M991" s="1038"/>
      <c r="N991" s="1038"/>
      <c r="O991" s="1038"/>
      <c r="P991" s="1038"/>
      <c r="Q991" s="1038"/>
      <c r="R991" s="1038"/>
      <c r="S991" s="1038"/>
      <c r="T991" s="1038"/>
      <c r="U991" s="1038"/>
      <c r="V991" s="1038"/>
      <c r="W991" s="1038"/>
      <c r="X991" s="1038"/>
      <c r="Y991" s="1038"/>
      <c r="Z991" s="1038"/>
    </row>
    <row r="992" spans="1:26" s="148" customFormat="1">
      <c r="B992" s="148" t="s">
        <v>1211</v>
      </c>
      <c r="C992" s="472"/>
      <c r="D992" s="290"/>
      <c r="E992" s="1031"/>
      <c r="F992" s="290"/>
      <c r="G992" s="1038"/>
      <c r="H992" s="1038"/>
      <c r="I992" s="1038"/>
      <c r="J992" s="1038"/>
      <c r="K992" s="1038"/>
      <c r="L992" s="1038"/>
      <c r="M992" s="1038"/>
      <c r="N992" s="1038"/>
      <c r="O992" s="1038"/>
      <c r="P992" s="1038"/>
      <c r="Q992" s="1038"/>
      <c r="R992" s="1038"/>
      <c r="S992" s="1038"/>
      <c r="T992" s="1038"/>
      <c r="U992" s="1038"/>
      <c r="V992" s="1038"/>
      <c r="W992" s="1038"/>
      <c r="X992" s="1038"/>
      <c r="Y992" s="1038"/>
      <c r="Z992" s="1038"/>
    </row>
    <row r="993" spans="1:26" s="148" customFormat="1" ht="51">
      <c r="B993" s="148" t="s">
        <v>767</v>
      </c>
      <c r="C993" s="472" t="s">
        <v>84</v>
      </c>
      <c r="D993" s="290">
        <v>1</v>
      </c>
      <c r="E993" s="1031"/>
      <c r="F993" s="290">
        <f>+D993*E993</f>
        <v>0</v>
      </c>
      <c r="G993" s="1038"/>
      <c r="H993" s="1038"/>
      <c r="I993" s="1038"/>
      <c r="J993" s="1038"/>
      <c r="K993" s="1038"/>
      <c r="L993" s="1038"/>
      <c r="M993" s="1038"/>
      <c r="N993" s="1038"/>
      <c r="O993" s="1038"/>
      <c r="P993" s="1038"/>
      <c r="Q993" s="1038"/>
      <c r="R993" s="1038"/>
      <c r="S993" s="1038"/>
      <c r="T993" s="1038"/>
      <c r="U993" s="1038"/>
      <c r="V993" s="1038"/>
      <c r="W993" s="1038"/>
      <c r="X993" s="1038"/>
      <c r="Y993" s="1038"/>
      <c r="Z993" s="1038"/>
    </row>
    <row r="994" spans="1:26" s="148" customFormat="1">
      <c r="C994" s="472"/>
      <c r="D994" s="290"/>
      <c r="E994" s="1031"/>
      <c r="F994" s="290"/>
      <c r="G994" s="1038"/>
      <c r="H994" s="1038"/>
      <c r="I994" s="1038"/>
      <c r="J994" s="1038"/>
      <c r="K994" s="1038"/>
      <c r="L994" s="1038"/>
      <c r="M994" s="1038"/>
      <c r="N994" s="1038"/>
      <c r="O994" s="1038"/>
      <c r="P994" s="1038"/>
      <c r="Q994" s="1038"/>
      <c r="R994" s="1038"/>
      <c r="S994" s="1038"/>
      <c r="T994" s="1038"/>
      <c r="U994" s="1038"/>
      <c r="V994" s="1038"/>
      <c r="W994" s="1038"/>
      <c r="X994" s="1038"/>
      <c r="Y994" s="1038"/>
      <c r="Z994" s="1038"/>
    </row>
    <row r="995" spans="1:26" s="148" customFormat="1">
      <c r="C995" s="472"/>
      <c r="D995" s="290"/>
      <c r="E995" s="1031"/>
      <c r="F995" s="290"/>
      <c r="G995" s="1038"/>
      <c r="H995" s="1038"/>
      <c r="I995" s="1038"/>
      <c r="J995" s="1038"/>
      <c r="K995" s="1038"/>
      <c r="L995" s="1038"/>
      <c r="M995" s="1038"/>
      <c r="N995" s="1038"/>
      <c r="O995" s="1038"/>
      <c r="P995" s="1038"/>
      <c r="Q995" s="1038"/>
      <c r="R995" s="1038"/>
      <c r="S995" s="1038"/>
      <c r="T995" s="1038"/>
      <c r="U995" s="1038"/>
      <c r="V995" s="1038"/>
      <c r="W995" s="1038"/>
      <c r="X995" s="1038"/>
      <c r="Y995" s="1038"/>
      <c r="Z995" s="1038"/>
    </row>
    <row r="996" spans="1:26" s="148" customFormat="1">
      <c r="A996" s="148" t="s">
        <v>146</v>
      </c>
      <c r="B996" s="370" t="s">
        <v>1212</v>
      </c>
      <c r="C996" s="472"/>
      <c r="D996" s="290"/>
      <c r="E996" s="1031"/>
      <c r="F996" s="290"/>
      <c r="G996" s="1038"/>
      <c r="H996" s="1038"/>
      <c r="I996" s="1038"/>
      <c r="J996" s="1038"/>
      <c r="K996" s="1038"/>
      <c r="L996" s="1038"/>
      <c r="M996" s="1038"/>
      <c r="N996" s="1038"/>
      <c r="O996" s="1038"/>
      <c r="P996" s="1038"/>
      <c r="Q996" s="1038"/>
      <c r="R996" s="1038"/>
      <c r="S996" s="1038"/>
      <c r="T996" s="1038"/>
      <c r="U996" s="1038"/>
      <c r="V996" s="1038"/>
      <c r="W996" s="1038"/>
      <c r="X996" s="1038"/>
      <c r="Y996" s="1038"/>
      <c r="Z996" s="1038"/>
    </row>
    <row r="997" spans="1:26" s="148" customFormat="1">
      <c r="B997" s="148" t="s">
        <v>1208</v>
      </c>
      <c r="C997" s="472"/>
      <c r="D997" s="290"/>
      <c r="E997" s="1031"/>
      <c r="F997" s="290"/>
      <c r="G997" s="1038"/>
      <c r="H997" s="1038"/>
      <c r="I997" s="1038"/>
      <c r="J997" s="1038"/>
      <c r="K997" s="1038"/>
      <c r="L997" s="1038"/>
      <c r="M997" s="1038"/>
      <c r="N997" s="1038"/>
      <c r="O997" s="1038"/>
      <c r="P997" s="1038"/>
      <c r="Q997" s="1038"/>
      <c r="R997" s="1038"/>
      <c r="S997" s="1038"/>
      <c r="T997" s="1038"/>
      <c r="U997" s="1038"/>
      <c r="V997" s="1038"/>
      <c r="W997" s="1038"/>
      <c r="X997" s="1038"/>
      <c r="Y997" s="1038"/>
      <c r="Z997" s="1038"/>
    </row>
    <row r="998" spans="1:26" s="148" customFormat="1">
      <c r="B998" s="148" t="s">
        <v>1213</v>
      </c>
      <c r="C998" s="472"/>
      <c r="D998" s="290"/>
      <c r="E998" s="1031"/>
      <c r="F998" s="290"/>
      <c r="G998" s="1038"/>
      <c r="H998" s="1038"/>
      <c r="I998" s="1038"/>
      <c r="J998" s="1038"/>
      <c r="K998" s="1038"/>
      <c r="L998" s="1038"/>
      <c r="M998" s="1038"/>
      <c r="N998" s="1038"/>
      <c r="O998" s="1038"/>
      <c r="P998" s="1038"/>
      <c r="Q998" s="1038"/>
      <c r="R998" s="1038"/>
      <c r="S998" s="1038"/>
      <c r="T998" s="1038"/>
      <c r="U998" s="1038"/>
      <c r="V998" s="1038"/>
      <c r="W998" s="1038"/>
      <c r="X998" s="1038"/>
      <c r="Y998" s="1038"/>
      <c r="Z998" s="1038"/>
    </row>
    <row r="999" spans="1:26" s="148" customFormat="1" ht="63.75">
      <c r="B999" s="148" t="s">
        <v>1214</v>
      </c>
      <c r="C999" s="472"/>
      <c r="D999" s="290"/>
      <c r="E999" s="1031"/>
      <c r="F999" s="290"/>
      <c r="G999" s="1038"/>
      <c r="H999" s="1038"/>
      <c r="I999" s="1038"/>
      <c r="J999" s="1038"/>
      <c r="K999" s="1038"/>
      <c r="L999" s="1038"/>
      <c r="M999" s="1038"/>
      <c r="N999" s="1038"/>
      <c r="O999" s="1038"/>
      <c r="P999" s="1038"/>
      <c r="Q999" s="1038"/>
      <c r="R999" s="1038"/>
      <c r="S999" s="1038"/>
      <c r="T999" s="1038"/>
      <c r="U999" s="1038"/>
      <c r="V999" s="1038"/>
      <c r="W999" s="1038"/>
      <c r="X999" s="1038"/>
      <c r="Y999" s="1038"/>
      <c r="Z999" s="1038"/>
    </row>
    <row r="1000" spans="1:26" s="148" customFormat="1" ht="25.5">
      <c r="B1000" s="148" t="s">
        <v>1199</v>
      </c>
      <c r="C1000" s="472"/>
      <c r="D1000" s="290"/>
      <c r="E1000" s="1031"/>
      <c r="F1000" s="290"/>
      <c r="G1000" s="1038"/>
      <c r="H1000" s="1038"/>
      <c r="I1000" s="1038"/>
      <c r="J1000" s="1038"/>
      <c r="K1000" s="1038"/>
      <c r="L1000" s="1038"/>
      <c r="M1000" s="1038"/>
      <c r="N1000" s="1038"/>
      <c r="O1000" s="1038"/>
      <c r="P1000" s="1038"/>
      <c r="Q1000" s="1038"/>
      <c r="R1000" s="1038"/>
      <c r="S1000" s="1038"/>
      <c r="T1000" s="1038"/>
      <c r="U1000" s="1038"/>
      <c r="V1000" s="1038"/>
      <c r="W1000" s="1038"/>
      <c r="X1000" s="1038"/>
      <c r="Y1000" s="1038"/>
      <c r="Z1000" s="1038"/>
    </row>
    <row r="1001" spans="1:26" s="148" customFormat="1" ht="63.75">
      <c r="B1001" s="148" t="s">
        <v>1200</v>
      </c>
      <c r="C1001" s="472"/>
      <c r="D1001" s="290"/>
      <c r="E1001" s="1031"/>
      <c r="F1001" s="290"/>
      <c r="G1001" s="1038"/>
      <c r="H1001" s="1038"/>
      <c r="I1001" s="1038"/>
      <c r="J1001" s="1038"/>
      <c r="K1001" s="1038"/>
      <c r="L1001" s="1038"/>
      <c r="M1001" s="1038"/>
      <c r="N1001" s="1038"/>
      <c r="O1001" s="1038"/>
      <c r="P1001" s="1038"/>
      <c r="Q1001" s="1038"/>
      <c r="R1001" s="1038"/>
      <c r="S1001" s="1038"/>
      <c r="T1001" s="1038"/>
      <c r="U1001" s="1038"/>
      <c r="V1001" s="1038"/>
      <c r="W1001" s="1038"/>
      <c r="X1001" s="1038"/>
      <c r="Y1001" s="1038"/>
      <c r="Z1001" s="1038"/>
    </row>
    <row r="1002" spans="1:26" s="148" customFormat="1" ht="38.25">
      <c r="B1002" s="148" t="s">
        <v>1201</v>
      </c>
      <c r="C1002" s="472"/>
      <c r="D1002" s="290"/>
      <c r="E1002" s="1031"/>
      <c r="F1002" s="290"/>
      <c r="G1002" s="1038"/>
      <c r="H1002" s="1038"/>
      <c r="I1002" s="1038"/>
      <c r="J1002" s="1038"/>
      <c r="K1002" s="1038"/>
      <c r="L1002" s="1038"/>
      <c r="M1002" s="1038"/>
      <c r="N1002" s="1038"/>
      <c r="O1002" s="1038"/>
      <c r="P1002" s="1038"/>
      <c r="Q1002" s="1038"/>
      <c r="R1002" s="1038"/>
      <c r="S1002" s="1038"/>
      <c r="T1002" s="1038"/>
      <c r="U1002" s="1038"/>
      <c r="V1002" s="1038"/>
      <c r="W1002" s="1038"/>
      <c r="X1002" s="1038"/>
      <c r="Y1002" s="1038"/>
      <c r="Z1002" s="1038"/>
    </row>
    <row r="1003" spans="1:26" s="148" customFormat="1">
      <c r="B1003" s="148" t="s">
        <v>1202</v>
      </c>
      <c r="C1003" s="472"/>
      <c r="D1003" s="290"/>
      <c r="E1003" s="1031"/>
      <c r="F1003" s="290"/>
      <c r="G1003" s="1038"/>
      <c r="H1003" s="1038"/>
      <c r="I1003" s="1038"/>
      <c r="J1003" s="1038"/>
      <c r="K1003" s="1038"/>
      <c r="L1003" s="1038"/>
      <c r="M1003" s="1038"/>
      <c r="N1003" s="1038"/>
      <c r="O1003" s="1038"/>
      <c r="P1003" s="1038"/>
      <c r="Q1003" s="1038"/>
      <c r="R1003" s="1038"/>
      <c r="S1003" s="1038"/>
      <c r="T1003" s="1038"/>
      <c r="U1003" s="1038"/>
      <c r="V1003" s="1038"/>
      <c r="W1003" s="1038"/>
      <c r="X1003" s="1038"/>
      <c r="Y1003" s="1038"/>
      <c r="Z1003" s="1038"/>
    </row>
    <row r="1004" spans="1:26" s="148" customFormat="1">
      <c r="B1004" s="148" t="s">
        <v>1211</v>
      </c>
      <c r="C1004" s="472"/>
      <c r="D1004" s="290"/>
      <c r="E1004" s="1031"/>
      <c r="F1004" s="290"/>
      <c r="G1004" s="1038"/>
      <c r="H1004" s="1038"/>
      <c r="I1004" s="1038"/>
      <c r="J1004" s="1038"/>
      <c r="K1004" s="1038"/>
      <c r="L1004" s="1038"/>
      <c r="M1004" s="1038"/>
      <c r="N1004" s="1038"/>
      <c r="O1004" s="1038"/>
      <c r="P1004" s="1038"/>
      <c r="Q1004" s="1038"/>
      <c r="R1004" s="1038"/>
      <c r="S1004" s="1038"/>
      <c r="T1004" s="1038"/>
      <c r="U1004" s="1038"/>
      <c r="V1004" s="1038"/>
      <c r="W1004" s="1038"/>
      <c r="X1004" s="1038"/>
      <c r="Y1004" s="1038"/>
      <c r="Z1004" s="1038"/>
    </row>
    <row r="1005" spans="1:26" s="148" customFormat="1" ht="51">
      <c r="B1005" s="148" t="s">
        <v>767</v>
      </c>
      <c r="C1005" s="472" t="s">
        <v>84</v>
      </c>
      <c r="D1005" s="290">
        <v>1</v>
      </c>
      <c r="E1005" s="1031"/>
      <c r="F1005" s="290">
        <f>+D1005*E1005</f>
        <v>0</v>
      </c>
      <c r="G1005" s="1038"/>
      <c r="H1005" s="1038"/>
      <c r="I1005" s="1038"/>
      <c r="J1005" s="1038"/>
      <c r="K1005" s="1038"/>
      <c r="L1005" s="1038"/>
      <c r="M1005" s="1038"/>
      <c r="N1005" s="1038"/>
      <c r="O1005" s="1038"/>
      <c r="P1005" s="1038"/>
      <c r="Q1005" s="1038"/>
      <c r="R1005" s="1038"/>
      <c r="S1005" s="1038"/>
      <c r="T1005" s="1038"/>
      <c r="U1005" s="1038"/>
      <c r="V1005" s="1038"/>
      <c r="W1005" s="1038"/>
      <c r="X1005" s="1038"/>
      <c r="Y1005" s="1038"/>
      <c r="Z1005" s="1038"/>
    </row>
    <row r="1006" spans="1:26" s="148" customFormat="1">
      <c r="C1006" s="472"/>
      <c r="D1006" s="290"/>
      <c r="E1006" s="1031"/>
      <c r="F1006" s="290"/>
      <c r="G1006" s="1038"/>
      <c r="H1006" s="1038"/>
      <c r="I1006" s="1038"/>
      <c r="J1006" s="1038"/>
      <c r="K1006" s="1038"/>
      <c r="L1006" s="1038"/>
      <c r="M1006" s="1038"/>
      <c r="N1006" s="1038"/>
      <c r="O1006" s="1038"/>
      <c r="P1006" s="1038"/>
      <c r="Q1006" s="1038"/>
      <c r="R1006" s="1038"/>
      <c r="S1006" s="1038"/>
      <c r="T1006" s="1038"/>
      <c r="U1006" s="1038"/>
      <c r="V1006" s="1038"/>
      <c r="W1006" s="1038"/>
      <c r="X1006" s="1038"/>
      <c r="Y1006" s="1038"/>
      <c r="Z1006" s="1038"/>
    </row>
    <row r="1007" spans="1:26" s="148" customFormat="1">
      <c r="C1007" s="472"/>
      <c r="D1007" s="290"/>
      <c r="E1007" s="1031"/>
      <c r="F1007" s="290"/>
      <c r="G1007" s="1038"/>
      <c r="H1007" s="1038"/>
      <c r="I1007" s="1038"/>
      <c r="J1007" s="1038"/>
      <c r="K1007" s="1038"/>
      <c r="L1007" s="1038"/>
      <c r="M1007" s="1038"/>
      <c r="N1007" s="1038"/>
      <c r="O1007" s="1038"/>
      <c r="P1007" s="1038"/>
      <c r="Q1007" s="1038"/>
      <c r="R1007" s="1038"/>
      <c r="S1007" s="1038"/>
      <c r="T1007" s="1038"/>
      <c r="U1007" s="1038"/>
      <c r="V1007" s="1038"/>
      <c r="W1007" s="1038"/>
      <c r="X1007" s="1038"/>
      <c r="Y1007" s="1038"/>
      <c r="Z1007" s="1038"/>
    </row>
    <row r="1008" spans="1:26" s="148" customFormat="1">
      <c r="A1008" s="148" t="s">
        <v>153</v>
      </c>
      <c r="B1008" s="370" t="s">
        <v>1215</v>
      </c>
      <c r="C1008" s="472"/>
      <c r="D1008" s="290"/>
      <c r="E1008" s="1031"/>
      <c r="F1008" s="290"/>
      <c r="G1008" s="1038"/>
      <c r="H1008" s="1038"/>
      <c r="I1008" s="1038"/>
      <c r="J1008" s="1038"/>
      <c r="K1008" s="1038"/>
      <c r="L1008" s="1038"/>
      <c r="M1008" s="1038"/>
      <c r="N1008" s="1038"/>
      <c r="O1008" s="1038"/>
      <c r="P1008" s="1038"/>
      <c r="Q1008" s="1038"/>
      <c r="R1008" s="1038"/>
      <c r="S1008" s="1038"/>
      <c r="T1008" s="1038"/>
      <c r="U1008" s="1038"/>
      <c r="V1008" s="1038"/>
      <c r="W1008" s="1038"/>
      <c r="X1008" s="1038"/>
      <c r="Y1008" s="1038"/>
      <c r="Z1008" s="1038"/>
    </row>
    <row r="1009" spans="1:26" s="148" customFormat="1">
      <c r="B1009" s="148" t="s">
        <v>1196</v>
      </c>
      <c r="C1009" s="472"/>
      <c r="D1009" s="290"/>
      <c r="E1009" s="1031"/>
      <c r="F1009" s="290"/>
      <c r="G1009" s="1038"/>
      <c r="H1009" s="1038"/>
      <c r="I1009" s="1038"/>
      <c r="J1009" s="1038"/>
      <c r="K1009" s="1038"/>
      <c r="L1009" s="1038"/>
      <c r="M1009" s="1038"/>
      <c r="N1009" s="1038"/>
      <c r="O1009" s="1038"/>
      <c r="P1009" s="1038"/>
      <c r="Q1009" s="1038"/>
      <c r="R1009" s="1038"/>
      <c r="S1009" s="1038"/>
      <c r="T1009" s="1038"/>
      <c r="U1009" s="1038"/>
      <c r="V1009" s="1038"/>
      <c r="W1009" s="1038"/>
      <c r="X1009" s="1038"/>
      <c r="Y1009" s="1038"/>
      <c r="Z1009" s="1038"/>
    </row>
    <row r="1010" spans="1:26" s="148" customFormat="1" ht="63.75">
      <c r="B1010" s="148" t="s">
        <v>1216</v>
      </c>
      <c r="C1010" s="472"/>
      <c r="D1010" s="290"/>
      <c r="E1010" s="1031"/>
      <c r="F1010" s="290"/>
      <c r="G1010" s="1038"/>
      <c r="H1010" s="1038"/>
      <c r="I1010" s="1038"/>
      <c r="J1010" s="1038"/>
      <c r="K1010" s="1038"/>
      <c r="L1010" s="1038"/>
      <c r="M1010" s="1038"/>
      <c r="N1010" s="1038"/>
      <c r="O1010" s="1038"/>
      <c r="P1010" s="1038"/>
      <c r="Q1010" s="1038"/>
      <c r="R1010" s="1038"/>
      <c r="S1010" s="1038"/>
      <c r="T1010" s="1038"/>
      <c r="U1010" s="1038"/>
      <c r="V1010" s="1038"/>
      <c r="W1010" s="1038"/>
      <c r="X1010" s="1038"/>
      <c r="Y1010" s="1038"/>
      <c r="Z1010" s="1038"/>
    </row>
    <row r="1011" spans="1:26" s="148" customFormat="1" ht="51">
      <c r="B1011" s="148" t="s">
        <v>1217</v>
      </c>
      <c r="C1011" s="472"/>
      <c r="D1011" s="290"/>
      <c r="E1011" s="1031"/>
      <c r="F1011" s="290"/>
      <c r="G1011" s="1038"/>
      <c r="H1011" s="1038"/>
      <c r="I1011" s="1038"/>
      <c r="J1011" s="1038"/>
      <c r="K1011" s="1038"/>
      <c r="L1011" s="1038"/>
      <c r="M1011" s="1038"/>
      <c r="N1011" s="1038"/>
      <c r="O1011" s="1038"/>
      <c r="P1011" s="1038"/>
      <c r="Q1011" s="1038"/>
      <c r="R1011" s="1038"/>
      <c r="S1011" s="1038"/>
      <c r="T1011" s="1038"/>
      <c r="U1011" s="1038"/>
      <c r="V1011" s="1038"/>
      <c r="W1011" s="1038"/>
      <c r="X1011" s="1038"/>
      <c r="Y1011" s="1038"/>
      <c r="Z1011" s="1038"/>
    </row>
    <row r="1012" spans="1:26" s="148" customFormat="1" ht="25.5">
      <c r="B1012" s="148" t="s">
        <v>1218</v>
      </c>
      <c r="C1012" s="472"/>
      <c r="D1012" s="290"/>
      <c r="E1012" s="1031"/>
      <c r="F1012" s="290"/>
      <c r="G1012" s="1038"/>
      <c r="H1012" s="1038"/>
      <c r="I1012" s="1038"/>
      <c r="J1012" s="1038"/>
      <c r="K1012" s="1038"/>
      <c r="L1012" s="1038"/>
      <c r="M1012" s="1038"/>
      <c r="N1012" s="1038"/>
      <c r="O1012" s="1038"/>
      <c r="P1012" s="1038"/>
      <c r="Q1012" s="1038"/>
      <c r="R1012" s="1038"/>
      <c r="S1012" s="1038"/>
      <c r="T1012" s="1038"/>
      <c r="U1012" s="1038"/>
      <c r="V1012" s="1038"/>
      <c r="W1012" s="1038"/>
      <c r="X1012" s="1038"/>
      <c r="Y1012" s="1038"/>
      <c r="Z1012" s="1038"/>
    </row>
    <row r="1013" spans="1:26" s="148" customFormat="1" ht="63.75">
      <c r="B1013" s="148" t="s">
        <v>1219</v>
      </c>
      <c r="C1013" s="472"/>
      <c r="D1013" s="290"/>
      <c r="E1013" s="1031"/>
      <c r="F1013" s="290"/>
      <c r="G1013" s="1038"/>
      <c r="H1013" s="1038"/>
      <c r="I1013" s="1038"/>
      <c r="J1013" s="1038"/>
      <c r="K1013" s="1038"/>
      <c r="L1013" s="1038"/>
      <c r="M1013" s="1038"/>
      <c r="N1013" s="1038"/>
      <c r="O1013" s="1038"/>
      <c r="P1013" s="1038"/>
      <c r="Q1013" s="1038"/>
      <c r="R1013" s="1038"/>
      <c r="S1013" s="1038"/>
      <c r="T1013" s="1038"/>
      <c r="U1013" s="1038"/>
      <c r="V1013" s="1038"/>
      <c r="W1013" s="1038"/>
      <c r="X1013" s="1038"/>
      <c r="Y1013" s="1038"/>
      <c r="Z1013" s="1038"/>
    </row>
    <row r="1014" spans="1:26" s="148" customFormat="1" ht="38.25">
      <c r="B1014" s="148" t="s">
        <v>1201</v>
      </c>
      <c r="C1014" s="472"/>
      <c r="D1014" s="290"/>
      <c r="E1014" s="1031"/>
      <c r="F1014" s="290"/>
      <c r="G1014" s="1038"/>
      <c r="H1014" s="1038"/>
      <c r="I1014" s="1038"/>
      <c r="J1014" s="1038"/>
      <c r="K1014" s="1038"/>
      <c r="L1014" s="1038"/>
      <c r="M1014" s="1038"/>
      <c r="N1014" s="1038"/>
      <c r="O1014" s="1038"/>
      <c r="P1014" s="1038"/>
      <c r="Q1014" s="1038"/>
      <c r="R1014" s="1038"/>
      <c r="S1014" s="1038"/>
      <c r="T1014" s="1038"/>
      <c r="U1014" s="1038"/>
      <c r="V1014" s="1038"/>
      <c r="W1014" s="1038"/>
      <c r="X1014" s="1038"/>
      <c r="Y1014" s="1038"/>
      <c r="Z1014" s="1038"/>
    </row>
    <row r="1015" spans="1:26" s="148" customFormat="1">
      <c r="B1015" s="148" t="s">
        <v>1220</v>
      </c>
      <c r="C1015" s="472"/>
      <c r="D1015" s="290"/>
      <c r="E1015" s="1031"/>
      <c r="F1015" s="290"/>
      <c r="G1015" s="1038"/>
      <c r="H1015" s="1038"/>
      <c r="I1015" s="1038"/>
      <c r="J1015" s="1038"/>
      <c r="K1015" s="1038"/>
      <c r="L1015" s="1038"/>
      <c r="M1015" s="1038"/>
      <c r="N1015" s="1038"/>
      <c r="O1015" s="1038"/>
      <c r="P1015" s="1038"/>
      <c r="Q1015" s="1038"/>
      <c r="R1015" s="1038"/>
      <c r="S1015" s="1038"/>
      <c r="T1015" s="1038"/>
      <c r="U1015" s="1038"/>
      <c r="V1015" s="1038"/>
      <c r="W1015" s="1038"/>
      <c r="X1015" s="1038"/>
      <c r="Y1015" s="1038"/>
      <c r="Z1015" s="1038"/>
    </row>
    <row r="1016" spans="1:26" s="148" customFormat="1">
      <c r="B1016" s="148" t="s">
        <v>1221</v>
      </c>
      <c r="C1016" s="472"/>
      <c r="D1016" s="290"/>
      <c r="E1016" s="1031"/>
      <c r="F1016" s="290"/>
      <c r="G1016" s="1038"/>
      <c r="H1016" s="1038"/>
      <c r="I1016" s="1038"/>
      <c r="J1016" s="1038"/>
      <c r="K1016" s="1038"/>
      <c r="L1016" s="1038"/>
      <c r="M1016" s="1038"/>
      <c r="N1016" s="1038"/>
      <c r="O1016" s="1038"/>
      <c r="P1016" s="1038"/>
      <c r="Q1016" s="1038"/>
      <c r="R1016" s="1038"/>
      <c r="S1016" s="1038"/>
      <c r="T1016" s="1038"/>
      <c r="U1016" s="1038"/>
      <c r="V1016" s="1038"/>
      <c r="W1016" s="1038"/>
      <c r="X1016" s="1038"/>
      <c r="Y1016" s="1038"/>
      <c r="Z1016" s="1038"/>
    </row>
    <row r="1017" spans="1:26" s="148" customFormat="1" ht="51">
      <c r="B1017" s="148" t="s">
        <v>767</v>
      </c>
      <c r="C1017" s="472" t="s">
        <v>84</v>
      </c>
      <c r="D1017" s="290">
        <v>1</v>
      </c>
      <c r="E1017" s="1031"/>
      <c r="F1017" s="290">
        <f>+D1017*E1017</f>
        <v>0</v>
      </c>
      <c r="G1017" s="1038"/>
      <c r="H1017" s="1038"/>
      <c r="I1017" s="1038"/>
      <c r="J1017" s="1038"/>
      <c r="K1017" s="1038"/>
      <c r="L1017" s="1038"/>
      <c r="M1017" s="1038"/>
      <c r="N1017" s="1038"/>
      <c r="O1017" s="1038"/>
      <c r="P1017" s="1038"/>
      <c r="Q1017" s="1038"/>
      <c r="R1017" s="1038"/>
      <c r="S1017" s="1038"/>
      <c r="T1017" s="1038"/>
      <c r="U1017" s="1038"/>
      <c r="V1017" s="1038"/>
      <c r="W1017" s="1038"/>
      <c r="X1017" s="1038"/>
      <c r="Y1017" s="1038"/>
      <c r="Z1017" s="1038"/>
    </row>
    <row r="1018" spans="1:26" s="148" customFormat="1">
      <c r="C1018" s="472"/>
      <c r="D1018" s="290"/>
      <c r="E1018" s="1031"/>
      <c r="F1018" s="290"/>
      <c r="G1018" s="1038"/>
      <c r="H1018" s="1038"/>
      <c r="I1018" s="1038"/>
      <c r="J1018" s="1038"/>
      <c r="K1018" s="1038"/>
      <c r="L1018" s="1038"/>
      <c r="M1018" s="1038"/>
      <c r="N1018" s="1038"/>
      <c r="O1018" s="1038"/>
      <c r="P1018" s="1038"/>
      <c r="Q1018" s="1038"/>
      <c r="R1018" s="1038"/>
      <c r="S1018" s="1038"/>
      <c r="T1018" s="1038"/>
      <c r="U1018" s="1038"/>
      <c r="V1018" s="1038"/>
      <c r="W1018" s="1038"/>
      <c r="X1018" s="1038"/>
      <c r="Y1018" s="1038"/>
      <c r="Z1018" s="1038"/>
    </row>
    <row r="1019" spans="1:26" s="148" customFormat="1">
      <c r="C1019" s="472"/>
      <c r="D1019" s="290"/>
      <c r="E1019" s="1031"/>
      <c r="F1019" s="290"/>
      <c r="G1019" s="1038"/>
      <c r="H1019" s="1038"/>
      <c r="I1019" s="1038"/>
      <c r="J1019" s="1038"/>
      <c r="K1019" s="1038"/>
      <c r="L1019" s="1038"/>
      <c r="M1019" s="1038"/>
      <c r="N1019" s="1038"/>
      <c r="O1019" s="1038"/>
      <c r="P1019" s="1038"/>
      <c r="Q1019" s="1038"/>
      <c r="R1019" s="1038"/>
      <c r="S1019" s="1038"/>
      <c r="T1019" s="1038"/>
      <c r="U1019" s="1038"/>
      <c r="V1019" s="1038"/>
      <c r="W1019" s="1038"/>
      <c r="X1019" s="1038"/>
      <c r="Y1019" s="1038"/>
      <c r="Z1019" s="1038"/>
    </row>
    <row r="1020" spans="1:26" s="148" customFormat="1">
      <c r="A1020" s="148" t="s">
        <v>155</v>
      </c>
      <c r="B1020" s="370" t="s">
        <v>1222</v>
      </c>
      <c r="C1020" s="472"/>
      <c r="D1020" s="290"/>
      <c r="E1020" s="1031"/>
      <c r="F1020" s="290"/>
      <c r="G1020" s="1038"/>
      <c r="H1020" s="1038"/>
      <c r="I1020" s="1038"/>
      <c r="J1020" s="1038"/>
      <c r="K1020" s="1038"/>
      <c r="L1020" s="1038"/>
      <c r="M1020" s="1038"/>
      <c r="N1020" s="1038"/>
      <c r="O1020" s="1038"/>
      <c r="P1020" s="1038"/>
      <c r="Q1020" s="1038"/>
      <c r="R1020" s="1038"/>
      <c r="S1020" s="1038"/>
      <c r="T1020" s="1038"/>
      <c r="U1020" s="1038"/>
      <c r="V1020" s="1038"/>
      <c r="W1020" s="1038"/>
      <c r="X1020" s="1038"/>
      <c r="Y1020" s="1038"/>
      <c r="Z1020" s="1038"/>
    </row>
    <row r="1021" spans="1:26" s="148" customFormat="1">
      <c r="B1021" s="148" t="s">
        <v>1196</v>
      </c>
      <c r="C1021" s="472"/>
      <c r="D1021" s="290"/>
      <c r="E1021" s="1031"/>
      <c r="F1021" s="290"/>
      <c r="G1021" s="1038"/>
      <c r="H1021" s="1038"/>
      <c r="I1021" s="1038"/>
      <c r="J1021" s="1038"/>
      <c r="K1021" s="1038"/>
      <c r="L1021" s="1038"/>
      <c r="M1021" s="1038"/>
      <c r="N1021" s="1038"/>
      <c r="O1021" s="1038"/>
      <c r="P1021" s="1038"/>
      <c r="Q1021" s="1038"/>
      <c r="R1021" s="1038"/>
      <c r="S1021" s="1038"/>
      <c r="T1021" s="1038"/>
      <c r="U1021" s="1038"/>
      <c r="V1021" s="1038"/>
      <c r="W1021" s="1038"/>
      <c r="X1021" s="1038"/>
      <c r="Y1021" s="1038"/>
      <c r="Z1021" s="1038"/>
    </row>
    <row r="1022" spans="1:26" s="148" customFormat="1">
      <c r="B1022" s="148" t="s">
        <v>1223</v>
      </c>
      <c r="C1022" s="472"/>
      <c r="D1022" s="290"/>
      <c r="E1022" s="1031"/>
      <c r="F1022" s="290"/>
      <c r="G1022" s="1038"/>
      <c r="H1022" s="1038"/>
      <c r="I1022" s="1038"/>
      <c r="J1022" s="1038"/>
      <c r="K1022" s="1038"/>
      <c r="L1022" s="1038"/>
      <c r="M1022" s="1038"/>
      <c r="N1022" s="1038"/>
      <c r="O1022" s="1038"/>
      <c r="P1022" s="1038"/>
      <c r="Q1022" s="1038"/>
      <c r="R1022" s="1038"/>
      <c r="S1022" s="1038"/>
      <c r="T1022" s="1038"/>
      <c r="U1022" s="1038"/>
      <c r="V1022" s="1038"/>
      <c r="W1022" s="1038"/>
      <c r="X1022" s="1038"/>
      <c r="Y1022" s="1038"/>
      <c r="Z1022" s="1038"/>
    </row>
    <row r="1023" spans="1:26" s="148" customFormat="1" ht="153">
      <c r="B1023" s="148" t="s">
        <v>1224</v>
      </c>
      <c r="C1023" s="472"/>
      <c r="D1023" s="290"/>
      <c r="E1023" s="1031"/>
      <c r="F1023" s="290"/>
      <c r="G1023" s="1038"/>
      <c r="H1023" s="1038"/>
      <c r="I1023" s="1038"/>
      <c r="J1023" s="1038"/>
      <c r="K1023" s="1038"/>
      <c r="L1023" s="1038"/>
      <c r="M1023" s="1038"/>
      <c r="N1023" s="1038"/>
      <c r="O1023" s="1038"/>
      <c r="P1023" s="1038"/>
      <c r="Q1023" s="1038"/>
      <c r="R1023" s="1038"/>
      <c r="S1023" s="1038"/>
      <c r="T1023" s="1038"/>
      <c r="U1023" s="1038"/>
      <c r="V1023" s="1038"/>
      <c r="W1023" s="1038"/>
      <c r="X1023" s="1038"/>
      <c r="Y1023" s="1038"/>
      <c r="Z1023" s="1038"/>
    </row>
    <row r="1024" spans="1:26" s="148" customFormat="1" ht="25.5">
      <c r="B1024" s="148" t="s">
        <v>1199</v>
      </c>
      <c r="C1024" s="472"/>
      <c r="D1024" s="290"/>
      <c r="E1024" s="1031"/>
      <c r="F1024" s="290"/>
      <c r="G1024" s="1038"/>
      <c r="H1024" s="1038"/>
      <c r="I1024" s="1038"/>
      <c r="J1024" s="1038"/>
      <c r="K1024" s="1038"/>
      <c r="L1024" s="1038"/>
      <c r="M1024" s="1038"/>
      <c r="N1024" s="1038"/>
      <c r="O1024" s="1038"/>
      <c r="P1024" s="1038"/>
      <c r="Q1024" s="1038"/>
      <c r="R1024" s="1038"/>
      <c r="S1024" s="1038"/>
      <c r="T1024" s="1038"/>
      <c r="U1024" s="1038"/>
      <c r="V1024" s="1038"/>
      <c r="W1024" s="1038"/>
      <c r="X1024" s="1038"/>
      <c r="Y1024" s="1038"/>
      <c r="Z1024" s="1038"/>
    </row>
    <row r="1025" spans="1:26" s="148" customFormat="1" ht="63.75">
      <c r="B1025" s="148" t="s">
        <v>1219</v>
      </c>
      <c r="C1025" s="472"/>
      <c r="D1025" s="290"/>
      <c r="E1025" s="1031"/>
      <c r="F1025" s="290"/>
      <c r="G1025" s="1038"/>
      <c r="H1025" s="1038"/>
      <c r="I1025" s="1038"/>
      <c r="J1025" s="1038"/>
      <c r="K1025" s="1038"/>
      <c r="L1025" s="1038"/>
      <c r="M1025" s="1038"/>
      <c r="N1025" s="1038"/>
      <c r="O1025" s="1038"/>
      <c r="P1025" s="1038"/>
      <c r="Q1025" s="1038"/>
      <c r="R1025" s="1038"/>
      <c r="S1025" s="1038"/>
      <c r="T1025" s="1038"/>
      <c r="U1025" s="1038"/>
      <c r="V1025" s="1038"/>
      <c r="W1025" s="1038"/>
      <c r="X1025" s="1038"/>
      <c r="Y1025" s="1038"/>
      <c r="Z1025" s="1038"/>
    </row>
    <row r="1026" spans="1:26" s="148" customFormat="1" ht="38.25">
      <c r="B1026" s="148" t="s">
        <v>1201</v>
      </c>
      <c r="C1026" s="472"/>
      <c r="D1026" s="290"/>
      <c r="E1026" s="1031"/>
      <c r="F1026" s="290"/>
      <c r="G1026" s="1038"/>
      <c r="H1026" s="1038"/>
      <c r="I1026" s="1038"/>
      <c r="J1026" s="1038"/>
      <c r="K1026" s="1038"/>
      <c r="L1026" s="1038"/>
      <c r="M1026" s="1038"/>
      <c r="N1026" s="1038"/>
      <c r="O1026" s="1038"/>
      <c r="P1026" s="1038"/>
      <c r="Q1026" s="1038"/>
      <c r="R1026" s="1038"/>
      <c r="S1026" s="1038"/>
      <c r="T1026" s="1038"/>
      <c r="U1026" s="1038"/>
      <c r="V1026" s="1038"/>
      <c r="W1026" s="1038"/>
      <c r="X1026" s="1038"/>
      <c r="Y1026" s="1038"/>
      <c r="Z1026" s="1038"/>
    </row>
    <row r="1027" spans="1:26" s="148" customFormat="1">
      <c r="B1027" s="148" t="s">
        <v>1220</v>
      </c>
      <c r="C1027" s="472"/>
      <c r="D1027" s="290"/>
      <c r="E1027" s="1031"/>
      <c r="F1027" s="290"/>
      <c r="G1027" s="1038"/>
      <c r="H1027" s="1038"/>
      <c r="I1027" s="1038"/>
      <c r="J1027" s="1038"/>
      <c r="K1027" s="1038"/>
      <c r="L1027" s="1038"/>
      <c r="M1027" s="1038"/>
      <c r="N1027" s="1038"/>
      <c r="O1027" s="1038"/>
      <c r="P1027" s="1038"/>
      <c r="Q1027" s="1038"/>
      <c r="R1027" s="1038"/>
      <c r="S1027" s="1038"/>
      <c r="T1027" s="1038"/>
      <c r="U1027" s="1038"/>
      <c r="V1027" s="1038"/>
      <c r="W1027" s="1038"/>
      <c r="X1027" s="1038"/>
      <c r="Y1027" s="1038"/>
      <c r="Z1027" s="1038"/>
    </row>
    <row r="1028" spans="1:26" s="148" customFormat="1">
      <c r="B1028" s="148" t="s">
        <v>1221</v>
      </c>
      <c r="C1028" s="472"/>
      <c r="D1028" s="290"/>
      <c r="E1028" s="1031"/>
      <c r="F1028" s="290"/>
      <c r="G1028" s="1038"/>
      <c r="H1028" s="1038"/>
      <c r="I1028" s="1038"/>
      <c r="J1028" s="1038"/>
      <c r="K1028" s="1038"/>
      <c r="L1028" s="1038"/>
      <c r="M1028" s="1038"/>
      <c r="N1028" s="1038"/>
      <c r="O1028" s="1038"/>
      <c r="P1028" s="1038"/>
      <c r="Q1028" s="1038"/>
      <c r="R1028" s="1038"/>
      <c r="S1028" s="1038"/>
      <c r="T1028" s="1038"/>
      <c r="U1028" s="1038"/>
      <c r="V1028" s="1038"/>
      <c r="W1028" s="1038"/>
      <c r="X1028" s="1038"/>
      <c r="Y1028" s="1038"/>
      <c r="Z1028" s="1038"/>
    </row>
    <row r="1029" spans="1:26" s="148" customFormat="1" ht="51">
      <c r="B1029" s="148" t="s">
        <v>767</v>
      </c>
      <c r="C1029" s="472" t="s">
        <v>84</v>
      </c>
      <c r="D1029" s="290">
        <v>1</v>
      </c>
      <c r="E1029" s="1031"/>
      <c r="F1029" s="290">
        <f>+D1029*E1029</f>
        <v>0</v>
      </c>
      <c r="G1029" s="1038"/>
      <c r="H1029" s="1038"/>
      <c r="I1029" s="1038"/>
      <c r="J1029" s="1038"/>
      <c r="K1029" s="1038"/>
      <c r="L1029" s="1038"/>
      <c r="M1029" s="1038"/>
      <c r="N1029" s="1038"/>
      <c r="O1029" s="1038"/>
      <c r="P1029" s="1038"/>
      <c r="Q1029" s="1038"/>
      <c r="R1029" s="1038"/>
      <c r="S1029" s="1038"/>
      <c r="T1029" s="1038"/>
      <c r="U1029" s="1038"/>
      <c r="V1029" s="1038"/>
      <c r="W1029" s="1038"/>
      <c r="X1029" s="1038"/>
      <c r="Y1029" s="1038"/>
      <c r="Z1029" s="1038"/>
    </row>
    <row r="1030" spans="1:26" s="148" customFormat="1">
      <c r="C1030" s="472"/>
      <c r="D1030" s="290"/>
      <c r="E1030" s="1031"/>
      <c r="F1030" s="290"/>
      <c r="G1030" s="1038"/>
      <c r="H1030" s="1038"/>
      <c r="I1030" s="1038"/>
      <c r="J1030" s="1038"/>
      <c r="K1030" s="1038"/>
      <c r="L1030" s="1038"/>
      <c r="M1030" s="1038"/>
      <c r="N1030" s="1038"/>
      <c r="O1030" s="1038"/>
      <c r="P1030" s="1038"/>
      <c r="Q1030" s="1038"/>
      <c r="R1030" s="1038"/>
      <c r="S1030" s="1038"/>
      <c r="T1030" s="1038"/>
      <c r="U1030" s="1038"/>
      <c r="V1030" s="1038"/>
      <c r="W1030" s="1038"/>
      <c r="X1030" s="1038"/>
      <c r="Y1030" s="1038"/>
      <c r="Z1030" s="1038"/>
    </row>
    <row r="1031" spans="1:26" s="148" customFormat="1">
      <c r="C1031" s="472"/>
      <c r="D1031" s="290"/>
      <c r="E1031" s="1031"/>
      <c r="F1031" s="290"/>
      <c r="G1031" s="1038"/>
      <c r="H1031" s="1038"/>
      <c r="I1031" s="1038"/>
      <c r="J1031" s="1038"/>
      <c r="K1031" s="1038"/>
      <c r="L1031" s="1038"/>
      <c r="M1031" s="1038"/>
      <c r="N1031" s="1038"/>
      <c r="O1031" s="1038"/>
      <c r="P1031" s="1038"/>
      <c r="Q1031" s="1038"/>
      <c r="R1031" s="1038"/>
      <c r="S1031" s="1038"/>
      <c r="T1031" s="1038"/>
      <c r="U1031" s="1038"/>
      <c r="V1031" s="1038"/>
      <c r="W1031" s="1038"/>
      <c r="X1031" s="1038"/>
      <c r="Y1031" s="1038"/>
      <c r="Z1031" s="1038"/>
    </row>
    <row r="1032" spans="1:26" s="370" customFormat="1">
      <c r="A1032" s="166" t="s">
        <v>3</v>
      </c>
      <c r="B1032" s="295" t="s">
        <v>1225</v>
      </c>
      <c r="C1032" s="538"/>
      <c r="D1032" s="539"/>
      <c r="E1032" s="1086"/>
      <c r="F1032" s="539"/>
      <c r="G1032" s="1094"/>
      <c r="H1032" s="1094"/>
      <c r="I1032" s="1094"/>
      <c r="J1032" s="1094"/>
      <c r="K1032" s="1094"/>
      <c r="L1032" s="1094"/>
      <c r="M1032" s="1094"/>
      <c r="N1032" s="1094"/>
      <c r="O1032" s="1094"/>
      <c r="P1032" s="1094"/>
      <c r="Q1032" s="1094"/>
      <c r="R1032" s="1094"/>
      <c r="S1032" s="1094"/>
      <c r="T1032" s="1094"/>
      <c r="U1032" s="1094"/>
      <c r="V1032" s="1094"/>
      <c r="W1032" s="1094"/>
      <c r="X1032" s="1094"/>
      <c r="Y1032" s="1094"/>
      <c r="Z1032" s="1094"/>
    </row>
    <row r="1033" spans="1:26" s="148" customFormat="1">
      <c r="C1033" s="472"/>
      <c r="D1033" s="290"/>
      <c r="E1033" s="1031"/>
      <c r="F1033" s="290"/>
      <c r="G1033" s="1038"/>
      <c r="H1033" s="1038"/>
      <c r="I1033" s="1038"/>
      <c r="J1033" s="1038"/>
      <c r="K1033" s="1038"/>
      <c r="L1033" s="1038"/>
      <c r="M1033" s="1038"/>
      <c r="N1033" s="1038"/>
      <c r="O1033" s="1038"/>
      <c r="P1033" s="1038"/>
      <c r="Q1033" s="1038"/>
      <c r="R1033" s="1038"/>
      <c r="S1033" s="1038"/>
      <c r="T1033" s="1038"/>
      <c r="U1033" s="1038"/>
      <c r="V1033" s="1038"/>
      <c r="W1033" s="1038"/>
      <c r="X1033" s="1038"/>
      <c r="Y1033" s="1038"/>
      <c r="Z1033" s="1038"/>
    </row>
    <row r="1034" spans="1:26" s="148" customFormat="1" ht="102">
      <c r="B1034" s="148" t="s">
        <v>1226</v>
      </c>
      <c r="C1034" s="472"/>
      <c r="D1034" s="290"/>
      <c r="E1034" s="1031"/>
      <c r="F1034" s="290"/>
      <c r="G1034" s="1038"/>
      <c r="H1034" s="1038"/>
      <c r="I1034" s="1038"/>
      <c r="J1034" s="1038"/>
      <c r="K1034" s="1038"/>
      <c r="L1034" s="1038"/>
      <c r="M1034" s="1038"/>
      <c r="N1034" s="1038"/>
      <c r="O1034" s="1038"/>
      <c r="P1034" s="1038"/>
      <c r="Q1034" s="1038"/>
      <c r="R1034" s="1038"/>
      <c r="S1034" s="1038"/>
      <c r="T1034" s="1038"/>
      <c r="U1034" s="1038"/>
      <c r="V1034" s="1038"/>
      <c r="W1034" s="1038"/>
      <c r="X1034" s="1038"/>
      <c r="Y1034" s="1038"/>
      <c r="Z1034" s="1038"/>
    </row>
    <row r="1035" spans="1:26" s="148" customFormat="1" ht="25.5">
      <c r="B1035" s="148" t="s">
        <v>1227</v>
      </c>
      <c r="C1035" s="472"/>
      <c r="D1035" s="290"/>
      <c r="E1035" s="1031"/>
      <c r="F1035" s="290"/>
      <c r="G1035" s="1038"/>
      <c r="H1035" s="1038"/>
      <c r="I1035" s="1038"/>
      <c r="J1035" s="1038"/>
      <c r="K1035" s="1038"/>
      <c r="L1035" s="1038"/>
      <c r="M1035" s="1038"/>
      <c r="N1035" s="1038"/>
      <c r="O1035" s="1038"/>
      <c r="P1035" s="1038"/>
      <c r="Q1035" s="1038"/>
      <c r="R1035" s="1038"/>
      <c r="S1035" s="1038"/>
      <c r="T1035" s="1038"/>
      <c r="U1035" s="1038"/>
      <c r="V1035" s="1038"/>
      <c r="W1035" s="1038"/>
      <c r="X1035" s="1038"/>
      <c r="Y1035" s="1038"/>
      <c r="Z1035" s="1038"/>
    </row>
    <row r="1036" spans="1:26" s="148" customFormat="1" ht="76.5">
      <c r="B1036" s="148" t="s">
        <v>1228</v>
      </c>
      <c r="C1036" s="472"/>
      <c r="D1036" s="290"/>
      <c r="E1036" s="1031"/>
      <c r="F1036" s="290"/>
      <c r="G1036" s="1038"/>
      <c r="H1036" s="1038"/>
      <c r="I1036" s="1038"/>
      <c r="J1036" s="1038"/>
      <c r="K1036" s="1038"/>
      <c r="L1036" s="1038"/>
      <c r="M1036" s="1038"/>
      <c r="N1036" s="1038"/>
      <c r="O1036" s="1038"/>
      <c r="P1036" s="1038"/>
      <c r="Q1036" s="1038"/>
      <c r="R1036" s="1038"/>
      <c r="S1036" s="1038"/>
      <c r="T1036" s="1038"/>
      <c r="U1036" s="1038"/>
      <c r="V1036" s="1038"/>
      <c r="W1036" s="1038"/>
      <c r="X1036" s="1038"/>
      <c r="Y1036" s="1038"/>
      <c r="Z1036" s="1038"/>
    </row>
    <row r="1037" spans="1:26" s="148" customFormat="1" ht="127.5">
      <c r="B1037" s="148" t="s">
        <v>1229</v>
      </c>
      <c r="C1037" s="472"/>
      <c r="D1037" s="290"/>
      <c r="E1037" s="1031"/>
      <c r="F1037" s="290"/>
      <c r="G1037" s="1038"/>
      <c r="H1037" s="1038"/>
      <c r="I1037" s="1038"/>
      <c r="J1037" s="1038"/>
      <c r="K1037" s="1038"/>
      <c r="L1037" s="1038"/>
      <c r="M1037" s="1038"/>
      <c r="N1037" s="1038"/>
      <c r="O1037" s="1038"/>
      <c r="P1037" s="1038"/>
      <c r="Q1037" s="1038"/>
      <c r="R1037" s="1038"/>
      <c r="S1037" s="1038"/>
      <c r="T1037" s="1038"/>
      <c r="U1037" s="1038"/>
      <c r="V1037" s="1038"/>
      <c r="W1037" s="1038"/>
      <c r="X1037" s="1038"/>
      <c r="Y1037" s="1038"/>
      <c r="Z1037" s="1038"/>
    </row>
    <row r="1038" spans="1:26" s="148" customFormat="1" ht="38.25">
      <c r="B1038" s="148" t="s">
        <v>1230</v>
      </c>
      <c r="C1038" s="472"/>
      <c r="D1038" s="290"/>
      <c r="E1038" s="1031"/>
      <c r="F1038" s="290"/>
      <c r="G1038" s="1038"/>
      <c r="H1038" s="1038"/>
      <c r="I1038" s="1038"/>
      <c r="J1038" s="1038"/>
      <c r="K1038" s="1038"/>
      <c r="L1038" s="1038"/>
      <c r="M1038" s="1038"/>
      <c r="N1038" s="1038"/>
      <c r="O1038" s="1038"/>
      <c r="P1038" s="1038"/>
      <c r="Q1038" s="1038"/>
      <c r="R1038" s="1038"/>
      <c r="S1038" s="1038"/>
      <c r="T1038" s="1038"/>
      <c r="U1038" s="1038"/>
      <c r="V1038" s="1038"/>
      <c r="W1038" s="1038"/>
      <c r="X1038" s="1038"/>
      <c r="Y1038" s="1038"/>
      <c r="Z1038" s="1038"/>
    </row>
    <row r="1039" spans="1:26" s="148" customFormat="1" ht="63.75">
      <c r="B1039" s="148" t="s">
        <v>1231</v>
      </c>
      <c r="C1039" s="472"/>
      <c r="D1039" s="290"/>
      <c r="E1039" s="1031"/>
      <c r="F1039" s="290"/>
      <c r="G1039" s="1038"/>
      <c r="H1039" s="1038"/>
      <c r="I1039" s="1038"/>
      <c r="J1039" s="1038"/>
      <c r="K1039" s="1038"/>
      <c r="L1039" s="1038"/>
      <c r="M1039" s="1038"/>
      <c r="N1039" s="1038"/>
      <c r="O1039" s="1038"/>
      <c r="P1039" s="1038"/>
      <c r="Q1039" s="1038"/>
      <c r="R1039" s="1038"/>
      <c r="S1039" s="1038"/>
      <c r="T1039" s="1038"/>
      <c r="U1039" s="1038"/>
      <c r="V1039" s="1038"/>
      <c r="W1039" s="1038"/>
      <c r="X1039" s="1038"/>
      <c r="Y1039" s="1038"/>
      <c r="Z1039" s="1038"/>
    </row>
    <row r="1040" spans="1:26" s="148" customFormat="1">
      <c r="C1040" s="472"/>
      <c r="D1040" s="290"/>
      <c r="E1040" s="1031"/>
      <c r="F1040" s="290"/>
      <c r="G1040" s="1038"/>
      <c r="H1040" s="1038"/>
      <c r="I1040" s="1038"/>
      <c r="J1040" s="1038"/>
      <c r="K1040" s="1038"/>
      <c r="L1040" s="1038"/>
      <c r="M1040" s="1038"/>
      <c r="N1040" s="1038"/>
      <c r="O1040" s="1038"/>
      <c r="P1040" s="1038"/>
      <c r="Q1040" s="1038"/>
      <c r="R1040" s="1038"/>
      <c r="S1040" s="1038"/>
      <c r="T1040" s="1038"/>
      <c r="U1040" s="1038"/>
      <c r="V1040" s="1038"/>
      <c r="W1040" s="1038"/>
      <c r="X1040" s="1038"/>
      <c r="Y1040" s="1038"/>
      <c r="Z1040" s="1038"/>
    </row>
    <row r="1041" spans="1:26" s="148" customFormat="1">
      <c r="C1041" s="472"/>
      <c r="D1041" s="290"/>
      <c r="E1041" s="1031"/>
      <c r="F1041" s="290"/>
      <c r="G1041" s="1038"/>
      <c r="H1041" s="1038"/>
      <c r="I1041" s="1038"/>
      <c r="J1041" s="1038"/>
      <c r="K1041" s="1038"/>
      <c r="L1041" s="1038"/>
      <c r="M1041" s="1038"/>
      <c r="N1041" s="1038"/>
      <c r="O1041" s="1038"/>
      <c r="P1041" s="1038"/>
      <c r="Q1041" s="1038"/>
      <c r="R1041" s="1038"/>
      <c r="S1041" s="1038"/>
      <c r="T1041" s="1038"/>
      <c r="U1041" s="1038"/>
      <c r="V1041" s="1038"/>
      <c r="W1041" s="1038"/>
      <c r="X1041" s="1038"/>
      <c r="Y1041" s="1038"/>
      <c r="Z1041" s="1038"/>
    </row>
    <row r="1042" spans="1:26" s="148" customFormat="1">
      <c r="A1042" s="148" t="s">
        <v>113</v>
      </c>
      <c r="B1042" s="370" t="s">
        <v>1232</v>
      </c>
      <c r="C1042" s="472"/>
      <c r="D1042" s="290"/>
      <c r="E1042" s="1031"/>
      <c r="F1042" s="290"/>
      <c r="G1042" s="1038"/>
      <c r="H1042" s="1038"/>
      <c r="I1042" s="1038"/>
      <c r="J1042" s="1038"/>
      <c r="K1042" s="1038"/>
      <c r="L1042" s="1038"/>
      <c r="M1042" s="1038"/>
      <c r="N1042" s="1038"/>
      <c r="O1042" s="1038"/>
      <c r="P1042" s="1038"/>
      <c r="Q1042" s="1038"/>
      <c r="R1042" s="1038"/>
      <c r="S1042" s="1038"/>
      <c r="T1042" s="1038"/>
      <c r="U1042" s="1038"/>
      <c r="V1042" s="1038"/>
      <c r="W1042" s="1038"/>
      <c r="X1042" s="1038"/>
      <c r="Y1042" s="1038"/>
      <c r="Z1042" s="1038"/>
    </row>
    <row r="1043" spans="1:26" s="148" customFormat="1" ht="25.5">
      <c r="B1043" s="148" t="s">
        <v>1233</v>
      </c>
      <c r="C1043" s="472"/>
      <c r="D1043" s="290"/>
      <c r="E1043" s="1031"/>
      <c r="F1043" s="290"/>
      <c r="G1043" s="1038"/>
      <c r="H1043" s="1038"/>
      <c r="I1043" s="1038"/>
      <c r="J1043" s="1038"/>
      <c r="K1043" s="1038"/>
      <c r="L1043" s="1038"/>
      <c r="M1043" s="1038"/>
      <c r="N1043" s="1038"/>
      <c r="O1043" s="1038"/>
      <c r="P1043" s="1038"/>
      <c r="Q1043" s="1038"/>
      <c r="R1043" s="1038"/>
      <c r="S1043" s="1038"/>
      <c r="T1043" s="1038"/>
      <c r="U1043" s="1038"/>
      <c r="V1043" s="1038"/>
      <c r="W1043" s="1038"/>
      <c r="X1043" s="1038"/>
      <c r="Y1043" s="1038"/>
      <c r="Z1043" s="1038"/>
    </row>
    <row r="1044" spans="1:26" s="148" customFormat="1">
      <c r="B1044" s="148" t="s">
        <v>1234</v>
      </c>
      <c r="C1044" s="472"/>
      <c r="D1044" s="290"/>
      <c r="E1044" s="1031"/>
      <c r="F1044" s="290"/>
      <c r="G1044" s="1038"/>
      <c r="H1044" s="1038"/>
      <c r="I1044" s="1038"/>
      <c r="J1044" s="1038"/>
      <c r="K1044" s="1038"/>
      <c r="L1044" s="1038"/>
      <c r="M1044" s="1038"/>
      <c r="N1044" s="1038"/>
      <c r="O1044" s="1038"/>
      <c r="P1044" s="1038"/>
      <c r="Q1044" s="1038"/>
      <c r="R1044" s="1038"/>
      <c r="S1044" s="1038"/>
      <c r="T1044" s="1038"/>
      <c r="U1044" s="1038"/>
      <c r="V1044" s="1038"/>
      <c r="W1044" s="1038"/>
      <c r="X1044" s="1038"/>
      <c r="Y1044" s="1038"/>
      <c r="Z1044" s="1038"/>
    </row>
    <row r="1045" spans="1:26" s="148" customFormat="1" ht="51">
      <c r="B1045" s="148" t="s">
        <v>767</v>
      </c>
      <c r="C1045" s="472" t="s">
        <v>84</v>
      </c>
      <c r="D1045" s="290">
        <v>2</v>
      </c>
      <c r="E1045" s="1031"/>
      <c r="F1045" s="290">
        <f>+D1045*E1045</f>
        <v>0</v>
      </c>
      <c r="G1045" s="1038"/>
      <c r="H1045" s="1038"/>
      <c r="I1045" s="1038"/>
      <c r="J1045" s="1038"/>
      <c r="K1045" s="1038"/>
      <c r="L1045" s="1038"/>
      <c r="M1045" s="1038"/>
      <c r="N1045" s="1038"/>
      <c r="O1045" s="1038"/>
      <c r="P1045" s="1038"/>
      <c r="Q1045" s="1038"/>
      <c r="R1045" s="1038"/>
      <c r="S1045" s="1038"/>
      <c r="T1045" s="1038"/>
      <c r="U1045" s="1038"/>
      <c r="V1045" s="1038"/>
      <c r="W1045" s="1038"/>
      <c r="X1045" s="1038"/>
      <c r="Y1045" s="1038"/>
      <c r="Z1045" s="1038"/>
    </row>
    <row r="1046" spans="1:26" s="148" customFormat="1">
      <c r="C1046" s="472"/>
      <c r="D1046" s="290"/>
      <c r="E1046" s="1031"/>
      <c r="F1046" s="290"/>
      <c r="G1046" s="1038"/>
      <c r="H1046" s="1038"/>
      <c r="I1046" s="1038"/>
      <c r="J1046" s="1038"/>
      <c r="K1046" s="1038"/>
      <c r="L1046" s="1038"/>
      <c r="M1046" s="1038"/>
      <c r="N1046" s="1038"/>
      <c r="O1046" s="1038"/>
      <c r="P1046" s="1038"/>
      <c r="Q1046" s="1038"/>
      <c r="R1046" s="1038"/>
      <c r="S1046" s="1038"/>
      <c r="T1046" s="1038"/>
      <c r="U1046" s="1038"/>
      <c r="V1046" s="1038"/>
      <c r="W1046" s="1038"/>
      <c r="X1046" s="1038"/>
      <c r="Y1046" s="1038"/>
      <c r="Z1046" s="1038"/>
    </row>
    <row r="1047" spans="1:26" s="148" customFormat="1">
      <c r="C1047" s="472"/>
      <c r="D1047" s="290"/>
      <c r="E1047" s="1031"/>
      <c r="F1047" s="290"/>
      <c r="G1047" s="1038"/>
      <c r="H1047" s="1038"/>
      <c r="I1047" s="1038"/>
      <c r="J1047" s="1038"/>
      <c r="K1047" s="1038"/>
      <c r="L1047" s="1038"/>
      <c r="M1047" s="1038"/>
      <c r="N1047" s="1038"/>
      <c r="O1047" s="1038"/>
      <c r="P1047" s="1038"/>
      <c r="Q1047" s="1038"/>
      <c r="R1047" s="1038"/>
      <c r="S1047" s="1038"/>
      <c r="T1047" s="1038"/>
      <c r="U1047" s="1038"/>
      <c r="V1047" s="1038"/>
      <c r="W1047" s="1038"/>
      <c r="X1047" s="1038"/>
      <c r="Y1047" s="1038"/>
      <c r="Z1047" s="1038"/>
    </row>
    <row r="1048" spans="1:26" s="148" customFormat="1">
      <c r="A1048" s="148" t="s">
        <v>114</v>
      </c>
      <c r="B1048" s="370" t="s">
        <v>1235</v>
      </c>
      <c r="C1048" s="472"/>
      <c r="D1048" s="290"/>
      <c r="E1048" s="1031"/>
      <c r="F1048" s="290"/>
      <c r="G1048" s="1038"/>
      <c r="H1048" s="1038"/>
      <c r="I1048" s="1038"/>
      <c r="J1048" s="1038"/>
      <c r="K1048" s="1038"/>
      <c r="L1048" s="1038"/>
      <c r="M1048" s="1038"/>
      <c r="N1048" s="1038"/>
      <c r="O1048" s="1038"/>
      <c r="P1048" s="1038"/>
      <c r="Q1048" s="1038"/>
      <c r="R1048" s="1038"/>
      <c r="S1048" s="1038"/>
      <c r="T1048" s="1038"/>
      <c r="U1048" s="1038"/>
      <c r="V1048" s="1038"/>
      <c r="W1048" s="1038"/>
      <c r="X1048" s="1038"/>
      <c r="Y1048" s="1038"/>
      <c r="Z1048" s="1038"/>
    </row>
    <row r="1049" spans="1:26" s="148" customFormat="1" ht="38.25">
      <c r="B1049" s="148" t="s">
        <v>1236</v>
      </c>
      <c r="C1049" s="472"/>
      <c r="D1049" s="290"/>
      <c r="E1049" s="1031"/>
      <c r="F1049" s="290"/>
      <c r="G1049" s="1038"/>
      <c r="H1049" s="1038"/>
      <c r="I1049" s="1038"/>
      <c r="J1049" s="1038"/>
      <c r="K1049" s="1038"/>
      <c r="L1049" s="1038"/>
      <c r="M1049" s="1038"/>
      <c r="N1049" s="1038"/>
      <c r="O1049" s="1038"/>
      <c r="P1049" s="1038"/>
      <c r="Q1049" s="1038"/>
      <c r="R1049" s="1038"/>
      <c r="S1049" s="1038"/>
      <c r="T1049" s="1038"/>
      <c r="U1049" s="1038"/>
      <c r="V1049" s="1038"/>
      <c r="W1049" s="1038"/>
      <c r="X1049" s="1038"/>
      <c r="Y1049" s="1038"/>
      <c r="Z1049" s="1038"/>
    </row>
    <row r="1050" spans="1:26" s="148" customFormat="1" ht="102">
      <c r="B1050" s="148" t="s">
        <v>1237</v>
      </c>
      <c r="C1050" s="472"/>
      <c r="D1050" s="290"/>
      <c r="E1050" s="1031"/>
      <c r="F1050" s="290"/>
      <c r="G1050" s="1038"/>
      <c r="H1050" s="1038"/>
      <c r="I1050" s="1038"/>
      <c r="J1050" s="1038"/>
      <c r="K1050" s="1038"/>
      <c r="L1050" s="1038"/>
      <c r="M1050" s="1038"/>
      <c r="N1050" s="1038"/>
      <c r="O1050" s="1038"/>
      <c r="P1050" s="1038"/>
      <c r="Q1050" s="1038"/>
      <c r="R1050" s="1038"/>
      <c r="S1050" s="1038"/>
      <c r="T1050" s="1038"/>
      <c r="U1050" s="1038"/>
      <c r="V1050" s="1038"/>
      <c r="W1050" s="1038"/>
      <c r="X1050" s="1038"/>
      <c r="Y1050" s="1038"/>
      <c r="Z1050" s="1038"/>
    </row>
    <row r="1051" spans="1:26" s="148" customFormat="1">
      <c r="B1051" s="148" t="s">
        <v>1238</v>
      </c>
      <c r="C1051" s="472"/>
      <c r="D1051" s="290"/>
      <c r="E1051" s="1031"/>
      <c r="F1051" s="290"/>
      <c r="G1051" s="1038"/>
      <c r="H1051" s="1038"/>
      <c r="I1051" s="1038"/>
      <c r="J1051" s="1038"/>
      <c r="K1051" s="1038"/>
      <c r="L1051" s="1038"/>
      <c r="M1051" s="1038"/>
      <c r="N1051" s="1038"/>
      <c r="O1051" s="1038"/>
      <c r="P1051" s="1038"/>
      <c r="Q1051" s="1038"/>
      <c r="R1051" s="1038"/>
      <c r="S1051" s="1038"/>
      <c r="T1051" s="1038"/>
      <c r="U1051" s="1038"/>
      <c r="V1051" s="1038"/>
      <c r="W1051" s="1038"/>
      <c r="X1051" s="1038"/>
      <c r="Y1051" s="1038"/>
      <c r="Z1051" s="1038"/>
    </row>
    <row r="1052" spans="1:26" s="148" customFormat="1" ht="51">
      <c r="B1052" s="148" t="s">
        <v>767</v>
      </c>
      <c r="C1052" s="472" t="s">
        <v>84</v>
      </c>
      <c r="D1052" s="290">
        <v>4</v>
      </c>
      <c r="E1052" s="1031"/>
      <c r="F1052" s="290">
        <f>+D1052*E1052</f>
        <v>0</v>
      </c>
      <c r="G1052" s="1038"/>
      <c r="H1052" s="1038"/>
      <c r="I1052" s="1038"/>
      <c r="J1052" s="1038"/>
      <c r="K1052" s="1038"/>
      <c r="L1052" s="1038"/>
      <c r="M1052" s="1038"/>
      <c r="N1052" s="1038"/>
      <c r="O1052" s="1038"/>
      <c r="P1052" s="1038"/>
      <c r="Q1052" s="1038"/>
      <c r="R1052" s="1038"/>
      <c r="S1052" s="1038"/>
      <c r="T1052" s="1038"/>
      <c r="U1052" s="1038"/>
      <c r="V1052" s="1038"/>
      <c r="W1052" s="1038"/>
      <c r="X1052" s="1038"/>
      <c r="Y1052" s="1038"/>
      <c r="Z1052" s="1038"/>
    </row>
    <row r="1053" spans="1:26" s="148" customFormat="1">
      <c r="C1053" s="472"/>
      <c r="D1053" s="290"/>
      <c r="E1053" s="1031"/>
      <c r="F1053" s="290"/>
      <c r="G1053" s="1038"/>
      <c r="H1053" s="1038"/>
      <c r="I1053" s="1038"/>
      <c r="J1053" s="1038"/>
      <c r="K1053" s="1038"/>
      <c r="L1053" s="1038"/>
      <c r="M1053" s="1038"/>
      <c r="N1053" s="1038"/>
      <c r="O1053" s="1038"/>
      <c r="P1053" s="1038"/>
      <c r="Q1053" s="1038"/>
      <c r="R1053" s="1038"/>
      <c r="S1053" s="1038"/>
      <c r="T1053" s="1038"/>
      <c r="U1053" s="1038"/>
      <c r="V1053" s="1038"/>
      <c r="W1053" s="1038"/>
      <c r="X1053" s="1038"/>
      <c r="Y1053" s="1038"/>
      <c r="Z1053" s="1038"/>
    </row>
    <row r="1054" spans="1:26" s="148" customFormat="1">
      <c r="C1054" s="472"/>
      <c r="D1054" s="290"/>
      <c r="E1054" s="1031"/>
      <c r="F1054" s="290"/>
      <c r="G1054" s="1038"/>
      <c r="H1054" s="1038"/>
      <c r="I1054" s="1038"/>
      <c r="J1054" s="1038"/>
      <c r="K1054" s="1038"/>
      <c r="L1054" s="1038"/>
      <c r="M1054" s="1038"/>
      <c r="N1054" s="1038"/>
      <c r="O1054" s="1038"/>
      <c r="P1054" s="1038"/>
      <c r="Q1054" s="1038"/>
      <c r="R1054" s="1038"/>
      <c r="S1054" s="1038"/>
      <c r="T1054" s="1038"/>
      <c r="U1054" s="1038"/>
      <c r="V1054" s="1038"/>
      <c r="W1054" s="1038"/>
      <c r="X1054" s="1038"/>
      <c r="Y1054" s="1038"/>
      <c r="Z1054" s="1038"/>
    </row>
    <row r="1055" spans="1:26" s="148" customFormat="1">
      <c r="A1055" s="148" t="s">
        <v>115</v>
      </c>
      <c r="B1055" s="370" t="s">
        <v>1239</v>
      </c>
      <c r="C1055" s="472"/>
      <c r="D1055" s="290"/>
      <c r="E1055" s="1031"/>
      <c r="F1055" s="290"/>
      <c r="G1055" s="1038"/>
      <c r="H1055" s="1038"/>
      <c r="I1055" s="1038"/>
      <c r="J1055" s="1038"/>
      <c r="K1055" s="1038"/>
      <c r="L1055" s="1038"/>
      <c r="M1055" s="1038"/>
      <c r="N1055" s="1038"/>
      <c r="O1055" s="1038"/>
      <c r="P1055" s="1038"/>
      <c r="Q1055" s="1038"/>
      <c r="R1055" s="1038"/>
      <c r="S1055" s="1038"/>
      <c r="T1055" s="1038"/>
      <c r="U1055" s="1038"/>
      <c r="V1055" s="1038"/>
      <c r="W1055" s="1038"/>
      <c r="X1055" s="1038"/>
      <c r="Y1055" s="1038"/>
      <c r="Z1055" s="1038"/>
    </row>
    <row r="1056" spans="1:26" s="148" customFormat="1">
      <c r="B1056" s="148" t="s">
        <v>1240</v>
      </c>
      <c r="C1056" s="472"/>
      <c r="D1056" s="290"/>
      <c r="E1056" s="1031"/>
      <c r="F1056" s="290"/>
      <c r="G1056" s="1038"/>
      <c r="H1056" s="1038"/>
      <c r="I1056" s="1038"/>
      <c r="J1056" s="1038"/>
      <c r="K1056" s="1038"/>
      <c r="L1056" s="1038"/>
      <c r="M1056" s="1038"/>
      <c r="N1056" s="1038"/>
      <c r="O1056" s="1038"/>
      <c r="P1056" s="1038"/>
      <c r="Q1056" s="1038"/>
      <c r="R1056" s="1038"/>
      <c r="S1056" s="1038"/>
      <c r="T1056" s="1038"/>
      <c r="U1056" s="1038"/>
      <c r="V1056" s="1038"/>
      <c r="W1056" s="1038"/>
      <c r="X1056" s="1038"/>
      <c r="Y1056" s="1038"/>
      <c r="Z1056" s="1038"/>
    </row>
    <row r="1057" spans="1:26" s="148" customFormat="1" ht="51">
      <c r="B1057" s="148" t="s">
        <v>767</v>
      </c>
      <c r="C1057" s="472" t="s">
        <v>84</v>
      </c>
      <c r="D1057" s="290">
        <v>1</v>
      </c>
      <c r="E1057" s="1031"/>
      <c r="F1057" s="290">
        <f>+D1057*E1057</f>
        <v>0</v>
      </c>
      <c r="G1057" s="1038"/>
      <c r="H1057" s="1038"/>
      <c r="I1057" s="1038"/>
      <c r="J1057" s="1038"/>
      <c r="K1057" s="1038"/>
      <c r="L1057" s="1038"/>
      <c r="M1057" s="1038"/>
      <c r="N1057" s="1038"/>
      <c r="O1057" s="1038"/>
      <c r="P1057" s="1038"/>
      <c r="Q1057" s="1038"/>
      <c r="R1057" s="1038"/>
      <c r="S1057" s="1038"/>
      <c r="T1057" s="1038"/>
      <c r="U1057" s="1038"/>
      <c r="V1057" s="1038"/>
      <c r="W1057" s="1038"/>
      <c r="X1057" s="1038"/>
      <c r="Y1057" s="1038"/>
      <c r="Z1057" s="1038"/>
    </row>
    <row r="1058" spans="1:26" s="148" customFormat="1">
      <c r="C1058" s="472"/>
      <c r="D1058" s="290"/>
      <c r="E1058" s="1031"/>
      <c r="F1058" s="290"/>
      <c r="G1058" s="1038"/>
      <c r="H1058" s="1038"/>
      <c r="I1058" s="1038"/>
      <c r="J1058" s="1038"/>
      <c r="K1058" s="1038"/>
      <c r="L1058" s="1038"/>
      <c r="M1058" s="1038"/>
      <c r="N1058" s="1038"/>
      <c r="O1058" s="1038"/>
      <c r="P1058" s="1038"/>
      <c r="Q1058" s="1038"/>
      <c r="R1058" s="1038"/>
      <c r="S1058" s="1038"/>
      <c r="T1058" s="1038"/>
      <c r="U1058" s="1038"/>
      <c r="V1058" s="1038"/>
      <c r="W1058" s="1038"/>
      <c r="X1058" s="1038"/>
      <c r="Y1058" s="1038"/>
      <c r="Z1058" s="1038"/>
    </row>
    <row r="1059" spans="1:26" s="148" customFormat="1">
      <c r="C1059" s="472"/>
      <c r="D1059" s="290"/>
      <c r="E1059" s="1031"/>
      <c r="F1059" s="290"/>
      <c r="G1059" s="1038"/>
      <c r="H1059" s="1038"/>
      <c r="I1059" s="1038"/>
      <c r="J1059" s="1038"/>
      <c r="K1059" s="1038"/>
      <c r="L1059" s="1038"/>
      <c r="M1059" s="1038"/>
      <c r="N1059" s="1038"/>
      <c r="O1059" s="1038"/>
      <c r="P1059" s="1038"/>
      <c r="Q1059" s="1038"/>
      <c r="R1059" s="1038"/>
      <c r="S1059" s="1038"/>
      <c r="T1059" s="1038"/>
      <c r="U1059" s="1038"/>
      <c r="V1059" s="1038"/>
      <c r="W1059" s="1038"/>
      <c r="X1059" s="1038"/>
      <c r="Y1059" s="1038"/>
      <c r="Z1059" s="1038"/>
    </row>
    <row r="1060" spans="1:26" s="148" customFormat="1">
      <c r="A1060" s="148" t="s">
        <v>146</v>
      </c>
      <c r="B1060" s="370" t="s">
        <v>1241</v>
      </c>
      <c r="C1060" s="472"/>
      <c r="D1060" s="290"/>
      <c r="E1060" s="1031"/>
      <c r="F1060" s="290"/>
      <c r="G1060" s="1038"/>
      <c r="H1060" s="1038"/>
      <c r="I1060" s="1038"/>
      <c r="J1060" s="1038"/>
      <c r="K1060" s="1038"/>
      <c r="L1060" s="1038"/>
      <c r="M1060" s="1038"/>
      <c r="N1060" s="1038"/>
      <c r="O1060" s="1038"/>
      <c r="P1060" s="1038"/>
      <c r="Q1060" s="1038"/>
      <c r="R1060" s="1038"/>
      <c r="S1060" s="1038"/>
      <c r="T1060" s="1038"/>
      <c r="U1060" s="1038"/>
      <c r="V1060" s="1038"/>
      <c r="W1060" s="1038"/>
      <c r="X1060" s="1038"/>
      <c r="Y1060" s="1038"/>
      <c r="Z1060" s="1038"/>
    </row>
    <row r="1061" spans="1:26" s="148" customFormat="1" ht="38.25">
      <c r="B1061" s="148" t="s">
        <v>1242</v>
      </c>
      <c r="C1061" s="472"/>
      <c r="D1061" s="290"/>
      <c r="E1061" s="1031"/>
      <c r="F1061" s="290"/>
      <c r="G1061" s="1038"/>
      <c r="H1061" s="1038"/>
      <c r="I1061" s="1038"/>
      <c r="J1061" s="1038"/>
      <c r="K1061" s="1038"/>
      <c r="L1061" s="1038"/>
      <c r="M1061" s="1038"/>
      <c r="N1061" s="1038"/>
      <c r="O1061" s="1038"/>
      <c r="P1061" s="1038"/>
      <c r="Q1061" s="1038"/>
      <c r="R1061" s="1038"/>
      <c r="S1061" s="1038"/>
      <c r="T1061" s="1038"/>
      <c r="U1061" s="1038"/>
      <c r="V1061" s="1038"/>
      <c r="W1061" s="1038"/>
      <c r="X1061" s="1038"/>
      <c r="Y1061" s="1038"/>
      <c r="Z1061" s="1038"/>
    </row>
    <row r="1062" spans="1:26" s="148" customFormat="1" ht="51">
      <c r="B1062" s="148" t="s">
        <v>767</v>
      </c>
      <c r="C1062" s="472" t="s">
        <v>84</v>
      </c>
      <c r="D1062" s="290">
        <v>1</v>
      </c>
      <c r="E1062" s="1031"/>
      <c r="F1062" s="290">
        <f>+D1062*E1062</f>
        <v>0</v>
      </c>
      <c r="G1062" s="1038"/>
      <c r="H1062" s="1038"/>
      <c r="I1062" s="1038"/>
      <c r="J1062" s="1038"/>
      <c r="K1062" s="1038"/>
      <c r="L1062" s="1038"/>
      <c r="M1062" s="1038"/>
      <c r="N1062" s="1038"/>
      <c r="O1062" s="1038"/>
      <c r="P1062" s="1038"/>
      <c r="Q1062" s="1038"/>
      <c r="R1062" s="1038"/>
      <c r="S1062" s="1038"/>
      <c r="T1062" s="1038"/>
      <c r="U1062" s="1038"/>
      <c r="V1062" s="1038"/>
      <c r="W1062" s="1038"/>
      <c r="X1062" s="1038"/>
      <c r="Y1062" s="1038"/>
      <c r="Z1062" s="1038"/>
    </row>
    <row r="1063" spans="1:26" s="148" customFormat="1">
      <c r="C1063" s="472"/>
      <c r="D1063" s="290"/>
      <c r="E1063" s="1031"/>
      <c r="F1063" s="290"/>
      <c r="G1063" s="1038"/>
      <c r="H1063" s="1038"/>
      <c r="I1063" s="1038"/>
      <c r="J1063" s="1038"/>
      <c r="K1063" s="1038"/>
      <c r="L1063" s="1038"/>
      <c r="M1063" s="1038"/>
      <c r="N1063" s="1038"/>
      <c r="O1063" s="1038"/>
      <c r="P1063" s="1038"/>
      <c r="Q1063" s="1038"/>
      <c r="R1063" s="1038"/>
      <c r="S1063" s="1038"/>
      <c r="T1063" s="1038"/>
      <c r="U1063" s="1038"/>
      <c r="V1063" s="1038"/>
      <c r="W1063" s="1038"/>
      <c r="X1063" s="1038"/>
      <c r="Y1063" s="1038"/>
      <c r="Z1063" s="1038"/>
    </row>
    <row r="1064" spans="1:26" s="148" customFormat="1">
      <c r="C1064" s="472"/>
      <c r="D1064" s="290"/>
      <c r="E1064" s="1031"/>
      <c r="F1064" s="290"/>
      <c r="G1064" s="1038"/>
      <c r="H1064" s="1038"/>
      <c r="I1064" s="1038"/>
      <c r="J1064" s="1038"/>
      <c r="K1064" s="1038"/>
      <c r="L1064" s="1038"/>
      <c r="M1064" s="1038"/>
      <c r="N1064" s="1038"/>
      <c r="O1064" s="1038"/>
      <c r="P1064" s="1038"/>
      <c r="Q1064" s="1038"/>
      <c r="R1064" s="1038"/>
      <c r="S1064" s="1038"/>
      <c r="T1064" s="1038"/>
      <c r="U1064" s="1038"/>
      <c r="V1064" s="1038"/>
      <c r="W1064" s="1038"/>
      <c r="X1064" s="1038"/>
      <c r="Y1064" s="1038"/>
      <c r="Z1064" s="1038"/>
    </row>
    <row r="1065" spans="1:26" s="148" customFormat="1">
      <c r="A1065" s="148" t="s">
        <v>153</v>
      </c>
      <c r="B1065" s="370" t="s">
        <v>1243</v>
      </c>
      <c r="C1065" s="472"/>
      <c r="D1065" s="290"/>
      <c r="E1065" s="1031"/>
      <c r="F1065" s="290"/>
      <c r="G1065" s="1038"/>
      <c r="H1065" s="1038"/>
      <c r="I1065" s="1038"/>
      <c r="J1065" s="1038"/>
      <c r="K1065" s="1038"/>
      <c r="L1065" s="1038"/>
      <c r="M1065" s="1038"/>
      <c r="N1065" s="1038"/>
      <c r="O1065" s="1038"/>
      <c r="P1065" s="1038"/>
      <c r="Q1065" s="1038"/>
      <c r="R1065" s="1038"/>
      <c r="S1065" s="1038"/>
      <c r="T1065" s="1038"/>
      <c r="U1065" s="1038"/>
      <c r="V1065" s="1038"/>
      <c r="W1065" s="1038"/>
      <c r="X1065" s="1038"/>
      <c r="Y1065" s="1038"/>
      <c r="Z1065" s="1038"/>
    </row>
    <row r="1066" spans="1:26" s="148" customFormat="1" ht="38.25">
      <c r="B1066" s="148" t="s">
        <v>1242</v>
      </c>
      <c r="C1066" s="472"/>
      <c r="D1066" s="290"/>
      <c r="E1066" s="1031"/>
      <c r="F1066" s="290"/>
      <c r="G1066" s="1038"/>
      <c r="H1066" s="1038"/>
      <c r="I1066" s="1038"/>
      <c r="J1066" s="1038"/>
      <c r="K1066" s="1038"/>
      <c r="L1066" s="1038"/>
      <c r="M1066" s="1038"/>
      <c r="N1066" s="1038"/>
      <c r="O1066" s="1038"/>
      <c r="P1066" s="1038"/>
      <c r="Q1066" s="1038"/>
      <c r="R1066" s="1038"/>
      <c r="S1066" s="1038"/>
      <c r="T1066" s="1038"/>
      <c r="U1066" s="1038"/>
      <c r="V1066" s="1038"/>
      <c r="W1066" s="1038"/>
      <c r="X1066" s="1038"/>
      <c r="Y1066" s="1038"/>
      <c r="Z1066" s="1038"/>
    </row>
    <row r="1067" spans="1:26" s="148" customFormat="1" ht="51">
      <c r="B1067" s="148" t="s">
        <v>767</v>
      </c>
      <c r="C1067" s="472" t="s">
        <v>84</v>
      </c>
      <c r="D1067" s="290">
        <v>1</v>
      </c>
      <c r="E1067" s="1031"/>
      <c r="F1067" s="290">
        <f>+D1067*E1067</f>
        <v>0</v>
      </c>
      <c r="G1067" s="1038"/>
      <c r="H1067" s="1038"/>
      <c r="I1067" s="1038"/>
      <c r="J1067" s="1038"/>
      <c r="K1067" s="1038"/>
      <c r="L1067" s="1038"/>
      <c r="M1067" s="1038"/>
      <c r="N1067" s="1038"/>
      <c r="O1067" s="1038"/>
      <c r="P1067" s="1038"/>
      <c r="Q1067" s="1038"/>
      <c r="R1067" s="1038"/>
      <c r="S1067" s="1038"/>
      <c r="T1067" s="1038"/>
      <c r="U1067" s="1038"/>
      <c r="V1067" s="1038"/>
      <c r="W1067" s="1038"/>
      <c r="X1067" s="1038"/>
      <c r="Y1067" s="1038"/>
      <c r="Z1067" s="1038"/>
    </row>
    <row r="1068" spans="1:26" s="148" customFormat="1">
      <c r="C1068" s="472"/>
      <c r="D1068" s="290"/>
      <c r="E1068" s="1031"/>
      <c r="F1068" s="290"/>
      <c r="G1068" s="1038"/>
      <c r="H1068" s="1038"/>
      <c r="I1068" s="1038"/>
      <c r="J1068" s="1038"/>
      <c r="K1068" s="1038"/>
      <c r="L1068" s="1038"/>
      <c r="M1068" s="1038"/>
      <c r="N1068" s="1038"/>
      <c r="O1068" s="1038"/>
      <c r="P1068" s="1038"/>
      <c r="Q1068" s="1038"/>
      <c r="R1068" s="1038"/>
      <c r="S1068" s="1038"/>
      <c r="T1068" s="1038"/>
      <c r="U1068" s="1038"/>
      <c r="V1068" s="1038"/>
      <c r="W1068" s="1038"/>
      <c r="X1068" s="1038"/>
      <c r="Y1068" s="1038"/>
      <c r="Z1068" s="1038"/>
    </row>
    <row r="1069" spans="1:26" s="148" customFormat="1">
      <c r="C1069" s="472"/>
      <c r="D1069" s="290"/>
      <c r="E1069" s="1031"/>
      <c r="F1069" s="290"/>
      <c r="G1069" s="1038"/>
      <c r="H1069" s="1038"/>
      <c r="I1069" s="1038"/>
      <c r="J1069" s="1038"/>
      <c r="K1069" s="1038"/>
      <c r="L1069" s="1038"/>
      <c r="M1069" s="1038"/>
      <c r="N1069" s="1038"/>
      <c r="O1069" s="1038"/>
      <c r="P1069" s="1038"/>
      <c r="Q1069" s="1038"/>
      <c r="R1069" s="1038"/>
      <c r="S1069" s="1038"/>
      <c r="T1069" s="1038"/>
      <c r="U1069" s="1038"/>
      <c r="V1069" s="1038"/>
      <c r="W1069" s="1038"/>
      <c r="X1069" s="1038"/>
      <c r="Y1069" s="1038"/>
      <c r="Z1069" s="1038"/>
    </row>
    <row r="1070" spans="1:26" s="148" customFormat="1">
      <c r="A1070" s="148" t="s">
        <v>155</v>
      </c>
      <c r="B1070" s="370" t="s">
        <v>1244</v>
      </c>
      <c r="C1070" s="472"/>
      <c r="D1070" s="290"/>
      <c r="E1070" s="1031"/>
      <c r="F1070" s="290"/>
      <c r="G1070" s="1038"/>
      <c r="H1070" s="1038"/>
      <c r="I1070" s="1038"/>
      <c r="J1070" s="1038"/>
      <c r="K1070" s="1038"/>
      <c r="L1070" s="1038"/>
      <c r="M1070" s="1038"/>
      <c r="N1070" s="1038"/>
      <c r="O1070" s="1038"/>
      <c r="P1070" s="1038"/>
      <c r="Q1070" s="1038"/>
      <c r="R1070" s="1038"/>
      <c r="S1070" s="1038"/>
      <c r="T1070" s="1038"/>
      <c r="U1070" s="1038"/>
      <c r="V1070" s="1038"/>
      <c r="W1070" s="1038"/>
      <c r="X1070" s="1038"/>
      <c r="Y1070" s="1038"/>
      <c r="Z1070" s="1038"/>
    </row>
    <row r="1071" spans="1:26" s="148" customFormat="1" ht="38.25">
      <c r="B1071" s="148" t="s">
        <v>1245</v>
      </c>
      <c r="C1071" s="472"/>
      <c r="D1071" s="290"/>
      <c r="E1071" s="1031"/>
      <c r="F1071" s="290"/>
      <c r="G1071" s="1038"/>
      <c r="H1071" s="1038"/>
      <c r="I1071" s="1038"/>
      <c r="J1071" s="1038"/>
      <c r="K1071" s="1038"/>
      <c r="L1071" s="1038"/>
      <c r="M1071" s="1038"/>
      <c r="N1071" s="1038"/>
      <c r="O1071" s="1038"/>
      <c r="P1071" s="1038"/>
      <c r="Q1071" s="1038"/>
      <c r="R1071" s="1038"/>
      <c r="S1071" s="1038"/>
      <c r="T1071" s="1038"/>
      <c r="U1071" s="1038"/>
      <c r="V1071" s="1038"/>
      <c r="W1071" s="1038"/>
      <c r="X1071" s="1038"/>
      <c r="Y1071" s="1038"/>
      <c r="Z1071" s="1038"/>
    </row>
    <row r="1072" spans="1:26" s="148" customFormat="1" ht="51">
      <c r="B1072" s="148" t="s">
        <v>767</v>
      </c>
      <c r="C1072" s="472" t="s">
        <v>84</v>
      </c>
      <c r="D1072" s="290">
        <v>6</v>
      </c>
      <c r="E1072" s="1031"/>
      <c r="F1072" s="290">
        <f>+D1072*E1072</f>
        <v>0</v>
      </c>
      <c r="G1072" s="1038"/>
      <c r="H1072" s="1038"/>
      <c r="I1072" s="1038"/>
      <c r="J1072" s="1038"/>
      <c r="K1072" s="1038"/>
      <c r="L1072" s="1038"/>
      <c r="M1072" s="1038"/>
      <c r="N1072" s="1038"/>
      <c r="O1072" s="1038"/>
      <c r="P1072" s="1038"/>
      <c r="Q1072" s="1038"/>
      <c r="R1072" s="1038"/>
      <c r="S1072" s="1038"/>
      <c r="T1072" s="1038"/>
      <c r="U1072" s="1038"/>
      <c r="V1072" s="1038"/>
      <c r="W1072" s="1038"/>
      <c r="X1072" s="1038"/>
      <c r="Y1072" s="1038"/>
      <c r="Z1072" s="1038"/>
    </row>
    <row r="1073" spans="1:26" s="148" customFormat="1">
      <c r="C1073" s="472"/>
      <c r="D1073" s="290"/>
      <c r="E1073" s="1031"/>
      <c r="F1073" s="290"/>
      <c r="G1073" s="1038"/>
      <c r="H1073" s="1038"/>
      <c r="I1073" s="1038"/>
      <c r="J1073" s="1038"/>
      <c r="K1073" s="1038"/>
      <c r="L1073" s="1038"/>
      <c r="M1073" s="1038"/>
      <c r="N1073" s="1038"/>
      <c r="O1073" s="1038"/>
      <c r="P1073" s="1038"/>
      <c r="Q1073" s="1038"/>
      <c r="R1073" s="1038"/>
      <c r="S1073" s="1038"/>
      <c r="T1073" s="1038"/>
      <c r="U1073" s="1038"/>
      <c r="V1073" s="1038"/>
      <c r="W1073" s="1038"/>
      <c r="X1073" s="1038"/>
      <c r="Y1073" s="1038"/>
      <c r="Z1073" s="1038"/>
    </row>
    <row r="1074" spans="1:26" s="148" customFormat="1">
      <c r="C1074" s="472"/>
      <c r="D1074" s="290"/>
      <c r="E1074" s="1031"/>
      <c r="F1074" s="290"/>
      <c r="G1074" s="1038"/>
      <c r="H1074" s="1038"/>
      <c r="I1074" s="1038"/>
      <c r="J1074" s="1038"/>
      <c r="K1074" s="1038"/>
      <c r="L1074" s="1038"/>
      <c r="M1074" s="1038"/>
      <c r="N1074" s="1038"/>
      <c r="O1074" s="1038"/>
      <c r="P1074" s="1038"/>
      <c r="Q1074" s="1038"/>
      <c r="R1074" s="1038"/>
      <c r="S1074" s="1038"/>
      <c r="T1074" s="1038"/>
      <c r="U1074" s="1038"/>
      <c r="V1074" s="1038"/>
      <c r="W1074" s="1038"/>
      <c r="X1074" s="1038"/>
      <c r="Y1074" s="1038"/>
      <c r="Z1074" s="1038"/>
    </row>
    <row r="1075" spans="1:26" s="148" customFormat="1">
      <c r="A1075" s="148" t="s">
        <v>157</v>
      </c>
      <c r="B1075" s="370" t="s">
        <v>1246</v>
      </c>
      <c r="C1075" s="472"/>
      <c r="D1075" s="290"/>
      <c r="E1075" s="1031"/>
      <c r="F1075" s="290"/>
      <c r="G1075" s="1038"/>
      <c r="H1075" s="1038"/>
      <c r="I1075" s="1038"/>
      <c r="J1075" s="1038"/>
      <c r="K1075" s="1038"/>
      <c r="L1075" s="1038"/>
      <c r="M1075" s="1038"/>
      <c r="N1075" s="1038"/>
      <c r="O1075" s="1038"/>
      <c r="P1075" s="1038"/>
      <c r="Q1075" s="1038"/>
      <c r="R1075" s="1038"/>
      <c r="S1075" s="1038"/>
      <c r="T1075" s="1038"/>
      <c r="U1075" s="1038"/>
      <c r="V1075" s="1038"/>
      <c r="W1075" s="1038"/>
      <c r="X1075" s="1038"/>
      <c r="Y1075" s="1038"/>
      <c r="Z1075" s="1038"/>
    </row>
    <row r="1076" spans="1:26" s="148" customFormat="1" ht="38.25">
      <c r="B1076" s="148" t="s">
        <v>1247</v>
      </c>
      <c r="C1076" s="472"/>
      <c r="D1076" s="290"/>
      <c r="E1076" s="1031"/>
      <c r="F1076" s="290"/>
      <c r="G1076" s="1038"/>
      <c r="H1076" s="1038"/>
      <c r="I1076" s="1038"/>
      <c r="J1076" s="1038"/>
      <c r="K1076" s="1038"/>
      <c r="L1076" s="1038"/>
      <c r="M1076" s="1038"/>
      <c r="N1076" s="1038"/>
      <c r="O1076" s="1038"/>
      <c r="P1076" s="1038"/>
      <c r="Q1076" s="1038"/>
      <c r="R1076" s="1038"/>
      <c r="S1076" s="1038"/>
      <c r="T1076" s="1038"/>
      <c r="U1076" s="1038"/>
      <c r="V1076" s="1038"/>
      <c r="W1076" s="1038"/>
      <c r="X1076" s="1038"/>
      <c r="Y1076" s="1038"/>
      <c r="Z1076" s="1038"/>
    </row>
    <row r="1077" spans="1:26" s="148" customFormat="1" ht="51">
      <c r="B1077" s="148" t="s">
        <v>767</v>
      </c>
      <c r="C1077" s="472" t="s">
        <v>84</v>
      </c>
      <c r="D1077" s="290">
        <v>3</v>
      </c>
      <c r="E1077" s="1031"/>
      <c r="F1077" s="290">
        <f>+D1077*E1077</f>
        <v>0</v>
      </c>
      <c r="G1077" s="1038"/>
      <c r="H1077" s="1038"/>
      <c r="I1077" s="1038"/>
      <c r="J1077" s="1038"/>
      <c r="K1077" s="1038"/>
      <c r="L1077" s="1038"/>
      <c r="M1077" s="1038"/>
      <c r="N1077" s="1038"/>
      <c r="O1077" s="1038"/>
      <c r="P1077" s="1038"/>
      <c r="Q1077" s="1038"/>
      <c r="R1077" s="1038"/>
      <c r="S1077" s="1038"/>
      <c r="T1077" s="1038"/>
      <c r="U1077" s="1038"/>
      <c r="V1077" s="1038"/>
      <c r="W1077" s="1038"/>
      <c r="X1077" s="1038"/>
      <c r="Y1077" s="1038"/>
      <c r="Z1077" s="1038"/>
    </row>
    <row r="1078" spans="1:26" s="148" customFormat="1">
      <c r="C1078" s="472"/>
      <c r="D1078" s="290"/>
      <c r="E1078" s="1031"/>
      <c r="F1078" s="290"/>
      <c r="G1078" s="1038"/>
      <c r="H1078" s="1038"/>
      <c r="I1078" s="1038"/>
      <c r="J1078" s="1038"/>
      <c r="K1078" s="1038"/>
      <c r="L1078" s="1038"/>
      <c r="M1078" s="1038"/>
      <c r="N1078" s="1038"/>
      <c r="O1078" s="1038"/>
      <c r="P1078" s="1038"/>
      <c r="Q1078" s="1038"/>
      <c r="R1078" s="1038"/>
      <c r="S1078" s="1038"/>
      <c r="T1078" s="1038"/>
      <c r="U1078" s="1038"/>
      <c r="V1078" s="1038"/>
      <c r="W1078" s="1038"/>
      <c r="X1078" s="1038"/>
      <c r="Y1078" s="1038"/>
      <c r="Z1078" s="1038"/>
    </row>
    <row r="1079" spans="1:26" s="148" customFormat="1">
      <c r="C1079" s="472"/>
      <c r="D1079" s="290"/>
      <c r="E1079" s="1031"/>
      <c r="F1079" s="290"/>
      <c r="G1079" s="1038"/>
      <c r="H1079" s="1038"/>
      <c r="I1079" s="1038"/>
      <c r="J1079" s="1038"/>
      <c r="K1079" s="1038"/>
      <c r="L1079" s="1038"/>
      <c r="M1079" s="1038"/>
      <c r="N1079" s="1038"/>
      <c r="O1079" s="1038"/>
      <c r="P1079" s="1038"/>
      <c r="Q1079" s="1038"/>
      <c r="R1079" s="1038"/>
      <c r="S1079" s="1038"/>
      <c r="T1079" s="1038"/>
      <c r="U1079" s="1038"/>
      <c r="V1079" s="1038"/>
      <c r="W1079" s="1038"/>
      <c r="X1079" s="1038"/>
      <c r="Y1079" s="1038"/>
      <c r="Z1079" s="1038"/>
    </row>
    <row r="1080" spans="1:26" s="148" customFormat="1">
      <c r="A1080" s="148" t="s">
        <v>158</v>
      </c>
      <c r="B1080" s="370" t="s">
        <v>1248</v>
      </c>
      <c r="C1080" s="472"/>
      <c r="D1080" s="290"/>
      <c r="E1080" s="1031"/>
      <c r="F1080" s="290"/>
      <c r="G1080" s="1038"/>
      <c r="H1080" s="1038"/>
      <c r="I1080" s="1038"/>
      <c r="J1080" s="1038"/>
      <c r="K1080" s="1038"/>
      <c r="L1080" s="1038"/>
      <c r="M1080" s="1038"/>
      <c r="N1080" s="1038"/>
      <c r="O1080" s="1038"/>
      <c r="P1080" s="1038"/>
      <c r="Q1080" s="1038"/>
      <c r="R1080" s="1038"/>
      <c r="S1080" s="1038"/>
      <c r="T1080" s="1038"/>
      <c r="U1080" s="1038"/>
      <c r="V1080" s="1038"/>
      <c r="W1080" s="1038"/>
      <c r="X1080" s="1038"/>
      <c r="Y1080" s="1038"/>
      <c r="Z1080" s="1038"/>
    </row>
    <row r="1081" spans="1:26" s="148" customFormat="1" ht="38.25">
      <c r="B1081" s="148" t="s">
        <v>1249</v>
      </c>
      <c r="C1081" s="472"/>
      <c r="D1081" s="290"/>
      <c r="E1081" s="1031"/>
      <c r="F1081" s="290"/>
      <c r="G1081" s="1038"/>
      <c r="H1081" s="1038"/>
      <c r="I1081" s="1038"/>
      <c r="J1081" s="1038"/>
      <c r="K1081" s="1038"/>
      <c r="L1081" s="1038"/>
      <c r="M1081" s="1038"/>
      <c r="N1081" s="1038"/>
      <c r="O1081" s="1038"/>
      <c r="P1081" s="1038"/>
      <c r="Q1081" s="1038"/>
      <c r="R1081" s="1038"/>
      <c r="S1081" s="1038"/>
      <c r="T1081" s="1038"/>
      <c r="U1081" s="1038"/>
      <c r="V1081" s="1038"/>
      <c r="W1081" s="1038"/>
      <c r="X1081" s="1038"/>
      <c r="Y1081" s="1038"/>
      <c r="Z1081" s="1038"/>
    </row>
    <row r="1082" spans="1:26" s="148" customFormat="1" ht="51">
      <c r="B1082" s="148" t="s">
        <v>767</v>
      </c>
      <c r="C1082" s="472" t="s">
        <v>84</v>
      </c>
      <c r="D1082" s="290">
        <v>1</v>
      </c>
      <c r="E1082" s="1031"/>
      <c r="F1082" s="290">
        <f>+D1082*E1082</f>
        <v>0</v>
      </c>
      <c r="G1082" s="1038"/>
      <c r="H1082" s="1038"/>
      <c r="I1082" s="1038"/>
      <c r="J1082" s="1038"/>
      <c r="K1082" s="1038"/>
      <c r="L1082" s="1038"/>
      <c r="M1082" s="1038"/>
      <c r="N1082" s="1038"/>
      <c r="O1082" s="1038"/>
      <c r="P1082" s="1038"/>
      <c r="Q1082" s="1038"/>
      <c r="R1082" s="1038"/>
      <c r="S1082" s="1038"/>
      <c r="T1082" s="1038"/>
      <c r="U1082" s="1038"/>
      <c r="V1082" s="1038"/>
      <c r="W1082" s="1038"/>
      <c r="X1082" s="1038"/>
      <c r="Y1082" s="1038"/>
      <c r="Z1082" s="1038"/>
    </row>
    <row r="1083" spans="1:26" s="148" customFormat="1">
      <c r="C1083" s="472"/>
      <c r="D1083" s="290"/>
      <c r="E1083" s="1031"/>
      <c r="F1083" s="290"/>
      <c r="G1083" s="1038"/>
      <c r="H1083" s="1038"/>
      <c r="I1083" s="1038"/>
      <c r="J1083" s="1038"/>
      <c r="K1083" s="1038"/>
      <c r="L1083" s="1038"/>
      <c r="M1083" s="1038"/>
      <c r="N1083" s="1038"/>
      <c r="O1083" s="1038"/>
      <c r="P1083" s="1038"/>
      <c r="Q1083" s="1038"/>
      <c r="R1083" s="1038"/>
      <c r="S1083" s="1038"/>
      <c r="T1083" s="1038"/>
      <c r="U1083" s="1038"/>
      <c r="V1083" s="1038"/>
      <c r="W1083" s="1038"/>
      <c r="X1083" s="1038"/>
      <c r="Y1083" s="1038"/>
      <c r="Z1083" s="1038"/>
    </row>
    <row r="1084" spans="1:26" s="148" customFormat="1">
      <c r="C1084" s="472"/>
      <c r="D1084" s="290"/>
      <c r="E1084" s="1031"/>
      <c r="F1084" s="290"/>
      <c r="G1084" s="1038"/>
      <c r="H1084" s="1038"/>
      <c r="I1084" s="1038"/>
      <c r="J1084" s="1038"/>
      <c r="K1084" s="1038"/>
      <c r="L1084" s="1038"/>
      <c r="M1084" s="1038"/>
      <c r="N1084" s="1038"/>
      <c r="O1084" s="1038"/>
      <c r="P1084" s="1038"/>
      <c r="Q1084" s="1038"/>
      <c r="R1084" s="1038"/>
      <c r="S1084" s="1038"/>
      <c r="T1084" s="1038"/>
      <c r="U1084" s="1038"/>
      <c r="V1084" s="1038"/>
      <c r="W1084" s="1038"/>
      <c r="X1084" s="1038"/>
      <c r="Y1084" s="1038"/>
      <c r="Z1084" s="1038"/>
    </row>
    <row r="1085" spans="1:26" s="148" customFormat="1">
      <c r="A1085" s="148" t="s">
        <v>160</v>
      </c>
      <c r="B1085" s="370" t="s">
        <v>1250</v>
      </c>
      <c r="C1085" s="472"/>
      <c r="D1085" s="290"/>
      <c r="E1085" s="1031"/>
      <c r="F1085" s="290"/>
      <c r="G1085" s="1038"/>
      <c r="H1085" s="1038"/>
      <c r="I1085" s="1038"/>
      <c r="J1085" s="1038"/>
      <c r="K1085" s="1038"/>
      <c r="L1085" s="1038"/>
      <c r="M1085" s="1038"/>
      <c r="N1085" s="1038"/>
      <c r="O1085" s="1038"/>
      <c r="P1085" s="1038"/>
      <c r="Q1085" s="1038"/>
      <c r="R1085" s="1038"/>
      <c r="S1085" s="1038"/>
      <c r="T1085" s="1038"/>
      <c r="U1085" s="1038"/>
      <c r="V1085" s="1038"/>
      <c r="W1085" s="1038"/>
      <c r="X1085" s="1038"/>
      <c r="Y1085" s="1038"/>
      <c r="Z1085" s="1038"/>
    </row>
    <row r="1086" spans="1:26" s="148" customFormat="1" ht="38.25">
      <c r="B1086" s="148" t="s">
        <v>1251</v>
      </c>
      <c r="C1086" s="472"/>
      <c r="D1086" s="290"/>
      <c r="E1086" s="1031"/>
      <c r="F1086" s="290"/>
      <c r="G1086" s="1038"/>
      <c r="H1086" s="1038"/>
      <c r="I1086" s="1038"/>
      <c r="J1086" s="1038"/>
      <c r="K1086" s="1038"/>
      <c r="L1086" s="1038"/>
      <c r="M1086" s="1038"/>
      <c r="N1086" s="1038"/>
      <c r="O1086" s="1038"/>
      <c r="P1086" s="1038"/>
      <c r="Q1086" s="1038"/>
      <c r="R1086" s="1038"/>
      <c r="S1086" s="1038"/>
      <c r="T1086" s="1038"/>
      <c r="U1086" s="1038"/>
      <c r="V1086" s="1038"/>
      <c r="W1086" s="1038"/>
      <c r="X1086" s="1038"/>
      <c r="Y1086" s="1038"/>
      <c r="Z1086" s="1038"/>
    </row>
    <row r="1087" spans="1:26" s="148" customFormat="1" ht="51">
      <c r="B1087" s="148" t="s">
        <v>767</v>
      </c>
      <c r="C1087" s="472" t="s">
        <v>84</v>
      </c>
      <c r="D1087" s="290">
        <v>1</v>
      </c>
      <c r="E1087" s="1031"/>
      <c r="F1087" s="290">
        <f>+D1087*E1087</f>
        <v>0</v>
      </c>
      <c r="G1087" s="1038"/>
      <c r="H1087" s="1038"/>
      <c r="I1087" s="1038"/>
      <c r="J1087" s="1038"/>
      <c r="K1087" s="1038"/>
      <c r="L1087" s="1038"/>
      <c r="M1087" s="1038"/>
      <c r="N1087" s="1038"/>
      <c r="O1087" s="1038"/>
      <c r="P1087" s="1038"/>
      <c r="Q1087" s="1038"/>
      <c r="R1087" s="1038"/>
      <c r="S1087" s="1038"/>
      <c r="T1087" s="1038"/>
      <c r="U1087" s="1038"/>
      <c r="V1087" s="1038"/>
      <c r="W1087" s="1038"/>
      <c r="X1087" s="1038"/>
      <c r="Y1087" s="1038"/>
      <c r="Z1087" s="1038"/>
    </row>
    <row r="1088" spans="1:26" s="148" customFormat="1">
      <c r="C1088" s="472"/>
      <c r="D1088" s="290"/>
      <c r="E1088" s="1031"/>
      <c r="F1088" s="290"/>
      <c r="G1088" s="1038"/>
      <c r="H1088" s="1038"/>
      <c r="I1088" s="1038"/>
      <c r="J1088" s="1038"/>
      <c r="K1088" s="1038"/>
      <c r="L1088" s="1038"/>
      <c r="M1088" s="1038"/>
      <c r="N1088" s="1038"/>
      <c r="O1088" s="1038"/>
      <c r="P1088" s="1038"/>
      <c r="Q1088" s="1038"/>
      <c r="R1088" s="1038"/>
      <c r="S1088" s="1038"/>
      <c r="T1088" s="1038"/>
      <c r="U1088" s="1038"/>
      <c r="V1088" s="1038"/>
      <c r="W1088" s="1038"/>
      <c r="X1088" s="1038"/>
      <c r="Y1088" s="1038"/>
      <c r="Z1088" s="1038"/>
    </row>
    <row r="1089" spans="1:26" s="148" customFormat="1">
      <c r="C1089" s="472"/>
      <c r="D1089" s="290"/>
      <c r="E1089" s="1031"/>
      <c r="F1089" s="290"/>
      <c r="G1089" s="1038"/>
      <c r="H1089" s="1038"/>
      <c r="I1089" s="1038"/>
      <c r="J1089" s="1038"/>
      <c r="K1089" s="1038"/>
      <c r="L1089" s="1038"/>
      <c r="M1089" s="1038"/>
      <c r="N1089" s="1038"/>
      <c r="O1089" s="1038"/>
      <c r="P1089" s="1038"/>
      <c r="Q1089" s="1038"/>
      <c r="R1089" s="1038"/>
      <c r="S1089" s="1038"/>
      <c r="T1089" s="1038"/>
      <c r="U1089" s="1038"/>
      <c r="V1089" s="1038"/>
      <c r="W1089" s="1038"/>
      <c r="X1089" s="1038"/>
      <c r="Y1089" s="1038"/>
      <c r="Z1089" s="1038"/>
    </row>
    <row r="1090" spans="1:26" s="148" customFormat="1">
      <c r="A1090" s="148" t="s">
        <v>161</v>
      </c>
      <c r="B1090" s="370" t="s">
        <v>1252</v>
      </c>
      <c r="C1090" s="472"/>
      <c r="D1090" s="290"/>
      <c r="E1090" s="1031"/>
      <c r="F1090" s="290"/>
      <c r="G1090" s="1038"/>
      <c r="H1090" s="1038"/>
      <c r="I1090" s="1038"/>
      <c r="J1090" s="1038"/>
      <c r="K1090" s="1038"/>
      <c r="L1090" s="1038"/>
      <c r="M1090" s="1038"/>
      <c r="N1090" s="1038"/>
      <c r="O1090" s="1038"/>
      <c r="P1090" s="1038"/>
      <c r="Q1090" s="1038"/>
      <c r="R1090" s="1038"/>
      <c r="S1090" s="1038"/>
      <c r="T1090" s="1038"/>
      <c r="U1090" s="1038"/>
      <c r="V1090" s="1038"/>
      <c r="W1090" s="1038"/>
      <c r="X1090" s="1038"/>
      <c r="Y1090" s="1038"/>
      <c r="Z1090" s="1038"/>
    </row>
    <row r="1091" spans="1:26" s="148" customFormat="1" ht="38.25">
      <c r="B1091" s="148" t="s">
        <v>1253</v>
      </c>
      <c r="C1091" s="472"/>
      <c r="D1091" s="290"/>
      <c r="E1091" s="1031"/>
      <c r="F1091" s="290"/>
      <c r="G1091" s="1038"/>
      <c r="H1091" s="1038"/>
      <c r="I1091" s="1038"/>
      <c r="J1091" s="1038"/>
      <c r="K1091" s="1038"/>
      <c r="L1091" s="1038"/>
      <c r="M1091" s="1038"/>
      <c r="N1091" s="1038"/>
      <c r="O1091" s="1038"/>
      <c r="P1091" s="1038"/>
      <c r="Q1091" s="1038"/>
      <c r="R1091" s="1038"/>
      <c r="S1091" s="1038"/>
      <c r="T1091" s="1038"/>
      <c r="U1091" s="1038"/>
      <c r="V1091" s="1038"/>
      <c r="W1091" s="1038"/>
      <c r="X1091" s="1038"/>
      <c r="Y1091" s="1038"/>
      <c r="Z1091" s="1038"/>
    </row>
    <row r="1092" spans="1:26" s="148" customFormat="1" ht="51">
      <c r="B1092" s="148" t="s">
        <v>767</v>
      </c>
      <c r="C1092" s="472" t="s">
        <v>84</v>
      </c>
      <c r="D1092" s="290">
        <v>1</v>
      </c>
      <c r="E1092" s="1031"/>
      <c r="F1092" s="290">
        <f>+D1092*E1092</f>
        <v>0</v>
      </c>
      <c r="G1092" s="1038"/>
      <c r="H1092" s="1038"/>
      <c r="I1092" s="1038"/>
      <c r="J1092" s="1038"/>
      <c r="K1092" s="1038"/>
      <c r="L1092" s="1038"/>
      <c r="M1092" s="1038"/>
      <c r="N1092" s="1038"/>
      <c r="O1092" s="1038"/>
      <c r="P1092" s="1038"/>
      <c r="Q1092" s="1038"/>
      <c r="R1092" s="1038"/>
      <c r="S1092" s="1038"/>
      <c r="T1092" s="1038"/>
      <c r="U1092" s="1038"/>
      <c r="V1092" s="1038"/>
      <c r="W1092" s="1038"/>
      <c r="X1092" s="1038"/>
      <c r="Y1092" s="1038"/>
      <c r="Z1092" s="1038"/>
    </row>
    <row r="1093" spans="1:26" s="148" customFormat="1">
      <c r="C1093" s="472"/>
      <c r="D1093" s="290"/>
      <c r="E1093" s="1031"/>
      <c r="F1093" s="290"/>
      <c r="G1093" s="1038"/>
      <c r="H1093" s="1038"/>
      <c r="I1093" s="1038"/>
      <c r="J1093" s="1038"/>
      <c r="K1093" s="1038"/>
      <c r="L1093" s="1038"/>
      <c r="M1093" s="1038"/>
      <c r="N1093" s="1038"/>
      <c r="O1093" s="1038"/>
      <c r="P1093" s="1038"/>
      <c r="Q1093" s="1038"/>
      <c r="R1093" s="1038"/>
      <c r="S1093" s="1038"/>
      <c r="T1093" s="1038"/>
      <c r="U1093" s="1038"/>
      <c r="V1093" s="1038"/>
      <c r="W1093" s="1038"/>
      <c r="X1093" s="1038"/>
      <c r="Y1093" s="1038"/>
      <c r="Z1093" s="1038"/>
    </row>
    <row r="1094" spans="1:26" s="148" customFormat="1">
      <c r="C1094" s="472"/>
      <c r="D1094" s="290"/>
      <c r="E1094" s="1031"/>
      <c r="F1094" s="290"/>
      <c r="G1094" s="1038"/>
      <c r="H1094" s="1038"/>
      <c r="I1094" s="1038"/>
      <c r="J1094" s="1038"/>
      <c r="K1094" s="1038"/>
      <c r="L1094" s="1038"/>
      <c r="M1094" s="1038"/>
      <c r="N1094" s="1038"/>
      <c r="O1094" s="1038"/>
      <c r="P1094" s="1038"/>
      <c r="Q1094" s="1038"/>
      <c r="R1094" s="1038"/>
      <c r="S1094" s="1038"/>
      <c r="T1094" s="1038"/>
      <c r="U1094" s="1038"/>
      <c r="V1094" s="1038"/>
      <c r="W1094" s="1038"/>
      <c r="X1094" s="1038"/>
      <c r="Y1094" s="1038"/>
      <c r="Z1094" s="1038"/>
    </row>
    <row r="1095" spans="1:26" s="148" customFormat="1">
      <c r="A1095" s="148" t="s">
        <v>162</v>
      </c>
      <c r="B1095" s="370" t="s">
        <v>1254</v>
      </c>
      <c r="C1095" s="472"/>
      <c r="D1095" s="290"/>
      <c r="E1095" s="1031"/>
      <c r="F1095" s="290"/>
      <c r="G1095" s="1038"/>
      <c r="H1095" s="1038"/>
      <c r="I1095" s="1038"/>
      <c r="J1095" s="1038"/>
      <c r="K1095" s="1038"/>
      <c r="L1095" s="1038"/>
      <c r="M1095" s="1038"/>
      <c r="N1095" s="1038"/>
      <c r="O1095" s="1038"/>
      <c r="P1095" s="1038"/>
      <c r="Q1095" s="1038"/>
      <c r="R1095" s="1038"/>
      <c r="S1095" s="1038"/>
      <c r="T1095" s="1038"/>
      <c r="U1095" s="1038"/>
      <c r="V1095" s="1038"/>
      <c r="W1095" s="1038"/>
      <c r="X1095" s="1038"/>
      <c r="Y1095" s="1038"/>
      <c r="Z1095" s="1038"/>
    </row>
    <row r="1096" spans="1:26" s="148" customFormat="1" ht="38.25">
      <c r="B1096" s="148" t="s">
        <v>1255</v>
      </c>
      <c r="C1096" s="472"/>
      <c r="D1096" s="290"/>
      <c r="E1096" s="1031"/>
      <c r="F1096" s="290"/>
      <c r="G1096" s="1038"/>
      <c r="H1096" s="1038"/>
      <c r="I1096" s="1038"/>
      <c r="J1096" s="1038"/>
      <c r="K1096" s="1038"/>
      <c r="L1096" s="1038"/>
      <c r="M1096" s="1038"/>
      <c r="N1096" s="1038"/>
      <c r="O1096" s="1038"/>
      <c r="P1096" s="1038"/>
      <c r="Q1096" s="1038"/>
      <c r="R1096" s="1038"/>
      <c r="S1096" s="1038"/>
      <c r="T1096" s="1038"/>
      <c r="U1096" s="1038"/>
      <c r="V1096" s="1038"/>
      <c r="W1096" s="1038"/>
      <c r="X1096" s="1038"/>
      <c r="Y1096" s="1038"/>
      <c r="Z1096" s="1038"/>
    </row>
    <row r="1097" spans="1:26" s="148" customFormat="1" ht="51">
      <c r="B1097" s="148" t="s">
        <v>767</v>
      </c>
      <c r="C1097" s="472" t="s">
        <v>84</v>
      </c>
      <c r="D1097" s="290">
        <v>1</v>
      </c>
      <c r="E1097" s="1031"/>
      <c r="F1097" s="290">
        <f>+D1097*E1097</f>
        <v>0</v>
      </c>
      <c r="G1097" s="1038"/>
      <c r="H1097" s="1038"/>
      <c r="I1097" s="1038"/>
      <c r="J1097" s="1038"/>
      <c r="K1097" s="1038"/>
      <c r="L1097" s="1038"/>
      <c r="M1097" s="1038"/>
      <c r="N1097" s="1038"/>
      <c r="O1097" s="1038"/>
      <c r="P1097" s="1038"/>
      <c r="Q1097" s="1038"/>
      <c r="R1097" s="1038"/>
      <c r="S1097" s="1038"/>
      <c r="T1097" s="1038"/>
      <c r="U1097" s="1038"/>
      <c r="V1097" s="1038"/>
      <c r="W1097" s="1038"/>
      <c r="X1097" s="1038"/>
      <c r="Y1097" s="1038"/>
      <c r="Z1097" s="1038"/>
    </row>
    <row r="1098" spans="1:26" s="148" customFormat="1">
      <c r="C1098" s="472"/>
      <c r="D1098" s="290"/>
      <c r="E1098" s="1031"/>
      <c r="F1098" s="290"/>
      <c r="G1098" s="1038"/>
      <c r="H1098" s="1038"/>
      <c r="I1098" s="1038"/>
      <c r="J1098" s="1038"/>
      <c r="K1098" s="1038"/>
      <c r="L1098" s="1038"/>
      <c r="M1098" s="1038"/>
      <c r="N1098" s="1038"/>
      <c r="O1098" s="1038"/>
      <c r="P1098" s="1038"/>
      <c r="Q1098" s="1038"/>
      <c r="R1098" s="1038"/>
      <c r="S1098" s="1038"/>
      <c r="T1098" s="1038"/>
      <c r="U1098" s="1038"/>
      <c r="V1098" s="1038"/>
      <c r="W1098" s="1038"/>
      <c r="X1098" s="1038"/>
      <c r="Y1098" s="1038"/>
      <c r="Z1098" s="1038"/>
    </row>
    <row r="1099" spans="1:26" s="148" customFormat="1">
      <c r="C1099" s="472"/>
      <c r="D1099" s="290"/>
      <c r="E1099" s="1031"/>
      <c r="F1099" s="290"/>
      <c r="G1099" s="1038"/>
      <c r="H1099" s="1038"/>
      <c r="I1099" s="1038"/>
      <c r="J1099" s="1038"/>
      <c r="K1099" s="1038"/>
      <c r="L1099" s="1038"/>
      <c r="M1099" s="1038"/>
      <c r="N1099" s="1038"/>
      <c r="O1099" s="1038"/>
      <c r="P1099" s="1038"/>
      <c r="Q1099" s="1038"/>
      <c r="R1099" s="1038"/>
      <c r="S1099" s="1038"/>
      <c r="T1099" s="1038"/>
      <c r="U1099" s="1038"/>
      <c r="V1099" s="1038"/>
      <c r="W1099" s="1038"/>
      <c r="X1099" s="1038"/>
      <c r="Y1099" s="1038"/>
      <c r="Z1099" s="1038"/>
    </row>
    <row r="1100" spans="1:26" s="148" customFormat="1">
      <c r="A1100" s="148" t="s">
        <v>164</v>
      </c>
      <c r="B1100" s="370" t="s">
        <v>1256</v>
      </c>
      <c r="C1100" s="472"/>
      <c r="D1100" s="290"/>
      <c r="E1100" s="1031"/>
      <c r="F1100" s="290"/>
      <c r="G1100" s="1038"/>
      <c r="H1100" s="1038"/>
      <c r="I1100" s="1038"/>
      <c r="J1100" s="1038"/>
      <c r="K1100" s="1038"/>
      <c r="L1100" s="1038"/>
      <c r="M1100" s="1038"/>
      <c r="N1100" s="1038"/>
      <c r="O1100" s="1038"/>
      <c r="P1100" s="1038"/>
      <c r="Q1100" s="1038"/>
      <c r="R1100" s="1038"/>
      <c r="S1100" s="1038"/>
      <c r="T1100" s="1038"/>
      <c r="U1100" s="1038"/>
      <c r="V1100" s="1038"/>
      <c r="W1100" s="1038"/>
      <c r="X1100" s="1038"/>
      <c r="Y1100" s="1038"/>
      <c r="Z1100" s="1038"/>
    </row>
    <row r="1101" spans="1:26" s="148" customFormat="1">
      <c r="B1101" s="148" t="s">
        <v>1257</v>
      </c>
      <c r="C1101" s="472"/>
      <c r="D1101" s="290"/>
      <c r="E1101" s="1031"/>
      <c r="F1101" s="290"/>
      <c r="G1101" s="1038"/>
      <c r="H1101" s="1038"/>
      <c r="I1101" s="1038"/>
      <c r="J1101" s="1038"/>
      <c r="K1101" s="1038"/>
      <c r="L1101" s="1038"/>
      <c r="M1101" s="1038"/>
      <c r="N1101" s="1038"/>
      <c r="O1101" s="1038"/>
      <c r="P1101" s="1038"/>
      <c r="Q1101" s="1038"/>
      <c r="R1101" s="1038"/>
      <c r="S1101" s="1038"/>
      <c r="T1101" s="1038"/>
      <c r="U1101" s="1038"/>
      <c r="V1101" s="1038"/>
      <c r="W1101" s="1038"/>
      <c r="X1101" s="1038"/>
      <c r="Y1101" s="1038"/>
      <c r="Z1101" s="1038"/>
    </row>
    <row r="1102" spans="1:26" s="148" customFormat="1" ht="51">
      <c r="B1102" s="148" t="s">
        <v>767</v>
      </c>
      <c r="C1102" s="472" t="s">
        <v>84</v>
      </c>
      <c r="D1102" s="290">
        <v>1</v>
      </c>
      <c r="E1102" s="1031"/>
      <c r="F1102" s="290">
        <f>+D1102*E1102</f>
        <v>0</v>
      </c>
      <c r="G1102" s="1038"/>
      <c r="H1102" s="1038"/>
      <c r="I1102" s="1038"/>
      <c r="J1102" s="1038"/>
      <c r="K1102" s="1038"/>
      <c r="L1102" s="1038"/>
      <c r="M1102" s="1038"/>
      <c r="N1102" s="1038"/>
      <c r="O1102" s="1038"/>
      <c r="P1102" s="1038"/>
      <c r="Q1102" s="1038"/>
      <c r="R1102" s="1038"/>
      <c r="S1102" s="1038"/>
      <c r="T1102" s="1038"/>
      <c r="U1102" s="1038"/>
      <c r="V1102" s="1038"/>
      <c r="W1102" s="1038"/>
      <c r="X1102" s="1038"/>
      <c r="Y1102" s="1038"/>
      <c r="Z1102" s="1038"/>
    </row>
    <row r="1103" spans="1:26" s="148" customFormat="1">
      <c r="C1103" s="472"/>
      <c r="D1103" s="290"/>
      <c r="E1103" s="1031"/>
      <c r="F1103" s="290"/>
      <c r="G1103" s="1038"/>
      <c r="H1103" s="1038"/>
      <c r="I1103" s="1038"/>
      <c r="J1103" s="1038"/>
      <c r="K1103" s="1038"/>
      <c r="L1103" s="1038"/>
      <c r="M1103" s="1038"/>
      <c r="N1103" s="1038"/>
      <c r="O1103" s="1038"/>
      <c r="P1103" s="1038"/>
      <c r="Q1103" s="1038"/>
      <c r="R1103" s="1038"/>
      <c r="S1103" s="1038"/>
      <c r="T1103" s="1038"/>
      <c r="U1103" s="1038"/>
      <c r="V1103" s="1038"/>
      <c r="W1103" s="1038"/>
      <c r="X1103" s="1038"/>
      <c r="Y1103" s="1038"/>
      <c r="Z1103" s="1038"/>
    </row>
    <row r="1104" spans="1:26" s="148" customFormat="1">
      <c r="C1104" s="472"/>
      <c r="D1104" s="290"/>
      <c r="E1104" s="1031"/>
      <c r="F1104" s="290"/>
      <c r="G1104" s="1038"/>
      <c r="H1104" s="1038"/>
      <c r="I1104" s="1038"/>
      <c r="J1104" s="1038"/>
      <c r="K1104" s="1038"/>
      <c r="L1104" s="1038"/>
      <c r="M1104" s="1038"/>
      <c r="N1104" s="1038"/>
      <c r="O1104" s="1038"/>
      <c r="P1104" s="1038"/>
      <c r="Q1104" s="1038"/>
      <c r="R1104" s="1038"/>
      <c r="S1104" s="1038"/>
      <c r="T1104" s="1038"/>
      <c r="U1104" s="1038"/>
      <c r="V1104" s="1038"/>
      <c r="W1104" s="1038"/>
      <c r="X1104" s="1038"/>
      <c r="Y1104" s="1038"/>
      <c r="Z1104" s="1038"/>
    </row>
    <row r="1105" spans="1:26" s="148" customFormat="1">
      <c r="A1105" s="148" t="s">
        <v>165</v>
      </c>
      <c r="B1105" s="370" t="s">
        <v>1258</v>
      </c>
      <c r="D1105" s="540"/>
      <c r="E1105" s="1087"/>
      <c r="F1105" s="540"/>
      <c r="G1105" s="1038"/>
      <c r="H1105" s="1038"/>
      <c r="I1105" s="1038"/>
      <c r="J1105" s="1038"/>
      <c r="K1105" s="1038"/>
      <c r="L1105" s="1038"/>
      <c r="M1105" s="1038"/>
      <c r="N1105" s="1038"/>
      <c r="O1105" s="1038"/>
      <c r="P1105" s="1038"/>
      <c r="Q1105" s="1038"/>
      <c r="R1105" s="1038"/>
      <c r="S1105" s="1038"/>
      <c r="T1105" s="1038"/>
      <c r="U1105" s="1038"/>
      <c r="V1105" s="1038"/>
      <c r="W1105" s="1038"/>
      <c r="X1105" s="1038"/>
      <c r="Y1105" s="1038"/>
      <c r="Z1105" s="1038"/>
    </row>
    <row r="1106" spans="1:26" s="148" customFormat="1" ht="25.5">
      <c r="B1106" s="276" t="s">
        <v>1259</v>
      </c>
      <c r="D1106" s="540"/>
      <c r="E1106" s="1087"/>
      <c r="F1106" s="540"/>
      <c r="G1106" s="1038"/>
      <c r="H1106" s="1038"/>
      <c r="I1106" s="1038"/>
      <c r="J1106" s="1038"/>
      <c r="K1106" s="1038"/>
      <c r="L1106" s="1038"/>
      <c r="M1106" s="1038"/>
      <c r="N1106" s="1038"/>
      <c r="O1106" s="1038"/>
      <c r="P1106" s="1038"/>
      <c r="Q1106" s="1038"/>
      <c r="R1106" s="1038"/>
      <c r="S1106" s="1038"/>
      <c r="T1106" s="1038"/>
      <c r="U1106" s="1038"/>
      <c r="V1106" s="1038"/>
      <c r="W1106" s="1038"/>
      <c r="X1106" s="1038"/>
      <c r="Y1106" s="1038"/>
      <c r="Z1106" s="1038"/>
    </row>
    <row r="1107" spans="1:26" s="148" customFormat="1" ht="51">
      <c r="B1107" s="148" t="s">
        <v>767</v>
      </c>
      <c r="C1107" s="541" t="s">
        <v>84</v>
      </c>
      <c r="D1107" s="540">
        <v>2</v>
      </c>
      <c r="E1107" s="1087"/>
      <c r="F1107" s="540">
        <f>+D1107*E1107</f>
        <v>0</v>
      </c>
      <c r="G1107" s="1038"/>
      <c r="H1107" s="1038"/>
      <c r="I1107" s="1038"/>
      <c r="J1107" s="1038"/>
      <c r="K1107" s="1038"/>
      <c r="L1107" s="1038"/>
      <c r="M1107" s="1038"/>
      <c r="N1107" s="1038"/>
      <c r="O1107" s="1038"/>
      <c r="P1107" s="1038"/>
      <c r="Q1107" s="1038"/>
      <c r="R1107" s="1038"/>
      <c r="S1107" s="1038"/>
      <c r="T1107" s="1038"/>
      <c r="U1107" s="1038"/>
      <c r="V1107" s="1038"/>
      <c r="W1107" s="1038"/>
      <c r="X1107" s="1038"/>
      <c r="Y1107" s="1038"/>
      <c r="Z1107" s="1038"/>
    </row>
    <row r="1108" spans="1:26">
      <c r="A1108" s="542"/>
      <c r="B1108" s="543"/>
      <c r="C1108" s="544"/>
      <c r="D1108" s="545"/>
      <c r="E1108" s="545"/>
      <c r="F1108" s="545"/>
    </row>
    <row r="1110" spans="1:26">
      <c r="A1110" s="546"/>
      <c r="B1110" s="547" t="s">
        <v>1260</v>
      </c>
      <c r="C1110" s="548"/>
      <c r="D1110" s="549"/>
      <c r="E1110" s="549"/>
      <c r="F1110" s="549">
        <f>SUM(F1:F1109)</f>
        <v>0</v>
      </c>
    </row>
    <row r="1115" spans="1:26" s="181" customFormat="1">
      <c r="A1115" s="550"/>
      <c r="B1115" s="174"/>
      <c r="C1115" s="178"/>
      <c r="D1115" s="180"/>
      <c r="E1115" s="180"/>
      <c r="F1115" s="180"/>
      <c r="G1115" s="974"/>
      <c r="H1115" s="974"/>
      <c r="I1115" s="974"/>
      <c r="J1115" s="974"/>
      <c r="K1115" s="974"/>
      <c r="L1115" s="974"/>
      <c r="M1115" s="974"/>
      <c r="N1115" s="974"/>
      <c r="O1115" s="974"/>
      <c r="P1115" s="974"/>
      <c r="Q1115" s="974"/>
      <c r="R1115" s="974"/>
      <c r="S1115" s="974"/>
      <c r="T1115" s="974"/>
      <c r="U1115" s="974"/>
      <c r="V1115" s="974"/>
      <c r="W1115" s="974"/>
      <c r="X1115" s="974"/>
      <c r="Y1115" s="974"/>
      <c r="Z1115" s="974"/>
    </row>
    <row r="1116" spans="1:26" s="181" customFormat="1">
      <c r="A1116" s="550"/>
      <c r="B1116" s="174"/>
      <c r="C1116" s="178"/>
      <c r="D1116" s="180"/>
      <c r="E1116" s="180"/>
      <c r="F1116" s="180"/>
      <c r="G1116" s="974"/>
      <c r="H1116" s="974"/>
      <c r="I1116" s="974"/>
      <c r="J1116" s="974"/>
      <c r="K1116" s="974"/>
      <c r="L1116" s="974"/>
      <c r="M1116" s="974"/>
      <c r="N1116" s="974"/>
      <c r="O1116" s="974"/>
      <c r="P1116" s="974"/>
      <c r="Q1116" s="974"/>
      <c r="R1116" s="974"/>
      <c r="S1116" s="974"/>
      <c r="T1116" s="974"/>
      <c r="U1116" s="974"/>
      <c r="V1116" s="974"/>
      <c r="W1116" s="974"/>
      <c r="X1116" s="974"/>
      <c r="Y1116" s="974"/>
      <c r="Z1116" s="974"/>
    </row>
  </sheetData>
  <sheetProtection algorithmName="SHA-512" hashValue="+SbYaBqEueEOrJJClqLcG0j7MrXe8Z8++Lkp+knzs+tK5ZzuhWcrkHbslqjZvZ+EjHcAigy3rtedrcSN0nHzXw==" saltValue="9R4+IW50b1EQRuuLJ0YszQ==" spinCount="100000" sheet="1" objects="1" scenarios="1" selectLockedCells="1"/>
  <printOptions horizontalCentered="1"/>
  <pageMargins left="0.98402777777777772" right="0.39374999999999999" top="0.98402777777777772" bottom="0.78749999999999998" header="0.51180555555555551" footer="0.51180555555555551"/>
  <pageSetup paperSize="9" firstPageNumber="0" orientation="portrait" horizontalDpi="300" verticalDpi="300" r:id="rId1"/>
  <headerFooter alignWithMargins="0">
    <oddHeader>&amp;C&amp;6ZDRAVSTVENI DOM - NOVA GORICA</oddHeader>
    <oddFooter>&amp;C&amp;A&amp;R&amp;P od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59999389629810485"/>
  </sheetPr>
  <dimension ref="A1:Z20"/>
  <sheetViews>
    <sheetView view="pageBreakPreview" zoomScaleSheetLayoutView="100" workbookViewId="0">
      <selection activeCell="E9" sqref="E9"/>
    </sheetView>
  </sheetViews>
  <sheetFormatPr defaultRowHeight="12.75"/>
  <cols>
    <col min="1" max="1" width="3.85546875" style="487" customWidth="1"/>
    <col min="2" max="2" width="36.42578125" style="488" customWidth="1"/>
    <col min="3" max="3" width="5.42578125" style="489" customWidth="1"/>
    <col min="4" max="4" width="10.5703125" style="490" customWidth="1"/>
    <col min="5" max="5" width="14.28515625" style="490" customWidth="1"/>
    <col min="6" max="6" width="14" style="490" customWidth="1"/>
    <col min="7" max="26" width="9.140625" style="1090"/>
    <col min="27" max="16384" width="9.140625" style="489"/>
  </cols>
  <sheetData>
    <row r="1" spans="1:26" s="493" customFormat="1">
      <c r="A1" s="491" t="s">
        <v>9</v>
      </c>
      <c r="B1" s="492" t="s">
        <v>24</v>
      </c>
      <c r="D1" s="494"/>
      <c r="E1" s="494"/>
      <c r="F1" s="494"/>
      <c r="G1" s="1088"/>
      <c r="H1" s="1088"/>
      <c r="I1" s="1088"/>
      <c r="J1" s="1088"/>
      <c r="K1" s="1088"/>
      <c r="L1" s="1088"/>
      <c r="M1" s="1088"/>
      <c r="N1" s="1088"/>
      <c r="O1" s="1088"/>
      <c r="P1" s="1088"/>
      <c r="Q1" s="1088"/>
      <c r="R1" s="1088"/>
      <c r="S1" s="1088"/>
      <c r="T1" s="1088"/>
      <c r="U1" s="1088"/>
      <c r="V1" s="1088"/>
      <c r="W1" s="1088"/>
      <c r="X1" s="1088"/>
      <c r="Y1" s="1088"/>
      <c r="Z1" s="1088"/>
    </row>
    <row r="3" spans="1:26" s="1" customFormat="1">
      <c r="A3" s="551"/>
      <c r="B3" s="85"/>
      <c r="C3" s="86"/>
      <c r="D3" s="88"/>
      <c r="E3" s="88"/>
      <c r="F3" s="88"/>
      <c r="G3" s="972"/>
      <c r="H3" s="972"/>
      <c r="I3" s="972"/>
      <c r="J3" s="972"/>
      <c r="K3" s="972"/>
      <c r="L3" s="972"/>
      <c r="M3" s="972"/>
      <c r="N3" s="972"/>
      <c r="O3" s="972"/>
      <c r="P3" s="972"/>
      <c r="Q3" s="972"/>
      <c r="R3" s="972"/>
      <c r="S3" s="972"/>
      <c r="T3" s="972"/>
      <c r="U3" s="972"/>
      <c r="V3" s="972"/>
      <c r="W3" s="972"/>
      <c r="X3" s="972"/>
      <c r="Y3" s="972"/>
      <c r="Z3" s="972"/>
    </row>
    <row r="4" spans="1:26" s="257" customFormat="1">
      <c r="A4" s="552"/>
      <c r="B4" s="964" t="s">
        <v>37</v>
      </c>
      <c r="C4" s="965" t="s">
        <v>38</v>
      </c>
      <c r="D4" s="966" t="s">
        <v>39</v>
      </c>
      <c r="E4" s="966" t="s">
        <v>40</v>
      </c>
      <c r="F4" s="966" t="s">
        <v>41</v>
      </c>
      <c r="G4" s="1037"/>
      <c r="H4" s="1037"/>
      <c r="I4" s="1037"/>
      <c r="J4" s="1037"/>
      <c r="K4" s="1037"/>
      <c r="L4" s="1037"/>
      <c r="M4" s="1037"/>
      <c r="N4" s="1037"/>
      <c r="O4" s="1037"/>
      <c r="P4" s="1037"/>
      <c r="Q4" s="1037"/>
      <c r="R4" s="1037"/>
      <c r="S4" s="1037"/>
      <c r="T4" s="1037"/>
      <c r="U4" s="1037"/>
      <c r="V4" s="1037"/>
      <c r="W4" s="1037"/>
      <c r="X4" s="1037"/>
      <c r="Y4" s="1037"/>
      <c r="Z4" s="1037"/>
    </row>
    <row r="5" spans="1:26" s="251" customFormat="1">
      <c r="A5" s="94"/>
      <c r="B5" s="498"/>
      <c r="C5" s="455"/>
      <c r="D5" s="97"/>
      <c r="E5" s="97"/>
      <c r="F5" s="391"/>
      <c r="G5" s="1035"/>
      <c r="H5" s="1035"/>
      <c r="I5" s="1035"/>
      <c r="J5" s="1035"/>
      <c r="K5" s="1035"/>
      <c r="L5" s="1035"/>
      <c r="M5" s="1035"/>
      <c r="N5" s="1035"/>
      <c r="O5" s="1035"/>
      <c r="P5" s="1035"/>
      <c r="Q5" s="1035"/>
      <c r="R5" s="1035"/>
      <c r="S5" s="1035"/>
      <c r="T5" s="1035"/>
      <c r="U5" s="1035"/>
      <c r="V5" s="1035"/>
      <c r="W5" s="1035"/>
      <c r="X5" s="1035"/>
      <c r="Y5" s="1035"/>
      <c r="Z5" s="1035"/>
    </row>
    <row r="6" spans="1:26" s="251" customFormat="1">
      <c r="A6" s="94"/>
      <c r="B6" s="498"/>
      <c r="C6" s="455"/>
      <c r="D6" s="97"/>
      <c r="E6" s="97"/>
      <c r="F6" s="391"/>
      <c r="G6" s="1035"/>
      <c r="H6" s="1035"/>
      <c r="I6" s="1035"/>
      <c r="J6" s="1035"/>
      <c r="K6" s="1035"/>
      <c r="L6" s="1035"/>
      <c r="M6" s="1035"/>
      <c r="N6" s="1035"/>
      <c r="O6" s="1035"/>
      <c r="P6" s="1035"/>
      <c r="Q6" s="1035"/>
      <c r="R6" s="1035"/>
      <c r="S6" s="1035"/>
      <c r="T6" s="1035"/>
      <c r="U6" s="1035"/>
      <c r="V6" s="1035"/>
      <c r="W6" s="1035"/>
      <c r="X6" s="1035"/>
      <c r="Y6" s="1035"/>
      <c r="Z6" s="1035"/>
    </row>
    <row r="7" spans="1:26" s="326" customFormat="1" ht="89.25">
      <c r="A7" s="553" t="s">
        <v>58</v>
      </c>
      <c r="B7" s="554" t="s">
        <v>1261</v>
      </c>
      <c r="C7" s="324"/>
      <c r="D7" s="325"/>
      <c r="E7" s="1036"/>
      <c r="F7" s="325"/>
      <c r="G7" s="1040"/>
      <c r="H7" s="1040"/>
      <c r="I7" s="1040"/>
      <c r="J7" s="1040"/>
      <c r="K7" s="1040"/>
      <c r="L7" s="1040"/>
      <c r="M7" s="1040"/>
      <c r="N7" s="1040"/>
      <c r="O7" s="1040"/>
      <c r="P7" s="1040"/>
      <c r="Q7" s="1040"/>
      <c r="R7" s="1040"/>
      <c r="S7" s="1040"/>
      <c r="T7" s="1040"/>
      <c r="U7" s="1040"/>
      <c r="V7" s="1040"/>
      <c r="W7" s="1040"/>
      <c r="X7" s="1040"/>
      <c r="Y7" s="1040"/>
      <c r="Z7" s="1040"/>
    </row>
    <row r="8" spans="1:26" ht="89.25">
      <c r="B8" s="323" t="s">
        <v>1262</v>
      </c>
      <c r="E8" s="1081"/>
    </row>
    <row r="9" spans="1:26" s="326" customFormat="1">
      <c r="A9" s="322"/>
      <c r="B9" s="555" t="s">
        <v>1263</v>
      </c>
      <c r="C9" s="324" t="s">
        <v>225</v>
      </c>
      <c r="D9" s="325">
        <v>21.51</v>
      </c>
      <c r="E9" s="1036"/>
      <c r="F9" s="325">
        <f>+E9*D9</f>
        <v>0</v>
      </c>
      <c r="G9" s="1040"/>
      <c r="H9" s="1040"/>
      <c r="I9" s="1040"/>
      <c r="J9" s="1040"/>
      <c r="K9" s="1040"/>
      <c r="L9" s="1040"/>
      <c r="M9" s="1040"/>
      <c r="N9" s="1040"/>
      <c r="O9" s="1040"/>
      <c r="P9" s="1040"/>
      <c r="Q9" s="1040"/>
      <c r="R9" s="1040"/>
      <c r="S9" s="1040"/>
      <c r="T9" s="1040"/>
      <c r="U9" s="1040"/>
      <c r="V9" s="1040"/>
      <c r="W9" s="1040"/>
      <c r="X9" s="1040"/>
      <c r="Y9" s="1040"/>
      <c r="Z9" s="1040"/>
    </row>
    <row r="10" spans="1:26" s="326" customFormat="1">
      <c r="A10" s="322"/>
      <c r="B10" s="327"/>
      <c r="C10" s="324"/>
      <c r="D10" s="325"/>
      <c r="E10" s="1036"/>
      <c r="F10" s="325"/>
      <c r="G10" s="1040"/>
      <c r="H10" s="1040"/>
      <c r="I10" s="1040"/>
      <c r="J10" s="1040"/>
      <c r="K10" s="1040"/>
      <c r="L10" s="1040"/>
      <c r="M10" s="1040"/>
      <c r="N10" s="1040"/>
      <c r="O10" s="1040"/>
      <c r="P10" s="1040"/>
      <c r="Q10" s="1040"/>
      <c r="R10" s="1040"/>
      <c r="S10" s="1040"/>
      <c r="T10" s="1040"/>
      <c r="U10" s="1040"/>
      <c r="V10" s="1040"/>
      <c r="W10" s="1040"/>
      <c r="X10" s="1040"/>
      <c r="Y10" s="1040"/>
      <c r="Z10" s="1040"/>
    </row>
    <row r="11" spans="1:26" s="326" customFormat="1">
      <c r="A11" s="322"/>
      <c r="B11" s="327"/>
      <c r="C11" s="324"/>
      <c r="D11" s="325"/>
      <c r="E11" s="1036"/>
      <c r="F11" s="325"/>
      <c r="G11" s="1040"/>
      <c r="H11" s="1040"/>
      <c r="I11" s="1040"/>
      <c r="J11" s="1040"/>
      <c r="K11" s="1040"/>
      <c r="L11" s="1040"/>
      <c r="M11" s="1040"/>
      <c r="N11" s="1040"/>
      <c r="O11" s="1040"/>
      <c r="P11" s="1040"/>
      <c r="Q11" s="1040"/>
      <c r="R11" s="1040"/>
      <c r="S11" s="1040"/>
      <c r="T11" s="1040"/>
      <c r="U11" s="1040"/>
      <c r="V11" s="1040"/>
      <c r="W11" s="1040"/>
      <c r="X11" s="1040"/>
      <c r="Y11" s="1040"/>
      <c r="Z11" s="1040"/>
    </row>
    <row r="12" spans="1:26" s="326" customFormat="1" ht="89.25">
      <c r="A12" s="553" t="s">
        <v>76</v>
      </c>
      <c r="B12" s="554" t="s">
        <v>1261</v>
      </c>
      <c r="C12" s="324"/>
      <c r="D12" s="556"/>
      <c r="E12" s="1036"/>
      <c r="F12" s="325"/>
      <c r="G12" s="1040"/>
      <c r="H12" s="1040"/>
      <c r="I12" s="1040"/>
      <c r="J12" s="1040"/>
      <c r="K12" s="1040"/>
      <c r="L12" s="1040"/>
      <c r="M12" s="1040"/>
      <c r="N12" s="1040"/>
      <c r="O12" s="1040"/>
      <c r="P12" s="1040"/>
      <c r="Q12" s="1040"/>
      <c r="R12" s="1040"/>
      <c r="S12" s="1040"/>
      <c r="T12" s="1040"/>
      <c r="U12" s="1040"/>
      <c r="V12" s="1040"/>
      <c r="W12" s="1040"/>
      <c r="X12" s="1040"/>
      <c r="Y12" s="1040"/>
      <c r="Z12" s="1040"/>
    </row>
    <row r="13" spans="1:26" s="326" customFormat="1" ht="89.25">
      <c r="A13" s="322"/>
      <c r="B13" s="323" t="s">
        <v>1264</v>
      </c>
      <c r="C13" s="324"/>
      <c r="D13" s="325"/>
      <c r="E13" s="1036"/>
      <c r="F13" s="325"/>
      <c r="G13" s="1040"/>
      <c r="H13" s="1040"/>
      <c r="I13" s="1040"/>
      <c r="J13" s="1040"/>
      <c r="K13" s="1040"/>
      <c r="L13" s="1040"/>
      <c r="M13" s="1040"/>
      <c r="N13" s="1040"/>
      <c r="O13" s="1040"/>
      <c r="P13" s="1040"/>
      <c r="Q13" s="1040"/>
      <c r="R13" s="1040"/>
      <c r="S13" s="1040"/>
      <c r="T13" s="1040"/>
      <c r="U13" s="1040"/>
      <c r="V13" s="1040"/>
      <c r="W13" s="1040"/>
      <c r="X13" s="1040"/>
      <c r="Y13" s="1040"/>
      <c r="Z13" s="1040"/>
    </row>
    <row r="14" spans="1:26" s="326" customFormat="1">
      <c r="A14" s="322"/>
      <c r="B14" s="323" t="s">
        <v>1265</v>
      </c>
      <c r="C14" s="324"/>
      <c r="D14" s="325"/>
      <c r="E14" s="1036"/>
      <c r="F14" s="325"/>
      <c r="G14" s="1040"/>
      <c r="H14" s="1040"/>
      <c r="I14" s="1040"/>
      <c r="J14" s="1040"/>
      <c r="K14" s="1040"/>
      <c r="L14" s="1040"/>
      <c r="M14" s="1040"/>
      <c r="N14" s="1040"/>
      <c r="O14" s="1040"/>
      <c r="P14" s="1040"/>
      <c r="Q14" s="1040"/>
      <c r="R14" s="1040"/>
      <c r="S14" s="1040"/>
      <c r="T14" s="1040"/>
      <c r="U14" s="1040"/>
      <c r="V14" s="1040"/>
      <c r="W14" s="1040"/>
      <c r="X14" s="1040"/>
      <c r="Y14" s="1040"/>
      <c r="Z14" s="1040"/>
    </row>
    <row r="15" spans="1:26" s="326" customFormat="1">
      <c r="A15" s="322"/>
      <c r="B15" s="323" t="s">
        <v>1266</v>
      </c>
      <c r="C15" s="324" t="s">
        <v>73</v>
      </c>
      <c r="D15" s="325">
        <v>1</v>
      </c>
      <c r="E15" s="1036"/>
      <c r="F15" s="325">
        <f>+E15*D15</f>
        <v>0</v>
      </c>
      <c r="G15" s="1040"/>
      <c r="H15" s="1040"/>
      <c r="I15" s="1040"/>
      <c r="J15" s="1040"/>
      <c r="K15" s="1040"/>
      <c r="L15" s="1040"/>
      <c r="M15" s="1040"/>
      <c r="N15" s="1040"/>
      <c r="O15" s="1040"/>
      <c r="P15" s="1040"/>
      <c r="Q15" s="1040"/>
      <c r="R15" s="1040"/>
      <c r="S15" s="1040"/>
      <c r="T15" s="1040"/>
      <c r="U15" s="1040"/>
      <c r="V15" s="1040"/>
      <c r="W15" s="1040"/>
      <c r="X15" s="1040"/>
      <c r="Y15" s="1040"/>
      <c r="Z15" s="1040"/>
    </row>
    <row r="16" spans="1:26" s="326" customFormat="1">
      <c r="A16" s="322"/>
      <c r="B16" s="323" t="s">
        <v>1267</v>
      </c>
      <c r="C16" s="324" t="s">
        <v>73</v>
      </c>
      <c r="D16" s="325">
        <v>1</v>
      </c>
      <c r="E16" s="1036"/>
      <c r="F16" s="325">
        <f>+E16*D16</f>
        <v>0</v>
      </c>
      <c r="G16" s="1040"/>
      <c r="H16" s="1040"/>
      <c r="I16" s="1040"/>
      <c r="J16" s="1040"/>
      <c r="K16" s="1040"/>
      <c r="L16" s="1040"/>
      <c r="M16" s="1040"/>
      <c r="N16" s="1040"/>
      <c r="O16" s="1040"/>
      <c r="P16" s="1040"/>
      <c r="Q16" s="1040"/>
      <c r="R16" s="1040"/>
      <c r="S16" s="1040"/>
      <c r="T16" s="1040"/>
      <c r="U16" s="1040"/>
      <c r="V16" s="1040"/>
      <c r="W16" s="1040"/>
      <c r="X16" s="1040"/>
      <c r="Y16" s="1040"/>
      <c r="Z16" s="1040"/>
    </row>
    <row r="17" spans="1:26" s="326" customFormat="1">
      <c r="A17" s="322"/>
      <c r="B17" s="323" t="s">
        <v>1268</v>
      </c>
      <c r="C17" s="324" t="s">
        <v>73</v>
      </c>
      <c r="D17" s="325">
        <v>1</v>
      </c>
      <c r="E17" s="1036"/>
      <c r="F17" s="325">
        <f>+E17*D17</f>
        <v>0</v>
      </c>
      <c r="G17" s="1040"/>
      <c r="H17" s="1040"/>
      <c r="I17" s="1040"/>
      <c r="J17" s="1040"/>
      <c r="K17" s="1040"/>
      <c r="L17" s="1040"/>
      <c r="M17" s="1040"/>
      <c r="N17" s="1040"/>
      <c r="O17" s="1040"/>
      <c r="P17" s="1040"/>
      <c r="Q17" s="1040"/>
      <c r="R17" s="1040"/>
      <c r="S17" s="1040"/>
      <c r="T17" s="1040"/>
      <c r="U17" s="1040"/>
      <c r="V17" s="1040"/>
      <c r="W17" s="1040"/>
      <c r="X17" s="1040"/>
      <c r="Y17" s="1040"/>
      <c r="Z17" s="1040"/>
    </row>
    <row r="18" spans="1:26">
      <c r="A18" s="557"/>
      <c r="B18" s="557"/>
      <c r="C18" s="544"/>
      <c r="D18" s="545"/>
      <c r="E18" s="545"/>
      <c r="F18" s="545"/>
    </row>
    <row r="19" spans="1:26">
      <c r="A19" s="558"/>
      <c r="B19" s="559"/>
      <c r="C19" s="560"/>
      <c r="D19" s="561"/>
      <c r="E19" s="561"/>
      <c r="F19" s="561"/>
    </row>
    <row r="20" spans="1:26">
      <c r="A20" s="546"/>
      <c r="B20" s="547" t="s">
        <v>1269</v>
      </c>
      <c r="C20" s="548"/>
      <c r="D20" s="549"/>
      <c r="E20" s="549"/>
      <c r="F20" s="549">
        <f>SUM(F1:F19)</f>
        <v>0</v>
      </c>
    </row>
  </sheetData>
  <sheetProtection algorithmName="SHA-512" hashValue="QorqsdcMZ+TPjI7mLtvFWSdBkkU36AJM7ZNr5Gm6e0hRf53qdGHdFrLB1s2fAvDIAtGKXnDekVQDTct3B2ssIg==" saltValue="oxIRL+rvBBNC1aybZmZHpw==" spinCount="100000" sheet="1" objects="1" scenarios="1" selectLockedCells="1"/>
  <printOptions horizontalCentered="1"/>
  <pageMargins left="0.98402777777777772" right="0.39374999999999999" top="0.98402777777777772" bottom="0.78749999999999998" header="0.51180555555555551" footer="0.51180555555555551"/>
  <pageSetup paperSize="9" firstPageNumber="0" orientation="portrait" horizontalDpi="300" verticalDpi="300" r:id="rId1"/>
  <headerFooter alignWithMargins="0">
    <oddHeader>&amp;C&amp;6ZDRAVSTVENI DOM - NOVA GORICA</oddHeader>
    <oddFooter>&amp;C&amp;A&amp;R&amp;P od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sheetPr>
  <dimension ref="A1:Z181"/>
  <sheetViews>
    <sheetView view="pageBreakPreview" zoomScaleSheetLayoutView="100" workbookViewId="0">
      <selection activeCell="E16" sqref="E16"/>
    </sheetView>
  </sheetViews>
  <sheetFormatPr defaultRowHeight="12.75"/>
  <cols>
    <col min="1" max="1" width="3.42578125" style="229" customWidth="1"/>
    <col min="2" max="2" width="37.85546875" style="278" customWidth="1"/>
    <col min="3" max="3" width="5.42578125" style="390" customWidth="1"/>
    <col min="4" max="4" width="10.5703125" style="391" customWidth="1"/>
    <col min="5" max="5" width="14.28515625" style="391" customWidth="1"/>
    <col min="6" max="6" width="16.7109375" style="391" customWidth="1"/>
    <col min="7" max="26" width="9.140625" style="1035"/>
    <col min="27" max="16384" width="9.140625" style="251"/>
  </cols>
  <sheetData>
    <row r="1" spans="1:26" s="98" customFormat="1">
      <c r="A1" s="252" t="s">
        <v>1270</v>
      </c>
      <c r="B1" s="562" t="s">
        <v>1271</v>
      </c>
      <c r="C1" s="143"/>
      <c r="D1" s="97"/>
      <c r="E1" s="97"/>
      <c r="F1" s="97"/>
      <c r="G1" s="1021"/>
      <c r="H1" s="1021"/>
      <c r="I1" s="1021"/>
      <c r="J1" s="1021"/>
      <c r="K1" s="1021"/>
      <c r="L1" s="1021"/>
      <c r="M1" s="1021"/>
      <c r="N1" s="1021"/>
      <c r="O1" s="1021"/>
      <c r="P1" s="1021"/>
      <c r="Q1" s="1021"/>
      <c r="R1" s="1021"/>
      <c r="S1" s="1021"/>
      <c r="T1" s="1021"/>
      <c r="U1" s="1021"/>
      <c r="V1" s="1021"/>
      <c r="W1" s="1021"/>
      <c r="X1" s="1021"/>
      <c r="Y1" s="1021"/>
      <c r="Z1" s="1021"/>
    </row>
    <row r="2" spans="1:26">
      <c r="C2" s="251"/>
    </row>
    <row r="3" spans="1:26" s="407" customFormat="1">
      <c r="A3" s="253"/>
      <c r="B3" s="563"/>
      <c r="C3" s="495"/>
      <c r="D3" s="497"/>
      <c r="E3" s="497"/>
      <c r="F3" s="497"/>
      <c r="G3" s="1089"/>
      <c r="H3" s="1089"/>
      <c r="I3" s="1089"/>
      <c r="J3" s="1089"/>
      <c r="K3" s="1089"/>
      <c r="L3" s="1089"/>
      <c r="M3" s="1089"/>
      <c r="N3" s="1089"/>
      <c r="O3" s="1089"/>
      <c r="P3" s="1089"/>
      <c r="Q3" s="1089"/>
      <c r="R3" s="1089"/>
      <c r="S3" s="1089"/>
      <c r="T3" s="1089"/>
      <c r="U3" s="1089"/>
      <c r="V3" s="1089"/>
      <c r="W3" s="1089"/>
      <c r="X3" s="1089"/>
      <c r="Y3" s="1089"/>
      <c r="Z3" s="1089"/>
    </row>
    <row r="4" spans="1:26" s="257" customFormat="1">
      <c r="A4" s="552"/>
      <c r="B4" s="1079" t="s">
        <v>37</v>
      </c>
      <c r="C4" s="965" t="s">
        <v>38</v>
      </c>
      <c r="D4" s="1095" t="s">
        <v>39</v>
      </c>
      <c r="E4" s="1095" t="s">
        <v>40</v>
      </c>
      <c r="F4" s="1095" t="s">
        <v>41</v>
      </c>
      <c r="G4" s="1037"/>
      <c r="H4" s="1037"/>
      <c r="I4" s="1037"/>
      <c r="J4" s="1037"/>
      <c r="K4" s="1037"/>
      <c r="L4" s="1037"/>
      <c r="M4" s="1037"/>
      <c r="N4" s="1037"/>
      <c r="O4" s="1037"/>
      <c r="P4" s="1037"/>
      <c r="Q4" s="1037"/>
      <c r="R4" s="1037"/>
      <c r="S4" s="1037"/>
      <c r="T4" s="1037"/>
      <c r="U4" s="1037"/>
      <c r="V4" s="1037"/>
      <c r="W4" s="1037"/>
      <c r="X4" s="1037"/>
      <c r="Y4" s="1037"/>
      <c r="Z4" s="1037"/>
    </row>
    <row r="5" spans="1:26">
      <c r="C5" s="251"/>
    </row>
    <row r="6" spans="1:26" s="98" customFormat="1" ht="63.75">
      <c r="A6" s="564"/>
      <c r="B6" s="356" t="s">
        <v>1970</v>
      </c>
      <c r="C6" s="390"/>
      <c r="D6" s="391"/>
      <c r="E6" s="1053"/>
      <c r="F6" s="391"/>
      <c r="G6" s="1021"/>
      <c r="H6" s="1021"/>
      <c r="I6" s="1021"/>
      <c r="J6" s="1021"/>
      <c r="K6" s="1021"/>
      <c r="L6" s="1021"/>
      <c r="M6" s="1021"/>
      <c r="N6" s="1021"/>
      <c r="O6" s="1021"/>
      <c r="P6" s="1021"/>
      <c r="Q6" s="1021"/>
      <c r="R6" s="1021"/>
      <c r="S6" s="1021"/>
      <c r="T6" s="1021"/>
      <c r="U6" s="1021"/>
      <c r="V6" s="1021"/>
      <c r="W6" s="1021"/>
      <c r="X6" s="1021"/>
      <c r="Y6" s="1021"/>
      <c r="Z6" s="1021"/>
    </row>
    <row r="7" spans="1:26" s="326" customFormat="1">
      <c r="A7" s="332"/>
      <c r="B7" s="565"/>
      <c r="C7" s="566"/>
      <c r="D7" s="325"/>
      <c r="E7" s="1036"/>
      <c r="F7" s="325"/>
      <c r="G7" s="1040"/>
      <c r="H7" s="1040"/>
      <c r="I7" s="1040"/>
      <c r="J7" s="1040"/>
      <c r="K7" s="1040"/>
      <c r="L7" s="1040"/>
      <c r="M7" s="1040"/>
      <c r="N7" s="1040"/>
      <c r="O7" s="1040"/>
      <c r="P7" s="1040"/>
      <c r="Q7" s="1040"/>
      <c r="R7" s="1040"/>
      <c r="S7" s="1040"/>
      <c r="T7" s="1040"/>
      <c r="U7" s="1040"/>
      <c r="V7" s="1040"/>
      <c r="W7" s="1040"/>
      <c r="X7" s="1040"/>
      <c r="Y7" s="1040"/>
      <c r="Z7" s="1040"/>
    </row>
    <row r="8" spans="1:26" s="326" customFormat="1">
      <c r="A8" s="332"/>
      <c r="B8" s="565"/>
      <c r="C8" s="566"/>
      <c r="D8" s="567"/>
      <c r="E8" s="1036"/>
      <c r="F8" s="325"/>
      <c r="G8" s="1040"/>
      <c r="H8" s="1040"/>
      <c r="I8" s="1040"/>
      <c r="J8" s="1040"/>
      <c r="K8" s="1040"/>
      <c r="L8" s="1040"/>
      <c r="M8" s="1040"/>
      <c r="N8" s="1040"/>
      <c r="O8" s="1040"/>
      <c r="P8" s="1040"/>
      <c r="Q8" s="1040"/>
      <c r="R8" s="1040"/>
      <c r="S8" s="1040"/>
      <c r="T8" s="1040"/>
      <c r="U8" s="1040"/>
      <c r="V8" s="1040"/>
      <c r="W8" s="1040"/>
      <c r="X8" s="1040"/>
      <c r="Y8" s="1040"/>
      <c r="Z8" s="1040"/>
    </row>
    <row r="9" spans="1:26" s="326" customFormat="1" ht="63.75">
      <c r="A9" s="332" t="s">
        <v>58</v>
      </c>
      <c r="B9" s="555" t="s">
        <v>1272</v>
      </c>
      <c r="C9" s="566"/>
      <c r="D9" s="325"/>
      <c r="E9" s="1036"/>
      <c r="F9" s="325"/>
      <c r="G9" s="1040"/>
      <c r="H9" s="1040"/>
      <c r="I9" s="1040"/>
      <c r="J9" s="1040"/>
      <c r="K9" s="1040"/>
      <c r="L9" s="1040"/>
      <c r="M9" s="1040"/>
      <c r="N9" s="1040"/>
      <c r="O9" s="1040"/>
      <c r="P9" s="1040"/>
      <c r="Q9" s="1040"/>
      <c r="R9" s="1040"/>
      <c r="S9" s="1040"/>
      <c r="T9" s="1040"/>
      <c r="U9" s="1040"/>
      <c r="V9" s="1040"/>
      <c r="W9" s="1040"/>
      <c r="X9" s="1040"/>
      <c r="Y9" s="1040"/>
      <c r="Z9" s="1040"/>
    </row>
    <row r="10" spans="1:26" s="326" customFormat="1">
      <c r="A10" s="332"/>
      <c r="B10" s="565"/>
      <c r="C10" s="566"/>
      <c r="D10" s="325"/>
      <c r="E10" s="1036"/>
      <c r="F10" s="325"/>
      <c r="G10" s="1040"/>
      <c r="H10" s="1040"/>
      <c r="I10" s="1040"/>
      <c r="J10" s="1040"/>
      <c r="K10" s="1040"/>
      <c r="L10" s="1040"/>
      <c r="M10" s="1040"/>
      <c r="N10" s="1040"/>
      <c r="O10" s="1040"/>
      <c r="P10" s="1040"/>
      <c r="Q10" s="1040"/>
      <c r="R10" s="1040"/>
      <c r="S10" s="1040"/>
      <c r="T10" s="1040"/>
      <c r="U10" s="1040"/>
      <c r="V10" s="1040"/>
      <c r="W10" s="1040"/>
      <c r="X10" s="1040"/>
      <c r="Y10" s="1040"/>
      <c r="Z10" s="1040"/>
    </row>
    <row r="11" spans="1:26" s="148" customFormat="1" ht="25.5">
      <c r="A11" s="148" t="s">
        <v>113</v>
      </c>
      <c r="B11" s="166" t="s">
        <v>1273</v>
      </c>
      <c r="C11" s="417"/>
      <c r="D11" s="418"/>
      <c r="E11" s="1096"/>
      <c r="F11" s="418"/>
      <c r="G11" s="1038"/>
      <c r="H11" s="1038"/>
      <c r="I11" s="1038"/>
      <c r="J11" s="1038"/>
      <c r="K11" s="1038"/>
      <c r="L11" s="1038"/>
      <c r="M11" s="1038"/>
      <c r="N11" s="1038"/>
      <c r="O11" s="1038"/>
      <c r="P11" s="1038"/>
      <c r="Q11" s="1038"/>
      <c r="R11" s="1038"/>
      <c r="S11" s="1038"/>
      <c r="T11" s="1038"/>
      <c r="U11" s="1038"/>
      <c r="V11" s="1038"/>
      <c r="W11" s="1038"/>
      <c r="X11" s="1038"/>
      <c r="Y11" s="1038"/>
      <c r="Z11" s="1038"/>
    </row>
    <row r="12" spans="1:26" s="148" customFormat="1" ht="63.75">
      <c r="B12" s="294" t="s">
        <v>1274</v>
      </c>
      <c r="C12" s="417"/>
      <c r="D12" s="418"/>
      <c r="E12" s="1096"/>
      <c r="F12" s="418"/>
      <c r="G12" s="1038"/>
      <c r="H12" s="1038"/>
      <c r="I12" s="1038"/>
      <c r="J12" s="1038"/>
      <c r="K12" s="1038"/>
      <c r="L12" s="1038"/>
      <c r="M12" s="1038"/>
      <c r="N12" s="1038"/>
      <c r="O12" s="1038"/>
      <c r="P12" s="1038"/>
      <c r="Q12" s="1038"/>
      <c r="R12" s="1038"/>
      <c r="S12" s="1038"/>
      <c r="T12" s="1038"/>
      <c r="U12" s="1038"/>
      <c r="V12" s="1038"/>
      <c r="W12" s="1038"/>
      <c r="X12" s="1038"/>
      <c r="Y12" s="1038"/>
      <c r="Z12" s="1038"/>
    </row>
    <row r="13" spans="1:26" s="148" customFormat="1" ht="38.25">
      <c r="B13" s="148" t="s">
        <v>1275</v>
      </c>
      <c r="C13" s="417"/>
      <c r="D13" s="418"/>
      <c r="E13" s="1096"/>
      <c r="F13" s="418"/>
      <c r="G13" s="1038"/>
      <c r="H13" s="1038"/>
      <c r="I13" s="1038"/>
      <c r="J13" s="1038"/>
      <c r="K13" s="1038"/>
      <c r="L13" s="1038"/>
      <c r="M13" s="1038"/>
      <c r="N13" s="1038"/>
      <c r="O13" s="1038"/>
      <c r="P13" s="1038"/>
      <c r="Q13" s="1038"/>
      <c r="R13" s="1038"/>
      <c r="S13" s="1038"/>
      <c r="T13" s="1038"/>
      <c r="U13" s="1038"/>
      <c r="V13" s="1038"/>
      <c r="W13" s="1038"/>
      <c r="X13" s="1038"/>
      <c r="Y13" s="1038"/>
      <c r="Z13" s="1038"/>
    </row>
    <row r="14" spans="1:26" s="148" customFormat="1" ht="38.25">
      <c r="B14" s="148" t="s">
        <v>1276</v>
      </c>
      <c r="C14" s="417"/>
      <c r="D14" s="418"/>
      <c r="E14" s="1096"/>
      <c r="F14" s="418"/>
      <c r="G14" s="1038"/>
      <c r="H14" s="1038"/>
      <c r="I14" s="1038"/>
      <c r="J14" s="1038"/>
      <c r="K14" s="1038"/>
      <c r="L14" s="1038"/>
      <c r="M14" s="1038"/>
      <c r="N14" s="1038"/>
      <c r="O14" s="1038"/>
      <c r="P14" s="1038"/>
      <c r="Q14" s="1038"/>
      <c r="R14" s="1038"/>
      <c r="S14" s="1038"/>
      <c r="T14" s="1038"/>
      <c r="U14" s="1038"/>
      <c r="V14" s="1038"/>
      <c r="W14" s="1038"/>
      <c r="X14" s="1038"/>
      <c r="Y14" s="1038"/>
      <c r="Z14" s="1038"/>
    </row>
    <row r="15" spans="1:26" s="148" customFormat="1" ht="25.5">
      <c r="B15" s="148" t="s">
        <v>1277</v>
      </c>
      <c r="C15" s="417"/>
      <c r="D15" s="418"/>
      <c r="E15" s="1096"/>
      <c r="F15" s="418"/>
      <c r="G15" s="1038"/>
      <c r="H15" s="1038"/>
      <c r="I15" s="1038"/>
      <c r="J15" s="1038"/>
      <c r="K15" s="1038"/>
      <c r="L15" s="1038"/>
      <c r="M15" s="1038"/>
      <c r="N15" s="1038"/>
      <c r="O15" s="1038"/>
      <c r="P15" s="1038"/>
      <c r="Q15" s="1038"/>
      <c r="R15" s="1038"/>
      <c r="S15" s="1038"/>
      <c r="T15" s="1038"/>
      <c r="U15" s="1038"/>
      <c r="V15" s="1038"/>
      <c r="W15" s="1038"/>
      <c r="X15" s="1038"/>
      <c r="Y15" s="1038"/>
      <c r="Z15" s="1038"/>
    </row>
    <row r="16" spans="1:26" s="148" customFormat="1">
      <c r="B16" s="148" t="s">
        <v>246</v>
      </c>
      <c r="C16" s="148" t="s">
        <v>96</v>
      </c>
      <c r="D16" s="568">
        <v>176.77</v>
      </c>
      <c r="E16" s="1096"/>
      <c r="F16" s="287">
        <f>+E16*D16</f>
        <v>0</v>
      </c>
      <c r="G16" s="1038"/>
      <c r="H16" s="1038"/>
      <c r="I16" s="1038"/>
      <c r="J16" s="1038"/>
      <c r="K16" s="1038"/>
      <c r="L16" s="1038"/>
      <c r="M16" s="1038"/>
      <c r="N16" s="1038"/>
      <c r="O16" s="1038"/>
      <c r="P16" s="1038"/>
      <c r="Q16" s="1038"/>
      <c r="R16" s="1038"/>
      <c r="S16" s="1038"/>
      <c r="T16" s="1038"/>
      <c r="U16" s="1038"/>
      <c r="V16" s="1038"/>
      <c r="W16" s="1038"/>
      <c r="X16" s="1038"/>
      <c r="Y16" s="1038"/>
      <c r="Z16" s="1038"/>
    </row>
    <row r="17" spans="1:26" s="148" customFormat="1">
      <c r="D17" s="418"/>
      <c r="E17" s="1096"/>
      <c r="F17" s="418"/>
      <c r="G17" s="1038"/>
      <c r="H17" s="1038"/>
      <c r="I17" s="1038"/>
      <c r="J17" s="1038"/>
      <c r="K17" s="1038"/>
      <c r="L17" s="1038"/>
      <c r="M17" s="1038"/>
      <c r="N17" s="1038"/>
      <c r="O17" s="1038"/>
      <c r="P17" s="1038"/>
      <c r="Q17" s="1038"/>
      <c r="R17" s="1038"/>
      <c r="S17" s="1038"/>
      <c r="T17" s="1038"/>
      <c r="U17" s="1038"/>
      <c r="V17" s="1038"/>
      <c r="W17" s="1038"/>
      <c r="X17" s="1038"/>
      <c r="Y17" s="1038"/>
      <c r="Z17" s="1038"/>
    </row>
    <row r="18" spans="1:26" s="148" customFormat="1">
      <c r="A18"/>
      <c r="B18" s="472"/>
      <c r="C18"/>
      <c r="D18" s="418"/>
      <c r="E18" s="1096"/>
      <c r="F18" s="418"/>
      <c r="G18" s="1038"/>
      <c r="H18" s="1038"/>
      <c r="I18" s="1038"/>
      <c r="J18" s="1038"/>
      <c r="K18" s="1038"/>
      <c r="L18" s="1038"/>
      <c r="M18" s="1038"/>
      <c r="N18" s="1038"/>
      <c r="O18" s="1038"/>
      <c r="P18" s="1038"/>
      <c r="Q18" s="1038"/>
      <c r="R18" s="1038"/>
      <c r="S18" s="1038"/>
      <c r="T18" s="1038"/>
      <c r="U18" s="1038"/>
      <c r="V18" s="1038"/>
      <c r="W18" s="1038"/>
      <c r="X18" s="1038"/>
      <c r="Y18" s="1038"/>
      <c r="Z18" s="1038"/>
    </row>
    <row r="19" spans="1:26" s="148" customFormat="1" ht="25.5">
      <c r="A19" s="148" t="s">
        <v>114</v>
      </c>
      <c r="B19" s="166" t="s">
        <v>1278</v>
      </c>
      <c r="D19" s="418"/>
      <c r="E19" s="1096"/>
      <c r="F19" s="418"/>
      <c r="G19" s="1038"/>
      <c r="H19" s="1038"/>
      <c r="I19" s="1038"/>
      <c r="J19" s="1038"/>
      <c r="K19" s="1038"/>
      <c r="L19" s="1038"/>
      <c r="M19" s="1038"/>
      <c r="N19" s="1038"/>
      <c r="O19" s="1038"/>
      <c r="P19" s="1038"/>
      <c r="Q19" s="1038"/>
      <c r="R19" s="1038"/>
      <c r="S19" s="1038"/>
      <c r="T19" s="1038"/>
      <c r="U19" s="1038"/>
      <c r="V19" s="1038"/>
      <c r="W19" s="1038"/>
      <c r="X19" s="1038"/>
      <c r="Y19" s="1038"/>
      <c r="Z19" s="1038"/>
    </row>
    <row r="20" spans="1:26" s="148" customFormat="1" ht="25.5">
      <c r="B20" s="294" t="s">
        <v>1279</v>
      </c>
      <c r="D20" s="418"/>
      <c r="E20" s="1096"/>
      <c r="F20" s="418"/>
      <c r="G20" s="1038"/>
      <c r="H20" s="1038"/>
      <c r="I20" s="1038"/>
      <c r="J20" s="1038"/>
      <c r="K20" s="1038"/>
      <c r="L20" s="1038"/>
      <c r="M20" s="1038"/>
      <c r="N20" s="1038"/>
      <c r="O20" s="1038"/>
      <c r="P20" s="1038"/>
      <c r="Q20" s="1038"/>
      <c r="R20" s="1038"/>
      <c r="S20" s="1038"/>
      <c r="T20" s="1038"/>
      <c r="U20" s="1038"/>
      <c r="V20" s="1038"/>
      <c r="W20" s="1038"/>
      <c r="X20" s="1038"/>
      <c r="Y20" s="1038"/>
      <c r="Z20" s="1038"/>
    </row>
    <row r="21" spans="1:26" s="148" customFormat="1" ht="25.5">
      <c r="B21" s="148" t="s">
        <v>1280</v>
      </c>
      <c r="D21" s="418"/>
      <c r="E21" s="1096"/>
      <c r="F21" s="418"/>
      <c r="G21" s="1038"/>
      <c r="H21" s="1038"/>
      <c r="I21" s="1038"/>
      <c r="J21" s="1038"/>
      <c r="K21" s="1038"/>
      <c r="L21" s="1038"/>
      <c r="M21" s="1038"/>
      <c r="N21" s="1038"/>
      <c r="O21" s="1038"/>
      <c r="P21" s="1038"/>
      <c r="Q21" s="1038"/>
      <c r="R21" s="1038"/>
      <c r="S21" s="1038"/>
      <c r="T21" s="1038"/>
      <c r="U21" s="1038"/>
      <c r="V21" s="1038"/>
      <c r="W21" s="1038"/>
      <c r="X21" s="1038"/>
      <c r="Y21" s="1038"/>
      <c r="Z21" s="1038"/>
    </row>
    <row r="22" spans="1:26" s="148" customFormat="1" ht="25.5">
      <c r="B22" s="148" t="s">
        <v>1281</v>
      </c>
      <c r="D22" s="418"/>
      <c r="E22" s="1096"/>
      <c r="F22" s="418"/>
      <c r="G22" s="1038"/>
      <c r="H22" s="1038"/>
      <c r="I22" s="1038"/>
      <c r="J22" s="1038"/>
      <c r="K22" s="1038"/>
      <c r="L22" s="1038"/>
      <c r="M22" s="1038"/>
      <c r="N22" s="1038"/>
      <c r="O22" s="1038"/>
      <c r="P22" s="1038"/>
      <c r="Q22" s="1038"/>
      <c r="R22" s="1038"/>
      <c r="S22" s="1038"/>
      <c r="T22" s="1038"/>
      <c r="U22" s="1038"/>
      <c r="V22" s="1038"/>
      <c r="W22" s="1038"/>
      <c r="X22" s="1038"/>
      <c r="Y22" s="1038"/>
      <c r="Z22" s="1038"/>
    </row>
    <row r="23" spans="1:26" s="148" customFormat="1" ht="25.5">
      <c r="B23" s="148" t="s">
        <v>1282</v>
      </c>
      <c r="D23" s="569"/>
      <c r="E23" s="1097"/>
      <c r="F23" s="418"/>
      <c r="G23" s="1038"/>
      <c r="H23" s="1038"/>
      <c r="I23" s="1038"/>
      <c r="J23" s="1038"/>
      <c r="K23" s="1038"/>
      <c r="L23" s="1038"/>
      <c r="M23" s="1038"/>
      <c r="N23" s="1038"/>
      <c r="O23" s="1038"/>
      <c r="P23" s="1038"/>
      <c r="Q23" s="1038"/>
      <c r="R23" s="1038"/>
      <c r="S23" s="1038"/>
      <c r="T23" s="1038"/>
      <c r="U23" s="1038"/>
      <c r="V23" s="1038"/>
      <c r="W23" s="1038"/>
      <c r="X23" s="1038"/>
      <c r="Y23" s="1038"/>
      <c r="Z23" s="1038"/>
    </row>
    <row r="24" spans="1:26" s="148" customFormat="1">
      <c r="B24" s="148" t="s">
        <v>246</v>
      </c>
      <c r="C24" s="148" t="s">
        <v>96</v>
      </c>
      <c r="D24" s="568">
        <v>2072.92</v>
      </c>
      <c r="E24" s="1096"/>
      <c r="F24" s="287">
        <f>+E24*D24</f>
        <v>0</v>
      </c>
      <c r="G24" s="1038"/>
      <c r="H24" s="1038"/>
      <c r="I24" s="1038"/>
      <c r="J24" s="1038"/>
      <c r="K24" s="1038"/>
      <c r="L24" s="1038"/>
      <c r="M24" s="1038"/>
      <c r="N24" s="1038"/>
      <c r="O24" s="1038"/>
      <c r="P24" s="1038"/>
      <c r="Q24" s="1038"/>
      <c r="R24" s="1038"/>
      <c r="S24" s="1038"/>
      <c r="T24" s="1038"/>
      <c r="U24" s="1038"/>
      <c r="V24" s="1038"/>
      <c r="W24" s="1038"/>
      <c r="X24" s="1038"/>
      <c r="Y24" s="1038"/>
      <c r="Z24" s="1038"/>
    </row>
    <row r="25" spans="1:26" s="148" customFormat="1">
      <c r="A25"/>
      <c r="B25" s="472"/>
      <c r="C25"/>
      <c r="D25" s="418"/>
      <c r="E25" s="1096"/>
      <c r="F25" s="418"/>
      <c r="G25" s="1038"/>
      <c r="H25" s="1038"/>
      <c r="I25" s="1038"/>
      <c r="J25" s="1038"/>
      <c r="K25" s="1038"/>
      <c r="L25" s="1038"/>
      <c r="M25" s="1038"/>
      <c r="N25" s="1038"/>
      <c r="O25" s="1038"/>
      <c r="P25" s="1038"/>
      <c r="Q25" s="1038"/>
      <c r="R25" s="1038"/>
      <c r="S25" s="1038"/>
      <c r="T25" s="1038"/>
      <c r="U25" s="1038"/>
      <c r="V25" s="1038"/>
      <c r="W25" s="1038"/>
      <c r="X25" s="1038"/>
      <c r="Y25" s="1038"/>
      <c r="Z25" s="1038"/>
    </row>
    <row r="26" spans="1:26" s="148" customFormat="1">
      <c r="A26"/>
      <c r="B26" s="472"/>
      <c r="C26"/>
      <c r="D26" s="418"/>
      <c r="E26" s="1096"/>
      <c r="F26" s="418"/>
      <c r="G26" s="1038"/>
      <c r="H26" s="1038"/>
      <c r="I26" s="1038"/>
      <c r="J26" s="1038"/>
      <c r="K26" s="1038"/>
      <c r="L26" s="1038"/>
      <c r="M26" s="1038"/>
      <c r="N26" s="1038"/>
      <c r="O26" s="1038"/>
      <c r="P26" s="1038"/>
      <c r="Q26" s="1038"/>
      <c r="R26" s="1038"/>
      <c r="S26" s="1038"/>
      <c r="T26" s="1038"/>
      <c r="U26" s="1038"/>
      <c r="V26" s="1038"/>
      <c r="W26" s="1038"/>
      <c r="X26" s="1038"/>
      <c r="Y26" s="1038"/>
      <c r="Z26" s="1038"/>
    </row>
    <row r="27" spans="1:26" s="148" customFormat="1" ht="25.5">
      <c r="A27" s="148" t="s">
        <v>115</v>
      </c>
      <c r="B27" s="166" t="s">
        <v>1283</v>
      </c>
      <c r="C27" s="417"/>
      <c r="D27" s="418"/>
      <c r="E27" s="1096"/>
      <c r="F27" s="418"/>
      <c r="G27" s="1038"/>
      <c r="H27" s="1038"/>
      <c r="I27" s="1038"/>
      <c r="J27" s="1038"/>
      <c r="K27" s="1038"/>
      <c r="L27" s="1038"/>
      <c r="M27" s="1038"/>
      <c r="N27" s="1038"/>
      <c r="O27" s="1038"/>
      <c r="P27" s="1038"/>
      <c r="Q27" s="1038"/>
      <c r="R27" s="1038"/>
      <c r="S27" s="1038"/>
      <c r="T27" s="1038"/>
      <c r="U27" s="1038"/>
      <c r="V27" s="1038"/>
      <c r="W27" s="1038"/>
      <c r="X27" s="1038"/>
      <c r="Y27" s="1038"/>
      <c r="Z27" s="1038"/>
    </row>
    <row r="28" spans="1:26" s="148" customFormat="1" ht="25.5">
      <c r="B28" s="294" t="s">
        <v>1279</v>
      </c>
      <c r="C28" s="417"/>
      <c r="D28" s="418"/>
      <c r="E28" s="1096"/>
      <c r="F28" s="418"/>
      <c r="G28" s="1038"/>
      <c r="H28" s="1038"/>
      <c r="I28" s="1038"/>
      <c r="J28" s="1038"/>
      <c r="K28" s="1038"/>
      <c r="L28" s="1038"/>
      <c r="M28" s="1038"/>
      <c r="N28" s="1038"/>
      <c r="O28" s="1038"/>
      <c r="P28" s="1038"/>
      <c r="Q28" s="1038"/>
      <c r="R28" s="1038"/>
      <c r="S28" s="1038"/>
      <c r="T28" s="1038"/>
      <c r="U28" s="1038"/>
      <c r="V28" s="1038"/>
      <c r="W28" s="1038"/>
      <c r="X28" s="1038"/>
      <c r="Y28" s="1038"/>
      <c r="Z28" s="1038"/>
    </row>
    <row r="29" spans="1:26" s="148" customFormat="1" ht="38.25">
      <c r="B29" s="148" t="s">
        <v>1284</v>
      </c>
      <c r="C29" s="417"/>
      <c r="D29" s="418"/>
      <c r="E29" s="1096"/>
      <c r="F29" s="418"/>
      <c r="G29" s="1038"/>
      <c r="H29" s="1038"/>
      <c r="I29" s="1038"/>
      <c r="J29" s="1038"/>
      <c r="K29" s="1038"/>
      <c r="L29" s="1038"/>
      <c r="M29" s="1038"/>
      <c r="N29" s="1038"/>
      <c r="O29" s="1038"/>
      <c r="P29" s="1038"/>
      <c r="Q29" s="1038"/>
      <c r="R29" s="1038"/>
      <c r="S29" s="1038"/>
      <c r="T29" s="1038"/>
      <c r="U29" s="1038"/>
      <c r="V29" s="1038"/>
      <c r="W29" s="1038"/>
      <c r="X29" s="1038"/>
      <c r="Y29" s="1038"/>
      <c r="Z29" s="1038"/>
    </row>
    <row r="30" spans="1:26" s="148" customFormat="1" ht="89.25">
      <c r="B30" s="148" t="s">
        <v>1285</v>
      </c>
      <c r="C30" s="417"/>
      <c r="D30" s="569"/>
      <c r="E30" s="1097"/>
      <c r="F30" s="418"/>
      <c r="G30" s="1038"/>
      <c r="H30" s="1038"/>
      <c r="I30" s="1038"/>
      <c r="J30" s="1038"/>
      <c r="K30" s="1038"/>
      <c r="L30" s="1038"/>
      <c r="M30" s="1038"/>
      <c r="N30" s="1038"/>
      <c r="O30" s="1038"/>
      <c r="P30" s="1038"/>
      <c r="Q30" s="1038"/>
      <c r="R30" s="1038"/>
      <c r="S30" s="1038"/>
      <c r="T30" s="1038"/>
      <c r="U30" s="1038"/>
      <c r="V30" s="1038"/>
      <c r="W30" s="1038"/>
      <c r="X30" s="1038"/>
      <c r="Y30" s="1038"/>
      <c r="Z30" s="1038"/>
    </row>
    <row r="31" spans="1:26" s="148" customFormat="1" ht="76.5">
      <c r="B31" s="148" t="s">
        <v>1286</v>
      </c>
      <c r="C31" s="417"/>
      <c r="D31" s="418"/>
      <c r="E31" s="1096"/>
      <c r="F31" s="418"/>
      <c r="G31" s="1038"/>
      <c r="H31" s="1038"/>
      <c r="I31" s="1038"/>
      <c r="J31" s="1038"/>
      <c r="K31" s="1038"/>
      <c r="L31" s="1038"/>
      <c r="M31" s="1038"/>
      <c r="N31" s="1038"/>
      <c r="O31" s="1038"/>
      <c r="P31" s="1038"/>
      <c r="Q31" s="1038"/>
      <c r="R31" s="1038"/>
      <c r="S31" s="1038"/>
      <c r="T31" s="1038"/>
      <c r="U31" s="1038"/>
      <c r="V31" s="1038"/>
      <c r="W31" s="1038"/>
      <c r="X31" s="1038"/>
      <c r="Y31" s="1038"/>
      <c r="Z31" s="1038"/>
    </row>
    <row r="32" spans="1:26" s="148" customFormat="1" ht="63.75">
      <c r="B32" s="148" t="s">
        <v>1287</v>
      </c>
      <c r="C32" s="417"/>
      <c r="D32" s="418"/>
      <c r="E32" s="1096"/>
      <c r="F32" s="418"/>
      <c r="G32" s="1038"/>
      <c r="H32" s="1038"/>
      <c r="I32" s="1038"/>
      <c r="J32" s="1038"/>
      <c r="K32" s="1038"/>
      <c r="L32" s="1038"/>
      <c r="M32" s="1038"/>
      <c r="N32" s="1038"/>
      <c r="O32" s="1038"/>
      <c r="P32" s="1038"/>
      <c r="Q32" s="1038"/>
      <c r="R32" s="1038"/>
      <c r="S32" s="1038"/>
      <c r="T32" s="1038"/>
      <c r="U32" s="1038"/>
      <c r="V32" s="1038"/>
      <c r="W32" s="1038"/>
      <c r="X32" s="1038"/>
      <c r="Y32" s="1038"/>
      <c r="Z32" s="1038"/>
    </row>
    <row r="33" spans="1:26" s="148" customFormat="1" ht="25.5">
      <c r="B33" s="148" t="s">
        <v>1280</v>
      </c>
      <c r="C33" s="417"/>
      <c r="D33" s="418"/>
      <c r="E33" s="1096"/>
      <c r="F33" s="418"/>
      <c r="G33" s="1038"/>
      <c r="H33" s="1038"/>
      <c r="I33" s="1038"/>
      <c r="J33" s="1038"/>
      <c r="K33" s="1038"/>
      <c r="L33" s="1038"/>
      <c r="M33" s="1038"/>
      <c r="N33" s="1038"/>
      <c r="O33" s="1038"/>
      <c r="P33" s="1038"/>
      <c r="Q33" s="1038"/>
      <c r="R33" s="1038"/>
      <c r="S33" s="1038"/>
      <c r="T33" s="1038"/>
      <c r="U33" s="1038"/>
      <c r="V33" s="1038"/>
      <c r="W33" s="1038"/>
      <c r="X33" s="1038"/>
      <c r="Y33" s="1038"/>
      <c r="Z33" s="1038"/>
    </row>
    <row r="34" spans="1:26" s="148" customFormat="1" ht="25.5">
      <c r="B34" s="148" t="s">
        <v>1282</v>
      </c>
      <c r="C34" s="417"/>
      <c r="D34" s="418"/>
      <c r="E34" s="1096"/>
      <c r="F34" s="418"/>
      <c r="G34" s="1038"/>
      <c r="H34" s="1038"/>
      <c r="I34" s="1038"/>
      <c r="J34" s="1038"/>
      <c r="K34" s="1038"/>
      <c r="L34" s="1038"/>
      <c r="M34" s="1038"/>
      <c r="N34" s="1038"/>
      <c r="O34" s="1038"/>
      <c r="P34" s="1038"/>
      <c r="Q34" s="1038"/>
      <c r="R34" s="1038"/>
      <c r="S34" s="1038"/>
      <c r="T34" s="1038"/>
      <c r="U34" s="1038"/>
      <c r="V34" s="1038"/>
      <c r="W34" s="1038"/>
      <c r="X34" s="1038"/>
      <c r="Y34" s="1038"/>
      <c r="Z34" s="1038"/>
    </row>
    <row r="35" spans="1:26" s="148" customFormat="1">
      <c r="B35" s="148" t="s">
        <v>246</v>
      </c>
      <c r="C35" s="148" t="s">
        <v>96</v>
      </c>
      <c r="D35" s="568">
        <v>174.42</v>
      </c>
      <c r="E35" s="1096"/>
      <c r="F35" s="287">
        <f>+E35*D35</f>
        <v>0</v>
      </c>
      <c r="G35" s="1038"/>
      <c r="H35" s="1038"/>
      <c r="I35" s="1038"/>
      <c r="J35" s="1038"/>
      <c r="K35" s="1038"/>
      <c r="L35" s="1038"/>
      <c r="M35" s="1038"/>
      <c r="N35" s="1038"/>
      <c r="O35" s="1038"/>
      <c r="P35" s="1038"/>
      <c r="Q35" s="1038"/>
      <c r="R35" s="1038"/>
      <c r="S35" s="1038"/>
      <c r="T35" s="1038"/>
      <c r="U35" s="1038"/>
      <c r="V35" s="1038"/>
      <c r="W35" s="1038"/>
      <c r="X35" s="1038"/>
      <c r="Y35" s="1038"/>
      <c r="Z35" s="1038"/>
    </row>
    <row r="36" spans="1:26" s="148" customFormat="1">
      <c r="A36"/>
      <c r="B36" s="472"/>
      <c r="C36"/>
      <c r="D36" s="418"/>
      <c r="E36" s="1096"/>
      <c r="F36" s="418"/>
      <c r="G36" s="1038"/>
      <c r="H36" s="1038"/>
      <c r="I36" s="1038"/>
      <c r="J36" s="1038"/>
      <c r="K36" s="1038"/>
      <c r="L36" s="1038"/>
      <c r="M36" s="1038"/>
      <c r="N36" s="1038"/>
      <c r="O36" s="1038"/>
      <c r="P36" s="1038"/>
      <c r="Q36" s="1038"/>
      <c r="R36" s="1038"/>
      <c r="S36" s="1038"/>
      <c r="T36" s="1038"/>
      <c r="U36" s="1038"/>
      <c r="V36" s="1038"/>
      <c r="W36" s="1038"/>
      <c r="X36" s="1038"/>
      <c r="Y36" s="1038"/>
      <c r="Z36" s="1038"/>
    </row>
    <row r="37" spans="1:26" s="148" customFormat="1">
      <c r="A37"/>
      <c r="B37" s="472"/>
      <c r="C37"/>
      <c r="D37" s="418"/>
      <c r="E37" s="1096"/>
      <c r="F37" s="418"/>
      <c r="G37" s="1038"/>
      <c r="H37" s="1038"/>
      <c r="I37" s="1038"/>
      <c r="J37" s="1038"/>
      <c r="K37" s="1038"/>
      <c r="L37" s="1038"/>
      <c r="M37" s="1038"/>
      <c r="N37" s="1038"/>
      <c r="O37" s="1038"/>
      <c r="P37" s="1038"/>
      <c r="Q37" s="1038"/>
      <c r="R37" s="1038"/>
      <c r="S37" s="1038"/>
      <c r="T37" s="1038"/>
      <c r="U37" s="1038"/>
      <c r="V37" s="1038"/>
      <c r="W37" s="1038"/>
      <c r="X37" s="1038"/>
      <c r="Y37" s="1038"/>
      <c r="Z37" s="1038"/>
    </row>
    <row r="38" spans="1:26" s="148" customFormat="1" ht="25.5">
      <c r="A38" s="148" t="s">
        <v>146</v>
      </c>
      <c r="B38" s="166" t="s">
        <v>1288</v>
      </c>
      <c r="C38" s="417"/>
      <c r="D38" s="418"/>
      <c r="E38" s="1096"/>
      <c r="F38" s="418"/>
      <c r="G38" s="1038"/>
      <c r="H38" s="1038"/>
      <c r="I38" s="1038"/>
      <c r="J38" s="1038"/>
      <c r="K38" s="1038"/>
      <c r="L38" s="1038"/>
      <c r="M38" s="1038"/>
      <c r="N38" s="1038"/>
      <c r="O38" s="1038"/>
      <c r="P38" s="1038"/>
      <c r="Q38" s="1038"/>
      <c r="R38" s="1038"/>
      <c r="S38" s="1038"/>
      <c r="T38" s="1038"/>
      <c r="U38" s="1038"/>
      <c r="V38" s="1038"/>
      <c r="W38" s="1038"/>
      <c r="X38" s="1038"/>
      <c r="Y38" s="1038"/>
      <c r="Z38" s="1038"/>
    </row>
    <row r="39" spans="1:26" s="148" customFormat="1" ht="25.5">
      <c r="B39" s="294" t="s">
        <v>1289</v>
      </c>
      <c r="C39" s="417"/>
      <c r="D39" s="418"/>
      <c r="E39" s="1096"/>
      <c r="F39" s="418"/>
      <c r="G39" s="1038"/>
      <c r="H39" s="1038"/>
      <c r="I39" s="1038"/>
      <c r="J39" s="1038"/>
      <c r="K39" s="1038"/>
      <c r="L39" s="1038"/>
      <c r="M39" s="1038"/>
      <c r="N39" s="1038"/>
      <c r="O39" s="1038"/>
      <c r="P39" s="1038"/>
      <c r="Q39" s="1038"/>
      <c r="R39" s="1038"/>
      <c r="S39" s="1038"/>
      <c r="T39" s="1038"/>
      <c r="U39" s="1038"/>
      <c r="V39" s="1038"/>
      <c r="W39" s="1038"/>
      <c r="X39" s="1038"/>
      <c r="Y39" s="1038"/>
      <c r="Z39" s="1038"/>
    </row>
    <row r="40" spans="1:26" s="148" customFormat="1" ht="25.5">
      <c r="B40" s="148" t="s">
        <v>1290</v>
      </c>
      <c r="C40" s="417"/>
      <c r="D40" s="418"/>
      <c r="E40" s="1096"/>
      <c r="F40" s="418"/>
      <c r="G40" s="1038"/>
      <c r="H40" s="1038"/>
      <c r="I40" s="1038"/>
      <c r="J40" s="1038"/>
      <c r="K40" s="1038"/>
      <c r="L40" s="1038"/>
      <c r="M40" s="1038"/>
      <c r="N40" s="1038"/>
      <c r="O40" s="1038"/>
      <c r="P40" s="1038"/>
      <c r="Q40" s="1038"/>
      <c r="R40" s="1038"/>
      <c r="S40" s="1038"/>
      <c r="T40" s="1038"/>
      <c r="U40" s="1038"/>
      <c r="V40" s="1038"/>
      <c r="W40" s="1038"/>
      <c r="X40" s="1038"/>
      <c r="Y40" s="1038"/>
      <c r="Z40" s="1038"/>
    </row>
    <row r="41" spans="1:26" s="148" customFormat="1" ht="25.5">
      <c r="B41" s="148" t="s">
        <v>1291</v>
      </c>
      <c r="C41" s="417"/>
      <c r="D41" s="418"/>
      <c r="E41" s="1096"/>
      <c r="F41" s="418"/>
      <c r="G41" s="1038"/>
      <c r="H41" s="1038"/>
      <c r="I41" s="1038"/>
      <c r="J41" s="1038"/>
      <c r="K41" s="1038"/>
      <c r="L41" s="1038"/>
      <c r="M41" s="1038"/>
      <c r="N41" s="1038"/>
      <c r="O41" s="1038"/>
      <c r="P41" s="1038"/>
      <c r="Q41" s="1038"/>
      <c r="R41" s="1038"/>
      <c r="S41" s="1038"/>
      <c r="T41" s="1038"/>
      <c r="U41" s="1038"/>
      <c r="V41" s="1038"/>
      <c r="W41" s="1038"/>
      <c r="X41" s="1038"/>
      <c r="Y41" s="1038"/>
      <c r="Z41" s="1038"/>
    </row>
    <row r="42" spans="1:26" s="148" customFormat="1" ht="89.25">
      <c r="B42" s="294" t="s">
        <v>1292</v>
      </c>
      <c r="C42" s="417"/>
      <c r="D42" s="570"/>
      <c r="E42" s="1098"/>
      <c r="F42" s="418"/>
      <c r="G42" s="1038"/>
      <c r="H42" s="1038"/>
      <c r="I42" s="1038"/>
      <c r="J42" s="1038"/>
      <c r="K42" s="1038"/>
      <c r="L42" s="1038"/>
      <c r="M42" s="1038"/>
      <c r="N42" s="1038"/>
      <c r="O42" s="1038"/>
      <c r="P42" s="1038"/>
      <c r="Q42" s="1038"/>
      <c r="R42" s="1038"/>
      <c r="S42" s="1038"/>
      <c r="T42" s="1038"/>
      <c r="U42" s="1038"/>
      <c r="V42" s="1038"/>
      <c r="W42" s="1038"/>
      <c r="X42" s="1038"/>
      <c r="Y42" s="1038"/>
      <c r="Z42" s="1038"/>
    </row>
    <row r="43" spans="1:26" s="148" customFormat="1">
      <c r="B43" s="148" t="s">
        <v>246</v>
      </c>
      <c r="D43" s="568"/>
      <c r="E43" s="1096"/>
      <c r="F43" s="418"/>
      <c r="G43" s="1038"/>
      <c r="H43" s="1038"/>
      <c r="I43" s="1038"/>
      <c r="J43" s="1038"/>
      <c r="K43" s="1038"/>
      <c r="L43" s="1038"/>
      <c r="M43" s="1038"/>
      <c r="N43" s="1038"/>
      <c r="O43" s="1038"/>
      <c r="P43" s="1038"/>
      <c r="Q43" s="1038"/>
      <c r="R43" s="1038"/>
      <c r="S43" s="1038"/>
      <c r="T43" s="1038"/>
      <c r="U43" s="1038"/>
      <c r="V43" s="1038"/>
      <c r="W43" s="1038"/>
      <c r="X43" s="1038"/>
      <c r="Y43" s="1038"/>
      <c r="Z43" s="1038"/>
    </row>
    <row r="44" spans="1:26" s="148" customFormat="1">
      <c r="A44"/>
      <c r="B44" s="472" t="s">
        <v>299</v>
      </c>
      <c r="C44" s="148" t="s">
        <v>96</v>
      </c>
      <c r="D44" s="571">
        <v>307</v>
      </c>
      <c r="E44" s="1096"/>
      <c r="F44" s="287">
        <f>+E44*D44</f>
        <v>0</v>
      </c>
      <c r="G44" s="1038"/>
      <c r="H44" s="1038"/>
      <c r="I44" s="1038"/>
      <c r="J44" s="1038"/>
      <c r="K44" s="1038"/>
      <c r="L44" s="1038"/>
      <c r="M44" s="1038"/>
      <c r="N44" s="1038"/>
      <c r="O44" s="1038"/>
      <c r="P44" s="1038"/>
      <c r="Q44" s="1038"/>
      <c r="R44" s="1038"/>
      <c r="S44" s="1038"/>
      <c r="T44" s="1038"/>
      <c r="U44" s="1038"/>
      <c r="V44" s="1038"/>
      <c r="W44" s="1038"/>
      <c r="X44" s="1038"/>
      <c r="Y44" s="1038"/>
      <c r="Z44" s="1038"/>
    </row>
    <row r="45" spans="1:26" s="148" customFormat="1">
      <c r="A45"/>
      <c r="B45" s="472" t="s">
        <v>300</v>
      </c>
      <c r="C45" s="148" t="s">
        <v>96</v>
      </c>
      <c r="D45" s="568">
        <v>16.8</v>
      </c>
      <c r="E45" s="1096"/>
      <c r="F45" s="287">
        <f>+E45*D45</f>
        <v>0</v>
      </c>
      <c r="G45" s="1038"/>
      <c r="H45" s="1038"/>
      <c r="I45" s="1038"/>
      <c r="J45" s="1038"/>
      <c r="K45" s="1038"/>
      <c r="L45" s="1038"/>
      <c r="M45" s="1038"/>
      <c r="N45" s="1038"/>
      <c r="O45" s="1038"/>
      <c r="P45" s="1038"/>
      <c r="Q45" s="1038"/>
      <c r="R45" s="1038"/>
      <c r="S45" s="1038"/>
      <c r="T45" s="1038"/>
      <c r="U45" s="1038"/>
      <c r="V45" s="1038"/>
      <c r="W45" s="1038"/>
      <c r="X45" s="1038"/>
      <c r="Y45" s="1038"/>
      <c r="Z45" s="1038"/>
    </row>
    <row r="46" spans="1:26" s="148" customFormat="1">
      <c r="A46"/>
      <c r="B46" s="472"/>
      <c r="C46"/>
      <c r="D46" s="568"/>
      <c r="E46" s="1096"/>
      <c r="F46" s="418"/>
      <c r="G46" s="1038"/>
      <c r="H46" s="1038"/>
      <c r="I46" s="1038"/>
      <c r="J46" s="1038"/>
      <c r="K46" s="1038"/>
      <c r="L46" s="1038"/>
      <c r="M46" s="1038"/>
      <c r="N46" s="1038"/>
      <c r="O46" s="1038"/>
      <c r="P46" s="1038"/>
      <c r="Q46" s="1038"/>
      <c r="R46" s="1038"/>
      <c r="S46" s="1038"/>
      <c r="T46" s="1038"/>
      <c r="U46" s="1038"/>
      <c r="V46" s="1038"/>
      <c r="W46" s="1038"/>
      <c r="X46" s="1038"/>
      <c r="Y46" s="1038"/>
      <c r="Z46" s="1038"/>
    </row>
    <row r="47" spans="1:26" s="148" customFormat="1">
      <c r="B47" s="294"/>
      <c r="C47" s="417"/>
      <c r="D47" s="418"/>
      <c r="E47" s="1096"/>
      <c r="F47" s="418"/>
      <c r="G47" s="1038"/>
      <c r="H47" s="1038"/>
      <c r="I47" s="1038"/>
      <c r="J47" s="1038"/>
      <c r="K47" s="1038"/>
      <c r="L47" s="1038"/>
      <c r="M47" s="1038"/>
      <c r="N47" s="1038"/>
      <c r="O47" s="1038"/>
      <c r="P47" s="1038"/>
      <c r="Q47" s="1038"/>
      <c r="R47" s="1038"/>
      <c r="S47" s="1038"/>
      <c r="T47" s="1038"/>
      <c r="U47" s="1038"/>
      <c r="V47" s="1038"/>
      <c r="W47" s="1038"/>
      <c r="X47" s="1038"/>
      <c r="Y47" s="1038"/>
      <c r="Z47" s="1038"/>
    </row>
    <row r="48" spans="1:26" s="368" customFormat="1">
      <c r="A48" s="366" t="s">
        <v>153</v>
      </c>
      <c r="B48" s="370" t="s">
        <v>510</v>
      </c>
      <c r="C48" s="75"/>
      <c r="D48" s="71"/>
      <c r="E48" s="1048"/>
      <c r="F48" s="71"/>
      <c r="G48" s="1055"/>
      <c r="H48" s="1055"/>
      <c r="I48" s="1055"/>
      <c r="J48" s="1055"/>
      <c r="K48" s="1055"/>
      <c r="L48" s="1055"/>
      <c r="M48" s="1055"/>
      <c r="N48" s="1055"/>
      <c r="O48" s="1055"/>
      <c r="P48" s="1055"/>
      <c r="Q48" s="1055"/>
      <c r="R48" s="1055"/>
      <c r="S48" s="1055"/>
      <c r="T48" s="1055"/>
      <c r="U48" s="1055"/>
      <c r="V48" s="1055"/>
      <c r="W48" s="1055"/>
      <c r="X48" s="1055"/>
      <c r="Y48" s="1055"/>
      <c r="Z48" s="1055"/>
    </row>
    <row r="49" spans="1:26" s="368" customFormat="1" ht="25.5">
      <c r="A49" s="366"/>
      <c r="B49" s="294" t="s">
        <v>1293</v>
      </c>
      <c r="C49" s="75"/>
      <c r="D49" s="71"/>
      <c r="E49" s="1048"/>
      <c r="F49" s="71"/>
      <c r="G49" s="1055"/>
      <c r="H49" s="1055"/>
      <c r="I49" s="1055"/>
      <c r="J49" s="1055"/>
      <c r="K49" s="1055"/>
      <c r="L49" s="1055"/>
      <c r="M49" s="1055"/>
      <c r="N49" s="1055"/>
      <c r="O49" s="1055"/>
      <c r="P49" s="1055"/>
      <c r="Q49" s="1055"/>
      <c r="R49" s="1055"/>
      <c r="S49" s="1055"/>
      <c r="T49" s="1055"/>
      <c r="U49" s="1055"/>
      <c r="V49" s="1055"/>
      <c r="W49" s="1055"/>
      <c r="X49" s="1055"/>
      <c r="Y49" s="1055"/>
      <c r="Z49" s="1055"/>
    </row>
    <row r="50" spans="1:26" s="368" customFormat="1" ht="89.25">
      <c r="A50" s="366"/>
      <c r="B50" s="572" t="s">
        <v>1294</v>
      </c>
      <c r="C50" s="75"/>
      <c r="D50" s="71"/>
      <c r="E50" s="1048"/>
      <c r="F50" s="71"/>
      <c r="G50" s="1055"/>
      <c r="H50" s="1055"/>
      <c r="I50" s="1055"/>
      <c r="J50" s="1055"/>
      <c r="K50" s="1055"/>
      <c r="L50" s="1055"/>
      <c r="M50" s="1055"/>
      <c r="N50" s="1055"/>
      <c r="O50" s="1055"/>
      <c r="P50" s="1055"/>
      <c r="Q50" s="1055"/>
      <c r="R50" s="1055"/>
      <c r="S50" s="1055"/>
      <c r="T50" s="1055"/>
      <c r="U50" s="1055"/>
      <c r="V50" s="1055"/>
      <c r="W50" s="1055"/>
      <c r="X50" s="1055"/>
      <c r="Y50" s="1055"/>
      <c r="Z50" s="1055"/>
    </row>
    <row r="51" spans="1:26" s="368" customFormat="1" ht="395.25">
      <c r="A51" s="366"/>
      <c r="B51" s="572" t="s">
        <v>1295</v>
      </c>
      <c r="C51" s="75"/>
      <c r="D51" s="71"/>
      <c r="E51" s="1048"/>
      <c r="F51" s="71"/>
      <c r="G51" s="1055"/>
      <c r="H51" s="1055"/>
      <c r="I51" s="1055"/>
      <c r="J51" s="1055"/>
      <c r="K51" s="1055"/>
      <c r="L51" s="1055"/>
      <c r="M51" s="1055"/>
      <c r="N51" s="1055"/>
      <c r="O51" s="1055"/>
      <c r="P51" s="1055"/>
      <c r="Q51" s="1055"/>
      <c r="R51" s="1055"/>
      <c r="S51" s="1055"/>
      <c r="T51" s="1055"/>
      <c r="U51" s="1055"/>
      <c r="V51" s="1055"/>
      <c r="W51" s="1055"/>
      <c r="X51" s="1055"/>
      <c r="Y51" s="1055"/>
      <c r="Z51" s="1055"/>
    </row>
    <row r="52" spans="1:26" s="368" customFormat="1" ht="63.75">
      <c r="A52" s="366"/>
      <c r="B52" s="573" t="s">
        <v>1296</v>
      </c>
      <c r="C52" s="75"/>
      <c r="D52" s="71"/>
      <c r="E52" s="1048"/>
      <c r="F52" s="71"/>
      <c r="G52" s="1055"/>
      <c r="H52" s="1055"/>
      <c r="I52" s="1055"/>
      <c r="J52" s="1055"/>
      <c r="K52" s="1055"/>
      <c r="L52" s="1055"/>
      <c r="M52" s="1055"/>
      <c r="N52" s="1055"/>
      <c r="O52" s="1055"/>
      <c r="P52" s="1055"/>
      <c r="Q52" s="1055"/>
      <c r="R52" s="1055"/>
      <c r="S52" s="1055"/>
      <c r="T52" s="1055"/>
      <c r="U52" s="1055"/>
      <c r="V52" s="1055"/>
      <c r="W52" s="1055"/>
      <c r="X52" s="1055"/>
      <c r="Y52" s="1055"/>
      <c r="Z52" s="1055"/>
    </row>
    <row r="53" spans="1:26" s="368" customFormat="1" ht="25.5">
      <c r="A53" s="366"/>
      <c r="B53" s="574" t="s">
        <v>1297</v>
      </c>
      <c r="C53" s="75"/>
      <c r="D53" s="71"/>
      <c r="E53" s="1048"/>
      <c r="F53" s="71"/>
      <c r="G53" s="1055"/>
      <c r="H53" s="1055"/>
      <c r="I53" s="1055"/>
      <c r="J53" s="1055"/>
      <c r="K53" s="1055"/>
      <c r="L53" s="1055"/>
      <c r="M53" s="1055"/>
      <c r="N53" s="1055"/>
      <c r="O53" s="1055"/>
      <c r="P53" s="1055"/>
      <c r="Q53" s="1055"/>
      <c r="R53" s="1055"/>
      <c r="S53" s="1055"/>
      <c r="T53" s="1055"/>
      <c r="U53" s="1055"/>
      <c r="V53" s="1055"/>
      <c r="W53" s="1055"/>
      <c r="X53" s="1055"/>
      <c r="Y53" s="1055"/>
      <c r="Z53" s="1055"/>
    </row>
    <row r="54" spans="1:26" s="368" customFormat="1" ht="38.25">
      <c r="A54" s="366"/>
      <c r="B54" s="148" t="s">
        <v>1298</v>
      </c>
      <c r="C54" s="75"/>
      <c r="D54" s="71"/>
      <c r="E54" s="1048"/>
      <c r="F54" s="71"/>
      <c r="G54" s="1055"/>
      <c r="H54" s="1055"/>
      <c r="I54" s="1055"/>
      <c r="J54" s="1055"/>
      <c r="K54" s="1055"/>
      <c r="L54" s="1055"/>
      <c r="M54" s="1055"/>
      <c r="N54" s="1055"/>
      <c r="O54" s="1055"/>
      <c r="P54" s="1055"/>
      <c r="Q54" s="1055"/>
      <c r="R54" s="1055"/>
      <c r="S54" s="1055"/>
      <c r="T54" s="1055"/>
      <c r="U54" s="1055"/>
      <c r="V54" s="1055"/>
      <c r="W54" s="1055"/>
      <c r="X54" s="1055"/>
      <c r="Y54" s="1055"/>
      <c r="Z54" s="1055"/>
    </row>
    <row r="55" spans="1:26" s="368" customFormat="1" ht="191.25">
      <c r="A55" s="366"/>
      <c r="B55" s="148" t="s">
        <v>1299</v>
      </c>
      <c r="C55" s="75"/>
      <c r="D55" s="71"/>
      <c r="E55" s="1048"/>
      <c r="F55" s="71"/>
      <c r="G55" s="1055"/>
      <c r="H55" s="1055"/>
      <c r="I55" s="1055"/>
      <c r="J55" s="1055"/>
      <c r="K55" s="1055"/>
      <c r="L55" s="1055"/>
      <c r="M55" s="1055"/>
      <c r="N55" s="1055"/>
      <c r="O55" s="1055"/>
      <c r="P55" s="1055"/>
      <c r="Q55" s="1055"/>
      <c r="R55" s="1055"/>
      <c r="S55" s="1055"/>
      <c r="T55" s="1055"/>
      <c r="U55" s="1055"/>
      <c r="V55" s="1055"/>
      <c r="W55" s="1055"/>
      <c r="X55" s="1055"/>
      <c r="Y55" s="1055"/>
      <c r="Z55" s="1055"/>
    </row>
    <row r="56" spans="1:26" s="368" customFormat="1" ht="178.5">
      <c r="A56" s="366"/>
      <c r="B56" s="148" t="s">
        <v>1300</v>
      </c>
      <c r="C56" s="75"/>
      <c r="D56" s="71"/>
      <c r="E56" s="1048"/>
      <c r="F56" s="71"/>
      <c r="G56" s="1055"/>
      <c r="H56" s="1055"/>
      <c r="I56" s="1055"/>
      <c r="J56" s="1055"/>
      <c r="K56" s="1055"/>
      <c r="L56" s="1055"/>
      <c r="M56" s="1055"/>
      <c r="N56" s="1055"/>
      <c r="O56" s="1055"/>
      <c r="P56" s="1055"/>
      <c r="Q56" s="1055"/>
      <c r="R56" s="1055"/>
      <c r="S56" s="1055"/>
      <c r="T56" s="1055"/>
      <c r="U56" s="1055"/>
      <c r="V56" s="1055"/>
      <c r="W56" s="1055"/>
      <c r="X56" s="1055"/>
      <c r="Y56" s="1055"/>
      <c r="Z56" s="1055"/>
    </row>
    <row r="57" spans="1:26" s="368" customFormat="1" ht="25.5">
      <c r="A57" s="366"/>
      <c r="B57" s="377" t="s">
        <v>514</v>
      </c>
      <c r="C57" s="75" t="s">
        <v>96</v>
      </c>
      <c r="D57" s="71">
        <v>118</v>
      </c>
      <c r="E57" s="1048"/>
      <c r="F57" s="71">
        <f>+D57*E57</f>
        <v>0</v>
      </c>
      <c r="G57" s="1055"/>
      <c r="H57" s="1055"/>
      <c r="I57" s="1055"/>
      <c r="J57" s="1055"/>
      <c r="K57" s="1055"/>
      <c r="L57" s="1055"/>
      <c r="M57" s="1055"/>
      <c r="N57" s="1055"/>
      <c r="O57" s="1055"/>
      <c r="P57" s="1055"/>
      <c r="Q57" s="1055"/>
      <c r="R57" s="1055"/>
      <c r="S57" s="1055"/>
      <c r="T57" s="1055"/>
      <c r="U57" s="1055"/>
      <c r="V57" s="1055"/>
      <c r="W57" s="1055"/>
      <c r="X57" s="1055"/>
      <c r="Y57" s="1055"/>
      <c r="Z57" s="1055"/>
    </row>
    <row r="58" spans="1:26" s="368" customFormat="1">
      <c r="A58" s="366"/>
      <c r="B58" s="377"/>
      <c r="C58" s="75"/>
      <c r="D58" s="71"/>
      <c r="E58" s="1048"/>
      <c r="F58" s="71"/>
      <c r="G58" s="1055"/>
      <c r="H58" s="1055"/>
      <c r="I58" s="1055"/>
      <c r="J58" s="1055"/>
      <c r="K58" s="1055"/>
      <c r="L58" s="1055"/>
      <c r="M58" s="1055"/>
      <c r="N58" s="1055"/>
      <c r="O58" s="1055"/>
      <c r="P58" s="1055"/>
      <c r="Q58" s="1055"/>
      <c r="R58" s="1055"/>
      <c r="S58" s="1055"/>
      <c r="T58" s="1055"/>
      <c r="U58" s="1055"/>
      <c r="V58" s="1055"/>
      <c r="W58" s="1055"/>
      <c r="X58" s="1055"/>
      <c r="Y58" s="1055"/>
      <c r="Z58" s="1055"/>
    </row>
    <row r="59" spans="1:26" s="368" customFormat="1">
      <c r="A59" s="366"/>
      <c r="B59" s="377"/>
      <c r="C59" s="75"/>
      <c r="D59" s="71"/>
      <c r="E59" s="1048"/>
      <c r="F59" s="71"/>
      <c r="G59" s="1055"/>
      <c r="H59" s="1055"/>
      <c r="I59" s="1055"/>
      <c r="J59" s="1055"/>
      <c r="K59" s="1055"/>
      <c r="L59" s="1055"/>
      <c r="M59" s="1055"/>
      <c r="N59" s="1055"/>
      <c r="O59" s="1055"/>
      <c r="P59" s="1055"/>
      <c r="Q59" s="1055"/>
      <c r="R59" s="1055"/>
      <c r="S59" s="1055"/>
      <c r="T59" s="1055"/>
      <c r="U59" s="1055"/>
      <c r="V59" s="1055"/>
      <c r="W59" s="1055"/>
      <c r="X59" s="1055"/>
      <c r="Y59" s="1055"/>
      <c r="Z59" s="1055"/>
    </row>
    <row r="60" spans="1:26" s="148" customFormat="1" ht="25.5">
      <c r="A60" s="148" t="s">
        <v>155</v>
      </c>
      <c r="B60" s="166" t="s">
        <v>1301</v>
      </c>
      <c r="C60" s="417"/>
      <c r="D60" s="418"/>
      <c r="E60" s="1096"/>
      <c r="F60" s="418"/>
      <c r="G60" s="1038"/>
      <c r="H60" s="1038"/>
      <c r="I60" s="1038"/>
      <c r="J60" s="1038"/>
      <c r="K60" s="1038"/>
      <c r="L60" s="1038"/>
      <c r="M60" s="1038"/>
      <c r="N60" s="1038"/>
      <c r="O60" s="1038"/>
      <c r="P60" s="1038"/>
      <c r="Q60" s="1038"/>
      <c r="R60" s="1038"/>
      <c r="S60" s="1038"/>
      <c r="T60" s="1038"/>
      <c r="U60" s="1038"/>
      <c r="V60" s="1038"/>
      <c r="W60" s="1038"/>
      <c r="X60" s="1038"/>
      <c r="Y60" s="1038"/>
      <c r="Z60" s="1038"/>
    </row>
    <row r="61" spans="1:26" s="148" customFormat="1" ht="25.5">
      <c r="B61" s="294" t="s">
        <v>1302</v>
      </c>
      <c r="C61" s="417"/>
      <c r="D61" s="418"/>
      <c r="E61" s="1096"/>
      <c r="F61" s="418"/>
      <c r="G61" s="1038"/>
      <c r="H61" s="1038"/>
      <c r="I61" s="1038"/>
      <c r="J61" s="1038"/>
      <c r="K61" s="1038"/>
      <c r="L61" s="1038"/>
      <c r="M61" s="1038"/>
      <c r="N61" s="1038"/>
      <c r="O61" s="1038"/>
      <c r="P61" s="1038"/>
      <c r="Q61" s="1038"/>
      <c r="R61" s="1038"/>
      <c r="S61" s="1038"/>
      <c r="T61" s="1038"/>
      <c r="U61" s="1038"/>
      <c r="V61" s="1038"/>
      <c r="W61" s="1038"/>
      <c r="X61" s="1038"/>
      <c r="Y61" s="1038"/>
      <c r="Z61" s="1038"/>
    </row>
    <row r="62" spans="1:26" s="148" customFormat="1" ht="25.5">
      <c r="B62" s="273" t="s">
        <v>1303</v>
      </c>
      <c r="C62" s="417"/>
      <c r="D62" s="568"/>
      <c r="E62" s="1096"/>
      <c r="F62" s="418"/>
      <c r="G62" s="1038"/>
      <c r="H62" s="1038"/>
      <c r="I62" s="1038"/>
      <c r="J62" s="1038"/>
      <c r="K62" s="1038"/>
      <c r="L62" s="1038"/>
      <c r="M62" s="1038"/>
      <c r="N62" s="1038"/>
      <c r="O62" s="1038"/>
      <c r="P62" s="1038"/>
      <c r="Q62" s="1038"/>
      <c r="R62" s="1038"/>
      <c r="S62" s="1038"/>
      <c r="T62" s="1038"/>
      <c r="U62" s="1038"/>
      <c r="V62" s="1038"/>
      <c r="W62" s="1038"/>
      <c r="X62" s="1038"/>
      <c r="Y62" s="1038"/>
      <c r="Z62" s="1038"/>
    </row>
    <row r="63" spans="1:26" s="148" customFormat="1" ht="25.5">
      <c r="B63" s="148" t="s">
        <v>1304</v>
      </c>
      <c r="C63" s="417"/>
      <c r="D63" s="418"/>
      <c r="E63" s="1096"/>
      <c r="F63" s="418"/>
      <c r="G63" s="1038"/>
      <c r="H63" s="1038"/>
      <c r="I63" s="1038"/>
      <c r="J63" s="1038"/>
      <c r="K63" s="1038"/>
      <c r="L63" s="1038"/>
      <c r="M63" s="1038"/>
      <c r="N63" s="1038"/>
      <c r="O63" s="1038"/>
      <c r="P63" s="1038"/>
      <c r="Q63" s="1038"/>
      <c r="R63" s="1038"/>
      <c r="S63" s="1038"/>
      <c r="T63" s="1038"/>
      <c r="U63" s="1038"/>
      <c r="V63" s="1038"/>
      <c r="W63" s="1038"/>
      <c r="X63" s="1038"/>
      <c r="Y63" s="1038"/>
      <c r="Z63" s="1038"/>
    </row>
    <row r="64" spans="1:26" s="148" customFormat="1">
      <c r="B64" s="148" t="s">
        <v>1305</v>
      </c>
      <c r="C64" s="417"/>
      <c r="D64" s="418"/>
      <c r="E64" s="1096"/>
      <c r="F64" s="418"/>
      <c r="G64" s="1038"/>
      <c r="H64" s="1038"/>
      <c r="I64" s="1038"/>
      <c r="J64" s="1038"/>
      <c r="K64" s="1038"/>
      <c r="L64" s="1038"/>
      <c r="M64" s="1038"/>
      <c r="N64" s="1038"/>
      <c r="O64" s="1038"/>
      <c r="P64" s="1038"/>
      <c r="Q64" s="1038"/>
      <c r="R64" s="1038"/>
      <c r="S64" s="1038"/>
      <c r="T64" s="1038"/>
      <c r="U64" s="1038"/>
      <c r="V64" s="1038"/>
      <c r="W64" s="1038"/>
      <c r="X64" s="1038"/>
      <c r="Y64" s="1038"/>
      <c r="Z64" s="1038"/>
    </row>
    <row r="65" spans="1:26" s="148" customFormat="1" ht="76.5">
      <c r="B65" s="294" t="s">
        <v>1306</v>
      </c>
      <c r="C65" s="417"/>
      <c r="D65" s="418"/>
      <c r="E65" s="1096"/>
      <c r="F65" s="418"/>
      <c r="G65" s="1038"/>
      <c r="H65" s="1038"/>
      <c r="I65" s="1038"/>
      <c r="J65" s="1038"/>
      <c r="K65" s="1038"/>
      <c r="L65" s="1038"/>
      <c r="M65" s="1038"/>
      <c r="N65" s="1038"/>
      <c r="O65" s="1038"/>
      <c r="P65" s="1038"/>
      <c r="Q65" s="1038"/>
      <c r="R65" s="1038"/>
      <c r="S65" s="1038"/>
      <c r="T65" s="1038"/>
      <c r="U65" s="1038"/>
      <c r="V65" s="1038"/>
      <c r="W65" s="1038"/>
      <c r="X65" s="1038"/>
      <c r="Y65" s="1038"/>
      <c r="Z65" s="1038"/>
    </row>
    <row r="66" spans="1:26" s="148" customFormat="1" ht="38.25">
      <c r="B66" s="294" t="s">
        <v>1307</v>
      </c>
      <c r="C66" s="417"/>
      <c r="D66" s="418"/>
      <c r="E66" s="1096"/>
      <c r="F66" s="418"/>
      <c r="G66" s="1038"/>
      <c r="H66" s="1038"/>
      <c r="I66" s="1038"/>
      <c r="J66" s="1038"/>
      <c r="K66" s="1038"/>
      <c r="L66" s="1038"/>
      <c r="M66" s="1038"/>
      <c r="N66" s="1038"/>
      <c r="O66" s="1038"/>
      <c r="P66" s="1038"/>
      <c r="Q66" s="1038"/>
      <c r="R66" s="1038"/>
      <c r="S66" s="1038"/>
      <c r="T66" s="1038"/>
      <c r="U66" s="1038"/>
      <c r="V66" s="1038"/>
      <c r="W66" s="1038"/>
      <c r="X66" s="1038"/>
      <c r="Y66" s="1038"/>
      <c r="Z66" s="1038"/>
    </row>
    <row r="67" spans="1:26" s="148" customFormat="1">
      <c r="B67" s="148" t="s">
        <v>246</v>
      </c>
      <c r="C67" s="472" t="s">
        <v>96</v>
      </c>
      <c r="D67" s="289">
        <v>16.3</v>
      </c>
      <c r="E67" s="1031"/>
      <c r="F67" s="287">
        <f>+E67*D67</f>
        <v>0</v>
      </c>
      <c r="G67" s="1038"/>
      <c r="H67" s="1038"/>
      <c r="I67" s="1038"/>
      <c r="J67" s="1038"/>
      <c r="K67" s="1038"/>
      <c r="L67" s="1038"/>
      <c r="M67" s="1038"/>
      <c r="N67" s="1038"/>
      <c r="O67" s="1038"/>
      <c r="P67" s="1038"/>
      <c r="Q67" s="1038"/>
      <c r="R67" s="1038"/>
      <c r="S67" s="1038"/>
      <c r="T67" s="1038"/>
      <c r="U67" s="1038"/>
      <c r="V67" s="1038"/>
      <c r="W67" s="1038"/>
      <c r="X67" s="1038"/>
      <c r="Y67" s="1038"/>
      <c r="Z67" s="1038"/>
    </row>
    <row r="68" spans="1:26" s="148" customFormat="1">
      <c r="B68" s="294"/>
      <c r="C68" s="417"/>
      <c r="D68" s="418"/>
      <c r="E68" s="1096"/>
      <c r="F68" s="418"/>
      <c r="G68" s="1038"/>
      <c r="H68" s="1038"/>
      <c r="I68" s="1038"/>
      <c r="J68" s="1038"/>
      <c r="K68" s="1038"/>
      <c r="L68" s="1038"/>
      <c r="M68" s="1038"/>
      <c r="N68" s="1038"/>
      <c r="O68" s="1038"/>
      <c r="P68" s="1038"/>
      <c r="Q68" s="1038"/>
      <c r="R68" s="1038"/>
      <c r="S68" s="1038"/>
      <c r="T68" s="1038"/>
      <c r="U68" s="1038"/>
      <c r="V68" s="1038"/>
      <c r="W68" s="1038"/>
      <c r="X68" s="1038"/>
      <c r="Y68" s="1038"/>
      <c r="Z68" s="1038"/>
    </row>
    <row r="69" spans="1:26" s="148" customFormat="1">
      <c r="B69" s="294"/>
      <c r="C69" s="417"/>
      <c r="D69" s="418"/>
      <c r="E69" s="1096"/>
      <c r="F69" s="418"/>
      <c r="G69" s="1038"/>
      <c r="H69" s="1038"/>
      <c r="I69" s="1038"/>
      <c r="J69" s="1038"/>
      <c r="K69" s="1038"/>
      <c r="L69" s="1038"/>
      <c r="M69" s="1038"/>
      <c r="N69" s="1038"/>
      <c r="O69" s="1038"/>
      <c r="P69" s="1038"/>
      <c r="Q69" s="1038"/>
      <c r="R69" s="1038"/>
      <c r="S69" s="1038"/>
      <c r="T69" s="1038"/>
      <c r="U69" s="1038"/>
      <c r="V69" s="1038"/>
      <c r="W69" s="1038"/>
      <c r="X69" s="1038"/>
      <c r="Y69" s="1038"/>
      <c r="Z69" s="1038"/>
    </row>
    <row r="70" spans="1:26" s="148" customFormat="1" ht="25.5">
      <c r="A70" s="148" t="s">
        <v>157</v>
      </c>
      <c r="B70" s="166" t="s">
        <v>1308</v>
      </c>
      <c r="D70" s="418"/>
      <c r="E70" s="1096"/>
      <c r="F70" s="418"/>
      <c r="G70" s="1038"/>
      <c r="H70" s="1038"/>
      <c r="I70" s="1038"/>
      <c r="J70" s="1038"/>
      <c r="K70" s="1038"/>
      <c r="L70" s="1038"/>
      <c r="M70" s="1038"/>
      <c r="N70" s="1038"/>
      <c r="O70" s="1038"/>
      <c r="P70" s="1038"/>
      <c r="Q70" s="1038"/>
      <c r="R70" s="1038"/>
      <c r="S70" s="1038"/>
      <c r="T70" s="1038"/>
      <c r="U70" s="1038"/>
      <c r="V70" s="1038"/>
      <c r="W70" s="1038"/>
      <c r="X70" s="1038"/>
      <c r="Y70" s="1038"/>
      <c r="Z70" s="1038"/>
    </row>
    <row r="71" spans="1:26" s="148" customFormat="1" ht="25.5">
      <c r="B71" s="294" t="s">
        <v>1279</v>
      </c>
      <c r="D71" s="418"/>
      <c r="E71" s="1096"/>
      <c r="F71" s="418"/>
      <c r="G71" s="1038"/>
      <c r="H71" s="1038"/>
      <c r="I71" s="1038"/>
      <c r="J71" s="1038"/>
      <c r="K71" s="1038"/>
      <c r="L71" s="1038"/>
      <c r="M71" s="1038"/>
      <c r="N71" s="1038"/>
      <c r="O71" s="1038"/>
      <c r="P71" s="1038"/>
      <c r="Q71" s="1038"/>
      <c r="R71" s="1038"/>
      <c r="S71" s="1038"/>
      <c r="T71" s="1038"/>
      <c r="U71" s="1038"/>
      <c r="V71" s="1038"/>
      <c r="W71" s="1038"/>
      <c r="X71" s="1038"/>
      <c r="Y71" s="1038"/>
      <c r="Z71" s="1038"/>
    </row>
    <row r="72" spans="1:26" s="148" customFormat="1" ht="25.5">
      <c r="B72" s="148" t="s">
        <v>1280</v>
      </c>
      <c r="D72" s="418"/>
      <c r="E72" s="1096"/>
      <c r="F72" s="418"/>
      <c r="G72" s="1038"/>
      <c r="H72" s="1038"/>
      <c r="I72" s="1038"/>
      <c r="J72" s="1038"/>
      <c r="K72" s="1038"/>
      <c r="L72" s="1038"/>
      <c r="M72" s="1038"/>
      <c r="N72" s="1038"/>
      <c r="O72" s="1038"/>
      <c r="P72" s="1038"/>
      <c r="Q72" s="1038"/>
      <c r="R72" s="1038"/>
      <c r="S72" s="1038"/>
      <c r="T72" s="1038"/>
      <c r="U72" s="1038"/>
      <c r="V72" s="1038"/>
      <c r="W72" s="1038"/>
      <c r="X72" s="1038"/>
      <c r="Y72" s="1038"/>
      <c r="Z72" s="1038"/>
    </row>
    <row r="73" spans="1:26" s="148" customFormat="1" ht="25.5">
      <c r="B73" s="148" t="s">
        <v>1281</v>
      </c>
      <c r="D73" s="418"/>
      <c r="E73" s="1096"/>
      <c r="F73" s="418"/>
      <c r="G73" s="1038"/>
      <c r="H73" s="1038"/>
      <c r="I73" s="1038"/>
      <c r="J73" s="1038"/>
      <c r="K73" s="1038"/>
      <c r="L73" s="1038"/>
      <c r="M73" s="1038"/>
      <c r="N73" s="1038"/>
      <c r="O73" s="1038"/>
      <c r="P73" s="1038"/>
      <c r="Q73" s="1038"/>
      <c r="R73" s="1038"/>
      <c r="S73" s="1038"/>
      <c r="T73" s="1038"/>
      <c r="U73" s="1038"/>
      <c r="V73" s="1038"/>
      <c r="W73" s="1038"/>
      <c r="X73" s="1038"/>
      <c r="Y73" s="1038"/>
      <c r="Z73" s="1038"/>
    </row>
    <row r="74" spans="1:26" s="148" customFormat="1" ht="63.75">
      <c r="B74" s="148" t="s">
        <v>1309</v>
      </c>
      <c r="D74" s="418"/>
      <c r="E74" s="1096"/>
      <c r="F74" s="418"/>
      <c r="G74" s="1038"/>
      <c r="H74" s="1038"/>
      <c r="I74" s="1038"/>
      <c r="J74" s="1038"/>
      <c r="K74" s="1038"/>
      <c r="L74" s="1038"/>
      <c r="M74" s="1038"/>
      <c r="N74" s="1038"/>
      <c r="O74" s="1038"/>
      <c r="P74" s="1038"/>
      <c r="Q74" s="1038"/>
      <c r="R74" s="1038"/>
      <c r="S74" s="1038"/>
      <c r="T74" s="1038"/>
      <c r="U74" s="1038"/>
      <c r="V74" s="1038"/>
      <c r="W74" s="1038"/>
      <c r="X74" s="1038"/>
      <c r="Y74" s="1038"/>
      <c r="Z74" s="1038"/>
    </row>
    <row r="75" spans="1:26" s="148" customFormat="1" ht="25.5">
      <c r="B75" s="148" t="s">
        <v>1282</v>
      </c>
      <c r="D75" s="418"/>
      <c r="E75" s="1096"/>
      <c r="F75" s="418"/>
      <c r="G75" s="1038"/>
      <c r="H75" s="1038"/>
      <c r="I75" s="1038"/>
      <c r="J75" s="1038"/>
      <c r="K75" s="1038"/>
      <c r="L75" s="1038"/>
      <c r="M75" s="1038"/>
      <c r="N75" s="1038"/>
      <c r="O75" s="1038"/>
      <c r="P75" s="1038"/>
      <c r="Q75" s="1038"/>
      <c r="R75" s="1038"/>
      <c r="S75" s="1038"/>
      <c r="T75" s="1038"/>
      <c r="U75" s="1038"/>
      <c r="V75" s="1038"/>
      <c r="W75" s="1038"/>
      <c r="X75" s="1038"/>
      <c r="Y75" s="1038"/>
      <c r="Z75" s="1038"/>
    </row>
    <row r="76" spans="1:26" s="148" customFormat="1">
      <c r="B76" s="148" t="s">
        <v>246</v>
      </c>
      <c r="C76" s="148" t="s">
        <v>96</v>
      </c>
      <c r="D76" s="568">
        <v>73.62</v>
      </c>
      <c r="E76" s="1096"/>
      <c r="F76" s="287">
        <f>+E76*D76</f>
        <v>0</v>
      </c>
      <c r="G76" s="1038"/>
      <c r="H76" s="1038"/>
      <c r="I76" s="1038"/>
      <c r="J76" s="1038"/>
      <c r="K76" s="1038"/>
      <c r="L76" s="1038"/>
      <c r="M76" s="1038"/>
      <c r="N76" s="1038"/>
      <c r="O76" s="1038"/>
      <c r="P76" s="1038"/>
      <c r="Q76" s="1038"/>
      <c r="R76" s="1038"/>
      <c r="S76" s="1038"/>
      <c r="T76" s="1038"/>
      <c r="U76" s="1038"/>
      <c r="V76" s="1038"/>
      <c r="W76" s="1038"/>
      <c r="X76" s="1038"/>
      <c r="Y76" s="1038"/>
      <c r="Z76" s="1038"/>
    </row>
    <row r="77" spans="1:26" s="148" customFormat="1">
      <c r="A77"/>
      <c r="B77" s="472"/>
      <c r="C77"/>
      <c r="D77" s="418"/>
      <c r="E77" s="1096"/>
      <c r="F77" s="418"/>
      <c r="G77" s="1038"/>
      <c r="H77" s="1038"/>
      <c r="I77" s="1038"/>
      <c r="J77" s="1038"/>
      <c r="K77" s="1038"/>
      <c r="L77" s="1038"/>
      <c r="M77" s="1038"/>
      <c r="N77" s="1038"/>
      <c r="O77" s="1038"/>
      <c r="P77" s="1038"/>
      <c r="Q77" s="1038"/>
      <c r="R77" s="1038"/>
      <c r="S77" s="1038"/>
      <c r="T77" s="1038"/>
      <c r="U77" s="1038"/>
      <c r="V77" s="1038"/>
      <c r="W77" s="1038"/>
      <c r="X77" s="1038"/>
      <c r="Y77" s="1038"/>
      <c r="Z77" s="1038"/>
    </row>
    <row r="78" spans="1:26" s="326" customFormat="1">
      <c r="A78" s="332"/>
      <c r="B78" s="565"/>
      <c r="C78" s="566"/>
      <c r="D78" s="325"/>
      <c r="E78" s="1036"/>
      <c r="F78" s="325"/>
      <c r="G78" s="1040"/>
      <c r="H78" s="1040"/>
      <c r="I78" s="1040"/>
      <c r="J78" s="1040"/>
      <c r="K78" s="1040"/>
      <c r="L78" s="1040"/>
      <c r="M78" s="1040"/>
      <c r="N78" s="1040"/>
      <c r="O78" s="1040"/>
      <c r="P78" s="1040"/>
      <c r="Q78" s="1040"/>
      <c r="R78" s="1040"/>
      <c r="S78" s="1040"/>
      <c r="T78" s="1040"/>
      <c r="U78" s="1040"/>
      <c r="V78" s="1040"/>
      <c r="W78" s="1040"/>
      <c r="X78" s="1040"/>
      <c r="Y78" s="1040"/>
      <c r="Z78" s="1040"/>
    </row>
    <row r="79" spans="1:26" s="267" customFormat="1" ht="25.5">
      <c r="A79" s="263" t="s">
        <v>158</v>
      </c>
      <c r="B79" s="166" t="s">
        <v>1310</v>
      </c>
      <c r="C79" s="265"/>
      <c r="D79" s="266"/>
      <c r="E79" s="1025"/>
      <c r="F79" s="175"/>
      <c r="G79" s="1026"/>
      <c r="H79" s="1026"/>
      <c r="I79" s="1026"/>
      <c r="J79" s="1026"/>
      <c r="K79" s="1026"/>
      <c r="L79" s="1026"/>
      <c r="M79" s="1026"/>
      <c r="N79" s="1026"/>
      <c r="O79" s="1026"/>
      <c r="P79" s="1026"/>
      <c r="Q79" s="1026"/>
      <c r="R79" s="1026"/>
      <c r="S79" s="1026"/>
      <c r="T79" s="1026"/>
      <c r="U79" s="1026"/>
      <c r="V79" s="1026"/>
      <c r="W79" s="1026"/>
      <c r="X79" s="1026"/>
      <c r="Y79" s="1026"/>
      <c r="Z79" s="1026"/>
    </row>
    <row r="80" spans="1:26" s="267" customFormat="1" ht="63.75">
      <c r="A80" s="263"/>
      <c r="B80" s="294" t="s">
        <v>1274</v>
      </c>
      <c r="C80" s="265"/>
      <c r="D80" s="266"/>
      <c r="E80" s="1025"/>
      <c r="F80" s="175"/>
      <c r="G80" s="1026"/>
      <c r="H80" s="1026"/>
      <c r="I80" s="1026"/>
      <c r="J80" s="1026"/>
      <c r="K80" s="1026"/>
      <c r="L80" s="1026"/>
      <c r="M80" s="1026"/>
      <c r="N80" s="1026"/>
      <c r="O80" s="1026"/>
      <c r="P80" s="1026"/>
      <c r="Q80" s="1026"/>
      <c r="R80" s="1026"/>
      <c r="S80" s="1026"/>
      <c r="T80" s="1026"/>
      <c r="U80" s="1026"/>
      <c r="V80" s="1026"/>
      <c r="W80" s="1026"/>
      <c r="X80" s="1026"/>
      <c r="Y80" s="1026"/>
      <c r="Z80" s="1026"/>
    </row>
    <row r="81" spans="1:26" s="267" customFormat="1" ht="51">
      <c r="A81" s="263"/>
      <c r="B81" s="294" t="s">
        <v>1311</v>
      </c>
      <c r="C81" s="265"/>
      <c r="D81" s="266"/>
      <c r="E81" s="1025"/>
      <c r="F81" s="175"/>
      <c r="G81" s="1026"/>
      <c r="H81" s="1026"/>
      <c r="I81" s="1026"/>
      <c r="J81" s="1026"/>
      <c r="K81" s="1026"/>
      <c r="L81" s="1026"/>
      <c r="M81" s="1026"/>
      <c r="N81" s="1026"/>
      <c r="O81" s="1026"/>
      <c r="P81" s="1026"/>
      <c r="Q81" s="1026"/>
      <c r="R81" s="1026"/>
      <c r="S81" s="1026"/>
      <c r="T81" s="1026"/>
      <c r="U81" s="1026"/>
      <c r="V81" s="1026"/>
      <c r="W81" s="1026"/>
      <c r="X81" s="1026"/>
      <c r="Y81" s="1026"/>
      <c r="Z81" s="1026"/>
    </row>
    <row r="82" spans="1:26" s="267" customFormat="1" ht="38.25">
      <c r="A82" s="263"/>
      <c r="B82" s="148" t="s">
        <v>1312</v>
      </c>
      <c r="C82" s="265"/>
      <c r="D82" s="266"/>
      <c r="E82" s="1025"/>
      <c r="F82" s="175"/>
      <c r="G82" s="1026"/>
      <c r="H82" s="1026"/>
      <c r="I82" s="1026"/>
      <c r="J82" s="1026"/>
      <c r="K82" s="1026"/>
      <c r="L82" s="1026"/>
      <c r="M82" s="1026"/>
      <c r="N82" s="1026"/>
      <c r="O82" s="1026"/>
      <c r="P82" s="1026"/>
      <c r="Q82" s="1026"/>
      <c r="R82" s="1026"/>
      <c r="S82" s="1026"/>
      <c r="T82" s="1026"/>
      <c r="U82" s="1026"/>
      <c r="V82" s="1026"/>
      <c r="W82" s="1026"/>
      <c r="X82" s="1026"/>
      <c r="Y82" s="1026"/>
      <c r="Z82" s="1026"/>
    </row>
    <row r="83" spans="1:26" s="267" customFormat="1" ht="38.25">
      <c r="A83" s="263"/>
      <c r="B83" s="148" t="s">
        <v>1313</v>
      </c>
      <c r="C83" s="265"/>
      <c r="D83" s="266"/>
      <c r="E83" s="1025"/>
      <c r="F83" s="175"/>
      <c r="G83" s="1026"/>
      <c r="H83" s="1026"/>
      <c r="I83" s="1026"/>
      <c r="J83" s="1026"/>
      <c r="K83" s="1026"/>
      <c r="L83" s="1026"/>
      <c r="M83" s="1026"/>
      <c r="N83" s="1026"/>
      <c r="O83" s="1026"/>
      <c r="P83" s="1026"/>
      <c r="Q83" s="1026"/>
      <c r="R83" s="1026"/>
      <c r="S83" s="1026"/>
      <c r="T83" s="1026"/>
      <c r="U83" s="1026"/>
      <c r="V83" s="1026"/>
      <c r="W83" s="1026"/>
      <c r="X83" s="1026"/>
      <c r="Y83" s="1026"/>
      <c r="Z83" s="1026"/>
    </row>
    <row r="84" spans="1:26" s="267" customFormat="1" ht="25.5">
      <c r="A84" s="263"/>
      <c r="B84" s="148" t="s">
        <v>1314</v>
      </c>
      <c r="C84" s="265"/>
      <c r="D84" s="266"/>
      <c r="E84" s="1025"/>
      <c r="F84" s="175"/>
      <c r="G84" s="1026"/>
      <c r="H84" s="1026"/>
      <c r="I84" s="1026"/>
      <c r="J84" s="1026"/>
      <c r="K84" s="1026"/>
      <c r="L84" s="1026"/>
      <c r="M84" s="1026"/>
      <c r="N84" s="1026"/>
      <c r="O84" s="1026"/>
      <c r="P84" s="1026"/>
      <c r="Q84" s="1026"/>
      <c r="R84" s="1026"/>
      <c r="S84" s="1026"/>
      <c r="T84" s="1026"/>
      <c r="U84" s="1026"/>
      <c r="V84" s="1026"/>
      <c r="W84" s="1026"/>
      <c r="X84" s="1026"/>
      <c r="Y84" s="1026"/>
      <c r="Z84" s="1026"/>
    </row>
    <row r="85" spans="1:26" s="267" customFormat="1">
      <c r="A85" s="263"/>
      <c r="B85" s="148" t="s">
        <v>246</v>
      </c>
      <c r="C85" s="265" t="s">
        <v>96</v>
      </c>
      <c r="D85" s="266">
        <v>59.74</v>
      </c>
      <c r="E85" s="1025"/>
      <c r="F85" s="287">
        <f>+E85*D85</f>
        <v>0</v>
      </c>
      <c r="G85" s="1026"/>
      <c r="H85" s="1026"/>
      <c r="I85" s="1026"/>
      <c r="J85" s="1026"/>
      <c r="K85" s="1026"/>
      <c r="L85" s="1026"/>
      <c r="M85" s="1026"/>
      <c r="N85" s="1026"/>
      <c r="O85" s="1026"/>
      <c r="P85" s="1026"/>
      <c r="Q85" s="1026"/>
      <c r="R85" s="1026"/>
      <c r="S85" s="1026"/>
      <c r="T85" s="1026"/>
      <c r="U85" s="1026"/>
      <c r="V85" s="1026"/>
      <c r="W85" s="1026"/>
      <c r="X85" s="1026"/>
      <c r="Y85" s="1026"/>
      <c r="Z85" s="1026"/>
    </row>
    <row r="86" spans="1:26" s="267" customFormat="1">
      <c r="A86" s="263"/>
      <c r="B86" s="148"/>
      <c r="C86" s="265"/>
      <c r="D86" s="266"/>
      <c r="E86" s="1025"/>
      <c r="F86" s="175"/>
      <c r="G86" s="1026"/>
      <c r="H86" s="1026"/>
      <c r="I86" s="1026"/>
      <c r="J86" s="1026"/>
      <c r="K86" s="1026"/>
      <c r="L86" s="1026"/>
      <c r="M86" s="1026"/>
      <c r="N86" s="1026"/>
      <c r="O86" s="1026"/>
      <c r="P86" s="1026"/>
      <c r="Q86" s="1026"/>
      <c r="R86" s="1026"/>
      <c r="S86" s="1026"/>
      <c r="T86" s="1026"/>
      <c r="U86" s="1026"/>
      <c r="V86" s="1026"/>
      <c r="W86" s="1026"/>
      <c r="X86" s="1026"/>
      <c r="Y86" s="1026"/>
      <c r="Z86" s="1026"/>
    </row>
    <row r="87" spans="1:26" s="267" customFormat="1">
      <c r="A87" s="263"/>
      <c r="B87" s="268"/>
      <c r="C87" s="265"/>
      <c r="D87" s="266"/>
      <c r="E87" s="1025"/>
      <c r="F87" s="175"/>
      <c r="G87" s="1026"/>
      <c r="H87" s="1026"/>
      <c r="I87" s="1026"/>
      <c r="J87" s="1026"/>
      <c r="K87" s="1026"/>
      <c r="L87" s="1026"/>
      <c r="M87" s="1026"/>
      <c r="N87" s="1026"/>
      <c r="O87" s="1026"/>
      <c r="P87" s="1026"/>
      <c r="Q87" s="1026"/>
      <c r="R87" s="1026"/>
      <c r="S87" s="1026"/>
      <c r="T87" s="1026"/>
      <c r="U87" s="1026"/>
      <c r="V87" s="1026"/>
      <c r="W87" s="1026"/>
      <c r="X87" s="1026"/>
      <c r="Y87" s="1026"/>
      <c r="Z87" s="1026"/>
    </row>
    <row r="88" spans="1:26" s="267" customFormat="1" ht="25.5">
      <c r="A88" s="263" t="s">
        <v>160</v>
      </c>
      <c r="B88" s="166" t="s">
        <v>1315</v>
      </c>
      <c r="C88" s="265"/>
      <c r="D88" s="266"/>
      <c r="E88" s="1025"/>
      <c r="F88" s="175"/>
      <c r="G88" s="1026"/>
      <c r="H88" s="1026"/>
      <c r="I88" s="1026"/>
      <c r="J88" s="1026"/>
      <c r="K88" s="1026"/>
      <c r="L88" s="1026"/>
      <c r="M88" s="1026"/>
      <c r="N88" s="1026"/>
      <c r="O88" s="1026"/>
      <c r="P88" s="1026"/>
      <c r="Q88" s="1026"/>
      <c r="R88" s="1026"/>
      <c r="S88" s="1026"/>
      <c r="T88" s="1026"/>
      <c r="U88" s="1026"/>
      <c r="V88" s="1026"/>
      <c r="W88" s="1026"/>
      <c r="X88" s="1026"/>
      <c r="Y88" s="1026"/>
      <c r="Z88" s="1026"/>
    </row>
    <row r="89" spans="1:26" s="267" customFormat="1" ht="25.5">
      <c r="A89" s="263"/>
      <c r="B89" s="294" t="s">
        <v>1316</v>
      </c>
      <c r="C89" s="265"/>
      <c r="D89" s="266"/>
      <c r="E89" s="1025"/>
      <c r="F89" s="175"/>
      <c r="G89" s="1026"/>
      <c r="H89" s="1026"/>
      <c r="I89" s="1026"/>
      <c r="J89" s="1026"/>
      <c r="K89" s="1026"/>
      <c r="L89" s="1026"/>
      <c r="M89" s="1026"/>
      <c r="N89" s="1026"/>
      <c r="O89" s="1026"/>
      <c r="P89" s="1026"/>
      <c r="Q89" s="1026"/>
      <c r="R89" s="1026"/>
      <c r="S89" s="1026"/>
      <c r="T89" s="1026"/>
      <c r="U89" s="1026"/>
      <c r="V89" s="1026"/>
      <c r="W89" s="1026"/>
      <c r="X89" s="1026"/>
      <c r="Y89" s="1026"/>
      <c r="Z89" s="1026"/>
    </row>
    <row r="90" spans="1:26" s="267" customFormat="1">
      <c r="A90" s="263"/>
      <c r="B90" s="148" t="s">
        <v>1317</v>
      </c>
      <c r="C90" s="265"/>
      <c r="D90" s="266"/>
      <c r="E90" s="1025"/>
      <c r="F90" s="175"/>
      <c r="G90" s="1026"/>
      <c r="H90" s="1026"/>
      <c r="I90" s="1026"/>
      <c r="J90" s="1026"/>
      <c r="K90" s="1026"/>
      <c r="L90" s="1026"/>
      <c r="M90" s="1026"/>
      <c r="N90" s="1026"/>
      <c r="O90" s="1026"/>
      <c r="P90" s="1026"/>
      <c r="Q90" s="1026"/>
      <c r="R90" s="1026"/>
      <c r="S90" s="1026"/>
      <c r="T90" s="1026"/>
      <c r="U90" s="1026"/>
      <c r="V90" s="1026"/>
      <c r="W90" s="1026"/>
      <c r="X90" s="1026"/>
      <c r="Y90" s="1026"/>
      <c r="Z90" s="1026"/>
    </row>
    <row r="91" spans="1:26" s="267" customFormat="1" ht="25.5">
      <c r="A91" s="263"/>
      <c r="B91" s="148" t="s">
        <v>1290</v>
      </c>
      <c r="C91" s="265"/>
      <c r="D91" s="266"/>
      <c r="E91" s="1025"/>
      <c r="F91" s="175"/>
      <c r="G91" s="1026"/>
      <c r="H91" s="1026"/>
      <c r="I91" s="1026"/>
      <c r="J91" s="1026"/>
      <c r="K91" s="1026"/>
      <c r="L91" s="1026"/>
      <c r="M91" s="1026"/>
      <c r="N91" s="1026"/>
      <c r="O91" s="1026"/>
      <c r="P91" s="1026"/>
      <c r="Q91" s="1026"/>
      <c r="R91" s="1026"/>
      <c r="S91" s="1026"/>
      <c r="T91" s="1026"/>
      <c r="U91" s="1026"/>
      <c r="V91" s="1026"/>
      <c r="W91" s="1026"/>
      <c r="X91" s="1026"/>
      <c r="Y91" s="1026"/>
      <c r="Z91" s="1026"/>
    </row>
    <row r="92" spans="1:26" s="267" customFormat="1">
      <c r="A92" s="263"/>
      <c r="B92" s="148" t="s">
        <v>246</v>
      </c>
      <c r="C92" s="265" t="s">
        <v>96</v>
      </c>
      <c r="D92" s="266">
        <v>20.21</v>
      </c>
      <c r="E92" s="1025"/>
      <c r="F92" s="287">
        <f>+E92*D92</f>
        <v>0</v>
      </c>
      <c r="G92" s="1026"/>
      <c r="H92" s="1026"/>
      <c r="I92" s="1026"/>
      <c r="J92" s="1026"/>
      <c r="K92" s="1026"/>
      <c r="L92" s="1026"/>
      <c r="M92" s="1026"/>
      <c r="N92" s="1026"/>
      <c r="O92" s="1026"/>
      <c r="P92" s="1026"/>
      <c r="Q92" s="1026"/>
      <c r="R92" s="1026"/>
      <c r="S92" s="1026"/>
      <c r="T92" s="1026"/>
      <c r="U92" s="1026"/>
      <c r="V92" s="1026"/>
      <c r="W92" s="1026"/>
      <c r="X92" s="1026"/>
      <c r="Y92" s="1026"/>
      <c r="Z92" s="1026"/>
    </row>
    <row r="93" spans="1:26" s="267" customFormat="1">
      <c r="A93" s="263"/>
      <c r="B93" s="148"/>
      <c r="C93" s="265"/>
      <c r="D93" s="266"/>
      <c r="E93" s="1025"/>
      <c r="F93" s="287"/>
      <c r="G93" s="1026"/>
      <c r="H93" s="1026"/>
      <c r="I93" s="1026"/>
      <c r="J93" s="1026"/>
      <c r="K93" s="1026"/>
      <c r="L93" s="1026"/>
      <c r="M93" s="1026"/>
      <c r="N93" s="1026"/>
      <c r="O93" s="1026"/>
      <c r="P93" s="1026"/>
      <c r="Q93" s="1026"/>
      <c r="R93" s="1026"/>
      <c r="S93" s="1026"/>
      <c r="T93" s="1026"/>
      <c r="U93" s="1026"/>
      <c r="V93" s="1026"/>
      <c r="W93" s="1026"/>
      <c r="X93" s="1026"/>
      <c r="Y93" s="1026"/>
      <c r="Z93" s="1026"/>
    </row>
    <row r="94" spans="1:26" s="267" customFormat="1">
      <c r="A94" s="263"/>
      <c r="B94" s="268"/>
      <c r="C94" s="265"/>
      <c r="D94" s="266"/>
      <c r="E94" s="1025"/>
      <c r="F94" s="175"/>
      <c r="G94" s="1026"/>
      <c r="H94" s="1026"/>
      <c r="I94" s="1026"/>
      <c r="J94" s="1026"/>
      <c r="K94" s="1026"/>
      <c r="L94" s="1026"/>
      <c r="M94" s="1026"/>
      <c r="N94" s="1026"/>
      <c r="O94" s="1026"/>
      <c r="P94" s="1026"/>
      <c r="Q94" s="1026"/>
      <c r="R94" s="1026"/>
      <c r="S94" s="1026"/>
      <c r="T94" s="1026"/>
      <c r="U94" s="1026"/>
      <c r="V94" s="1026"/>
      <c r="W94" s="1026"/>
      <c r="X94" s="1026"/>
      <c r="Y94" s="1026"/>
      <c r="Z94" s="1026"/>
    </row>
    <row r="95" spans="1:26" s="267" customFormat="1" ht="25.5">
      <c r="A95" s="263" t="s">
        <v>161</v>
      </c>
      <c r="B95" s="166" t="s">
        <v>1318</v>
      </c>
      <c r="C95" s="265"/>
      <c r="D95" s="266"/>
      <c r="E95" s="1025"/>
      <c r="F95" s="175"/>
      <c r="G95" s="1026"/>
      <c r="H95" s="1026"/>
      <c r="I95" s="1026"/>
      <c r="J95" s="1026"/>
      <c r="K95" s="1026"/>
      <c r="L95" s="1026"/>
      <c r="M95" s="1026"/>
      <c r="N95" s="1026"/>
      <c r="O95" s="1026"/>
      <c r="P95" s="1026"/>
      <c r="Q95" s="1026"/>
      <c r="R95" s="1026"/>
      <c r="S95" s="1026"/>
      <c r="T95" s="1026"/>
      <c r="U95" s="1026"/>
      <c r="V95" s="1026"/>
      <c r="W95" s="1026"/>
      <c r="X95" s="1026"/>
      <c r="Y95" s="1026"/>
      <c r="Z95" s="1026"/>
    </row>
    <row r="96" spans="1:26" s="267" customFormat="1" ht="51">
      <c r="A96" s="263"/>
      <c r="B96" s="294" t="s">
        <v>1319</v>
      </c>
      <c r="C96" s="265"/>
      <c r="D96" s="266"/>
      <c r="E96" s="1025"/>
      <c r="F96" s="175"/>
      <c r="G96" s="1026"/>
      <c r="H96" s="1026"/>
      <c r="I96" s="1026"/>
      <c r="J96" s="1026"/>
      <c r="K96" s="1026"/>
      <c r="L96" s="1026"/>
      <c r="M96" s="1026"/>
      <c r="N96" s="1026"/>
      <c r="O96" s="1026"/>
      <c r="P96" s="1026"/>
      <c r="Q96" s="1026"/>
      <c r="R96" s="1026"/>
      <c r="S96" s="1026"/>
      <c r="T96" s="1026"/>
      <c r="U96" s="1026"/>
      <c r="V96" s="1026"/>
      <c r="W96" s="1026"/>
      <c r="X96" s="1026"/>
      <c r="Y96" s="1026"/>
      <c r="Z96" s="1026"/>
    </row>
    <row r="97" spans="1:26" s="267" customFormat="1" ht="25.5">
      <c r="A97" s="263"/>
      <c r="B97" s="148" t="s">
        <v>1280</v>
      </c>
      <c r="C97" s="265"/>
      <c r="D97" s="266"/>
      <c r="E97" s="1025"/>
      <c r="F97" s="175"/>
      <c r="G97" s="1026"/>
      <c r="H97" s="1026"/>
      <c r="I97" s="1026"/>
      <c r="J97" s="1026"/>
      <c r="K97" s="1026"/>
      <c r="L97" s="1026"/>
      <c r="M97" s="1026"/>
      <c r="N97" s="1026"/>
      <c r="O97" s="1026"/>
      <c r="P97" s="1026"/>
      <c r="Q97" s="1026"/>
      <c r="R97" s="1026"/>
      <c r="S97" s="1026"/>
      <c r="T97" s="1026"/>
      <c r="U97" s="1026"/>
      <c r="V97" s="1026"/>
      <c r="W97" s="1026"/>
      <c r="X97" s="1026"/>
      <c r="Y97" s="1026"/>
      <c r="Z97" s="1026"/>
    </row>
    <row r="98" spans="1:26" s="267" customFormat="1" ht="25.5">
      <c r="A98" s="263"/>
      <c r="B98" s="148" t="s">
        <v>1281</v>
      </c>
      <c r="C98" s="265"/>
      <c r="D98" s="266"/>
      <c r="E98" s="1025"/>
      <c r="F98" s="175"/>
      <c r="G98" s="1026"/>
      <c r="H98" s="1026"/>
      <c r="I98" s="1026"/>
      <c r="J98" s="1026"/>
      <c r="K98" s="1026"/>
      <c r="L98" s="1026"/>
      <c r="M98" s="1026"/>
      <c r="N98" s="1026"/>
      <c r="O98" s="1026"/>
      <c r="P98" s="1026"/>
      <c r="Q98" s="1026"/>
      <c r="R98" s="1026"/>
      <c r="S98" s="1026"/>
      <c r="T98" s="1026"/>
      <c r="U98" s="1026"/>
      <c r="V98" s="1026"/>
      <c r="W98" s="1026"/>
      <c r="X98" s="1026"/>
      <c r="Y98" s="1026"/>
      <c r="Z98" s="1026"/>
    </row>
    <row r="99" spans="1:26" s="267" customFormat="1" ht="25.5">
      <c r="A99" s="263"/>
      <c r="B99" s="148" t="s">
        <v>1282</v>
      </c>
      <c r="C99" s="265"/>
      <c r="D99" s="266"/>
      <c r="E99" s="1025"/>
      <c r="F99" s="175"/>
      <c r="G99" s="1026"/>
      <c r="H99" s="1026"/>
      <c r="I99" s="1026"/>
      <c r="J99" s="1026"/>
      <c r="K99" s="1026"/>
      <c r="L99" s="1026"/>
      <c r="M99" s="1026"/>
      <c r="N99" s="1026"/>
      <c r="O99" s="1026"/>
      <c r="P99" s="1026"/>
      <c r="Q99" s="1026"/>
      <c r="R99" s="1026"/>
      <c r="S99" s="1026"/>
      <c r="T99" s="1026"/>
      <c r="U99" s="1026"/>
      <c r="V99" s="1026"/>
      <c r="W99" s="1026"/>
      <c r="X99" s="1026"/>
      <c r="Y99" s="1026"/>
      <c r="Z99" s="1026"/>
    </row>
    <row r="100" spans="1:26" s="267" customFormat="1">
      <c r="A100" s="263"/>
      <c r="B100" s="148" t="s">
        <v>246</v>
      </c>
      <c r="C100" s="265" t="s">
        <v>96</v>
      </c>
      <c r="D100" s="266">
        <v>18.91</v>
      </c>
      <c r="E100" s="1025"/>
      <c r="F100" s="287">
        <f>+E100*D100</f>
        <v>0</v>
      </c>
      <c r="G100" s="1026"/>
      <c r="H100" s="1026"/>
      <c r="I100" s="1026"/>
      <c r="J100" s="1026"/>
      <c r="K100" s="1026"/>
      <c r="L100" s="1026"/>
      <c r="M100" s="1026"/>
      <c r="N100" s="1026"/>
      <c r="O100" s="1026"/>
      <c r="P100" s="1026"/>
      <c r="Q100" s="1026"/>
      <c r="R100" s="1026"/>
      <c r="S100" s="1026"/>
      <c r="T100" s="1026"/>
      <c r="U100" s="1026"/>
      <c r="V100" s="1026"/>
      <c r="W100" s="1026"/>
      <c r="X100" s="1026"/>
      <c r="Y100" s="1026"/>
      <c r="Z100" s="1026"/>
    </row>
    <row r="101" spans="1:26" s="267" customFormat="1">
      <c r="A101" s="263"/>
      <c r="B101" s="268"/>
      <c r="C101" s="265"/>
      <c r="D101" s="266"/>
      <c r="E101" s="1025"/>
      <c r="F101" s="175"/>
      <c r="G101" s="1026"/>
      <c r="H101" s="1026"/>
      <c r="I101" s="1026"/>
      <c r="J101" s="1026"/>
      <c r="K101" s="1026"/>
      <c r="L101" s="1026"/>
      <c r="M101" s="1026"/>
      <c r="N101" s="1026"/>
      <c r="O101" s="1026"/>
      <c r="P101" s="1026"/>
      <c r="Q101" s="1026"/>
      <c r="R101" s="1026"/>
      <c r="S101" s="1026"/>
      <c r="T101" s="1026"/>
      <c r="U101" s="1026"/>
      <c r="V101" s="1026"/>
      <c r="W101" s="1026"/>
      <c r="X101" s="1026"/>
      <c r="Y101" s="1026"/>
      <c r="Z101" s="1026"/>
    </row>
    <row r="102" spans="1:26" s="326" customFormat="1">
      <c r="A102" s="332"/>
      <c r="B102" s="232"/>
      <c r="C102" s="566"/>
      <c r="D102" s="325"/>
      <c r="E102" s="1036"/>
      <c r="F102" s="325"/>
      <c r="G102" s="1040"/>
      <c r="H102" s="1040"/>
      <c r="I102" s="1040"/>
      <c r="J102" s="1040"/>
      <c r="K102" s="1040"/>
      <c r="L102" s="1040"/>
      <c r="M102" s="1040"/>
      <c r="N102" s="1040"/>
      <c r="O102" s="1040"/>
      <c r="P102" s="1040"/>
      <c r="Q102" s="1040"/>
      <c r="R102" s="1040"/>
      <c r="S102" s="1040"/>
      <c r="T102" s="1040"/>
      <c r="U102" s="1040"/>
      <c r="V102" s="1040"/>
      <c r="W102" s="1040"/>
      <c r="X102" s="1040"/>
      <c r="Y102" s="1040"/>
      <c r="Z102" s="1040"/>
    </row>
    <row r="103" spans="1:26" s="392" customFormat="1" ht="51">
      <c r="A103" s="575" t="s">
        <v>76</v>
      </c>
      <c r="B103" s="555" t="s">
        <v>1320</v>
      </c>
      <c r="D103" s="266"/>
      <c r="E103" s="1025"/>
      <c r="F103" s="266"/>
      <c r="G103" s="1101"/>
      <c r="H103" s="1101"/>
      <c r="I103" s="1101"/>
      <c r="J103" s="1101"/>
      <c r="K103" s="1101"/>
      <c r="L103" s="1101"/>
      <c r="M103" s="1101"/>
      <c r="N103" s="1101"/>
      <c r="O103" s="1101"/>
      <c r="P103" s="1101"/>
      <c r="Q103" s="1101"/>
      <c r="R103" s="1101"/>
      <c r="S103" s="1101"/>
      <c r="T103" s="1101"/>
      <c r="U103" s="1101"/>
      <c r="V103" s="1101"/>
      <c r="W103" s="1101"/>
      <c r="X103" s="1101"/>
      <c r="Y103" s="1101"/>
      <c r="Z103" s="1101"/>
    </row>
    <row r="104" spans="1:26" s="392" customFormat="1">
      <c r="A104" s="575"/>
      <c r="B104" s="264"/>
      <c r="D104" s="266"/>
      <c r="E104" s="1025"/>
      <c r="F104" s="391"/>
      <c r="G104" s="1101"/>
      <c r="H104" s="1101"/>
      <c r="I104" s="1101"/>
      <c r="J104" s="1101"/>
      <c r="K104" s="1101"/>
      <c r="L104" s="1101"/>
      <c r="M104" s="1101"/>
      <c r="N104" s="1101"/>
      <c r="O104" s="1101"/>
      <c r="P104" s="1101"/>
      <c r="Q104" s="1101"/>
      <c r="R104" s="1101"/>
      <c r="S104" s="1101"/>
      <c r="T104" s="1101"/>
      <c r="U104" s="1101"/>
      <c r="V104" s="1101"/>
      <c r="W104" s="1101"/>
      <c r="X104" s="1101"/>
      <c r="Y104" s="1101"/>
      <c r="Z104" s="1101"/>
    </row>
    <row r="105" spans="1:26" s="392" customFormat="1" ht="51">
      <c r="A105" s="575"/>
      <c r="B105" s="576" t="s">
        <v>1321</v>
      </c>
      <c r="D105" s="266"/>
      <c r="E105" s="1025"/>
      <c r="F105" s="391"/>
      <c r="G105" s="1101"/>
      <c r="H105" s="1101"/>
      <c r="I105" s="1101"/>
      <c r="J105" s="1101"/>
      <c r="K105" s="1101"/>
      <c r="L105" s="1101"/>
      <c r="M105" s="1101"/>
      <c r="N105" s="1101"/>
      <c r="O105" s="1101"/>
      <c r="P105" s="1101"/>
      <c r="Q105" s="1101"/>
      <c r="R105" s="1101"/>
      <c r="S105" s="1101"/>
      <c r="T105" s="1101"/>
      <c r="U105" s="1101"/>
      <c r="V105" s="1101"/>
      <c r="W105" s="1101"/>
      <c r="X105" s="1101"/>
      <c r="Y105" s="1101"/>
      <c r="Z105" s="1101"/>
    </row>
    <row r="106" spans="1:26" s="392" customFormat="1" ht="76.5">
      <c r="A106" s="575"/>
      <c r="B106" s="577" t="s">
        <v>1322</v>
      </c>
      <c r="D106" s="266"/>
      <c r="E106" s="1025"/>
      <c r="F106" s="391"/>
      <c r="G106" s="1101"/>
      <c r="H106" s="1101"/>
      <c r="I106" s="1101"/>
      <c r="J106" s="1101"/>
      <c r="K106" s="1101"/>
      <c r="L106" s="1101"/>
      <c r="M106" s="1101"/>
      <c r="N106" s="1101"/>
      <c r="O106" s="1101"/>
      <c r="P106" s="1101"/>
      <c r="Q106" s="1101"/>
      <c r="R106" s="1101"/>
      <c r="S106" s="1101"/>
      <c r="T106" s="1101"/>
      <c r="U106" s="1101"/>
      <c r="V106" s="1101"/>
      <c r="W106" s="1101"/>
      <c r="X106" s="1101"/>
      <c r="Y106" s="1101"/>
      <c r="Z106" s="1101"/>
    </row>
    <row r="107" spans="1:26" s="392" customFormat="1">
      <c r="A107" s="575"/>
      <c r="B107" s="264"/>
      <c r="D107" s="266"/>
      <c r="E107" s="1025"/>
      <c r="F107" s="391"/>
      <c r="G107" s="1101"/>
      <c r="H107" s="1101"/>
      <c r="I107" s="1101"/>
      <c r="J107" s="1101"/>
      <c r="K107" s="1101"/>
      <c r="L107" s="1101"/>
      <c r="M107" s="1101"/>
      <c r="N107" s="1101"/>
      <c r="O107" s="1101"/>
      <c r="P107" s="1101"/>
      <c r="Q107" s="1101"/>
      <c r="R107" s="1101"/>
      <c r="S107" s="1101"/>
      <c r="T107" s="1101"/>
      <c r="U107" s="1101"/>
      <c r="V107" s="1101"/>
      <c r="W107" s="1101"/>
      <c r="X107" s="1101"/>
      <c r="Y107" s="1101"/>
      <c r="Z107" s="1101"/>
    </row>
    <row r="108" spans="1:26" s="392" customFormat="1">
      <c r="A108" s="575"/>
      <c r="B108" s="264"/>
      <c r="D108" s="266"/>
      <c r="E108" s="1025"/>
      <c r="F108" s="391"/>
      <c r="G108" s="1101"/>
      <c r="H108" s="1101"/>
      <c r="I108" s="1101"/>
      <c r="J108" s="1101"/>
      <c r="K108" s="1101"/>
      <c r="L108" s="1101"/>
      <c r="M108" s="1101"/>
      <c r="N108" s="1101"/>
      <c r="O108" s="1101"/>
      <c r="P108" s="1101"/>
      <c r="Q108" s="1101"/>
      <c r="R108" s="1101"/>
      <c r="S108" s="1101"/>
      <c r="T108" s="1101"/>
      <c r="U108" s="1101"/>
      <c r="V108" s="1101"/>
      <c r="W108" s="1101"/>
      <c r="X108" s="1101"/>
      <c r="Y108" s="1101"/>
      <c r="Z108" s="1101"/>
    </row>
    <row r="109" spans="1:26" s="392" customFormat="1" ht="25.5">
      <c r="A109" s="575" t="s">
        <v>113</v>
      </c>
      <c r="B109" s="166" t="s">
        <v>1323</v>
      </c>
      <c r="D109" s="266"/>
      <c r="E109" s="1025"/>
      <c r="F109" s="391"/>
      <c r="G109" s="1101"/>
      <c r="H109" s="1101"/>
      <c r="I109" s="1101"/>
      <c r="J109" s="1101"/>
      <c r="K109" s="1101"/>
      <c r="L109" s="1101"/>
      <c r="M109" s="1101"/>
      <c r="N109" s="1101"/>
      <c r="O109" s="1101"/>
      <c r="P109" s="1101"/>
      <c r="Q109" s="1101"/>
      <c r="R109" s="1101"/>
      <c r="S109" s="1101"/>
      <c r="T109" s="1101"/>
      <c r="U109" s="1101"/>
      <c r="V109" s="1101"/>
      <c r="W109" s="1101"/>
      <c r="X109" s="1101"/>
      <c r="Y109" s="1101"/>
      <c r="Z109" s="1101"/>
    </row>
    <row r="110" spans="1:26" s="392" customFormat="1" ht="25.5">
      <c r="A110" s="575"/>
      <c r="B110" s="294" t="s">
        <v>1324</v>
      </c>
      <c r="D110" s="266"/>
      <c r="E110" s="1025"/>
      <c r="F110" s="391"/>
      <c r="G110" s="1101"/>
      <c r="H110" s="1101"/>
      <c r="I110" s="1101"/>
      <c r="J110" s="1101"/>
      <c r="K110" s="1101"/>
      <c r="L110" s="1101"/>
      <c r="M110" s="1101"/>
      <c r="N110" s="1101"/>
      <c r="O110" s="1101"/>
      <c r="P110" s="1101"/>
      <c r="Q110" s="1101"/>
      <c r="R110" s="1101"/>
      <c r="S110" s="1101"/>
      <c r="T110" s="1101"/>
      <c r="U110" s="1101"/>
      <c r="V110" s="1101"/>
      <c r="W110" s="1101"/>
      <c r="X110" s="1101"/>
      <c r="Y110" s="1101"/>
      <c r="Z110" s="1101"/>
    </row>
    <row r="111" spans="1:26" s="392" customFormat="1" ht="51">
      <c r="A111" s="575"/>
      <c r="B111" s="148" t="s">
        <v>1325</v>
      </c>
      <c r="D111" s="266"/>
      <c r="E111" s="1025"/>
      <c r="F111" s="391"/>
      <c r="G111" s="1101"/>
      <c r="H111" s="1101"/>
      <c r="I111" s="1101"/>
      <c r="J111" s="1101"/>
      <c r="K111" s="1101"/>
      <c r="L111" s="1101"/>
      <c r="M111" s="1101"/>
      <c r="N111" s="1101"/>
      <c r="O111" s="1101"/>
      <c r="P111" s="1101"/>
      <c r="Q111" s="1101"/>
      <c r="R111" s="1101"/>
      <c r="S111" s="1101"/>
      <c r="T111" s="1101"/>
      <c r="U111" s="1101"/>
      <c r="V111" s="1101"/>
      <c r="W111" s="1101"/>
      <c r="X111" s="1101"/>
      <c r="Y111" s="1101"/>
      <c r="Z111" s="1101"/>
    </row>
    <row r="112" spans="1:26" s="392" customFormat="1" ht="51">
      <c r="A112" s="575"/>
      <c r="B112" s="148" t="s">
        <v>1326</v>
      </c>
      <c r="D112" s="266"/>
      <c r="E112" s="1025"/>
      <c r="F112" s="391"/>
      <c r="G112" s="1101"/>
      <c r="H112" s="1101"/>
      <c r="I112" s="1101"/>
      <c r="J112" s="1101"/>
      <c r="K112" s="1101"/>
      <c r="L112" s="1101"/>
      <c r="M112" s="1101"/>
      <c r="N112" s="1101"/>
      <c r="O112" s="1101"/>
      <c r="P112" s="1101"/>
      <c r="Q112" s="1101"/>
      <c r="R112" s="1101"/>
      <c r="S112" s="1101"/>
      <c r="T112" s="1101"/>
      <c r="U112" s="1101"/>
      <c r="V112" s="1101"/>
      <c r="W112" s="1101"/>
      <c r="X112" s="1101"/>
      <c r="Y112" s="1101"/>
      <c r="Z112" s="1101"/>
    </row>
    <row r="113" spans="1:26" s="392" customFormat="1" ht="51">
      <c r="A113" s="575"/>
      <c r="B113" s="148" t="s">
        <v>1325</v>
      </c>
      <c r="D113" s="266"/>
      <c r="E113" s="1025"/>
      <c r="F113" s="391"/>
      <c r="G113" s="1101"/>
      <c r="H113" s="1101"/>
      <c r="I113" s="1101"/>
      <c r="J113" s="1101"/>
      <c r="K113" s="1101"/>
      <c r="L113" s="1101"/>
      <c r="M113" s="1101"/>
      <c r="N113" s="1101"/>
      <c r="O113" s="1101"/>
      <c r="P113" s="1101"/>
      <c r="Q113" s="1101"/>
      <c r="R113" s="1101"/>
      <c r="S113" s="1101"/>
      <c r="T113" s="1101"/>
      <c r="U113" s="1101"/>
      <c r="V113" s="1101"/>
      <c r="W113" s="1101"/>
      <c r="X113" s="1101"/>
      <c r="Y113" s="1101"/>
      <c r="Z113" s="1101"/>
    </row>
    <row r="114" spans="1:26" s="392" customFormat="1">
      <c r="A114" s="575"/>
      <c r="B114" s="264" t="s">
        <v>246</v>
      </c>
      <c r="D114" s="266"/>
      <c r="E114" s="1025"/>
      <c r="F114" s="391"/>
      <c r="G114" s="1101"/>
      <c r="H114" s="1101"/>
      <c r="I114" s="1101"/>
      <c r="J114" s="1101"/>
      <c r="K114" s="1101"/>
      <c r="L114" s="1101"/>
      <c r="M114" s="1101"/>
      <c r="N114" s="1101"/>
      <c r="O114" s="1101"/>
      <c r="P114" s="1101"/>
      <c r="Q114" s="1101"/>
      <c r="R114" s="1101"/>
      <c r="S114" s="1101"/>
      <c r="T114" s="1101"/>
      <c r="U114" s="1101"/>
      <c r="V114" s="1101"/>
      <c r="W114" s="1101"/>
      <c r="X114" s="1101"/>
      <c r="Y114" s="1101"/>
      <c r="Z114" s="1101"/>
    </row>
    <row r="115" spans="1:26" s="392" customFormat="1">
      <c r="A115" s="575"/>
      <c r="B115" s="264" t="s">
        <v>299</v>
      </c>
      <c r="C115" s="392" t="s">
        <v>96</v>
      </c>
      <c r="D115" s="266">
        <f>2256.5+112</f>
        <v>2368.5</v>
      </c>
      <c r="E115" s="1025"/>
      <c r="F115" s="287">
        <f>+E115*D115</f>
        <v>0</v>
      </c>
      <c r="G115" s="1101"/>
      <c r="H115" s="1101"/>
      <c r="I115" s="1101"/>
      <c r="J115" s="1101"/>
      <c r="K115" s="1101"/>
      <c r="L115" s="1101"/>
      <c r="M115" s="1101"/>
      <c r="N115" s="1101"/>
      <c r="O115" s="1101"/>
      <c r="P115" s="1101"/>
      <c r="Q115" s="1101"/>
      <c r="R115" s="1101"/>
      <c r="S115" s="1101"/>
      <c r="T115" s="1101"/>
      <c r="U115" s="1101"/>
      <c r="V115" s="1101"/>
      <c r="W115" s="1101"/>
      <c r="X115" s="1101"/>
      <c r="Y115" s="1101"/>
      <c r="Z115" s="1101"/>
    </row>
    <row r="116" spans="1:26" s="392" customFormat="1">
      <c r="A116" s="575"/>
      <c r="B116" s="264" t="s">
        <v>300</v>
      </c>
      <c r="C116" s="392" t="s">
        <v>96</v>
      </c>
      <c r="D116" s="266">
        <v>43.4</v>
      </c>
      <c r="E116" s="1025"/>
      <c r="F116" s="287">
        <f>+E116*D116</f>
        <v>0</v>
      </c>
      <c r="G116" s="1101"/>
      <c r="H116" s="1101"/>
      <c r="I116" s="1101"/>
      <c r="J116" s="1101"/>
      <c r="K116" s="1101"/>
      <c r="L116" s="1101"/>
      <c r="M116" s="1101"/>
      <c r="N116" s="1101"/>
      <c r="O116" s="1101"/>
      <c r="P116" s="1101"/>
      <c r="Q116" s="1101"/>
      <c r="R116" s="1101"/>
      <c r="S116" s="1101"/>
      <c r="T116" s="1101"/>
      <c r="U116" s="1101"/>
      <c r="V116" s="1101"/>
      <c r="W116" s="1101"/>
      <c r="X116" s="1101"/>
      <c r="Y116" s="1101"/>
      <c r="Z116" s="1101"/>
    </row>
    <row r="117" spans="1:26" s="392" customFormat="1">
      <c r="A117" s="575"/>
      <c r="B117" s="264"/>
      <c r="D117" s="266"/>
      <c r="E117" s="1025"/>
      <c r="F117" s="391"/>
      <c r="G117" s="1101"/>
      <c r="H117" s="1101"/>
      <c r="I117" s="1101"/>
      <c r="J117" s="1101"/>
      <c r="K117" s="1101"/>
      <c r="L117" s="1101"/>
      <c r="M117" s="1101"/>
      <c r="N117" s="1101"/>
      <c r="O117" s="1101"/>
      <c r="P117" s="1101"/>
      <c r="Q117" s="1101"/>
      <c r="R117" s="1101"/>
      <c r="S117" s="1101"/>
      <c r="T117" s="1101"/>
      <c r="U117" s="1101"/>
      <c r="V117" s="1101"/>
      <c r="W117" s="1101"/>
      <c r="X117" s="1101"/>
      <c r="Y117" s="1101"/>
      <c r="Z117" s="1101"/>
    </row>
    <row r="118" spans="1:26" s="392" customFormat="1">
      <c r="A118" s="575"/>
      <c r="B118" s="264"/>
      <c r="D118" s="266"/>
      <c r="E118" s="1025"/>
      <c r="F118" s="391"/>
      <c r="G118" s="1101"/>
      <c r="H118" s="1101"/>
      <c r="I118" s="1101"/>
      <c r="J118" s="1101"/>
      <c r="K118" s="1101"/>
      <c r="L118" s="1101"/>
      <c r="M118" s="1101"/>
      <c r="N118" s="1101"/>
      <c r="O118" s="1101"/>
      <c r="P118" s="1101"/>
      <c r="Q118" s="1101"/>
      <c r="R118" s="1101"/>
      <c r="S118" s="1101"/>
      <c r="T118" s="1101"/>
      <c r="U118" s="1101"/>
      <c r="V118" s="1101"/>
      <c r="W118" s="1101"/>
      <c r="X118" s="1101"/>
      <c r="Y118" s="1101"/>
      <c r="Z118" s="1101"/>
    </row>
    <row r="119" spans="1:26" ht="25.5">
      <c r="A119" s="229" t="s">
        <v>114</v>
      </c>
      <c r="B119" s="166" t="s">
        <v>524</v>
      </c>
      <c r="E119" s="1053"/>
    </row>
    <row r="120" spans="1:26" ht="25.5">
      <c r="B120" s="578" t="s">
        <v>1327</v>
      </c>
      <c r="E120" s="1053"/>
    </row>
    <row r="121" spans="1:26" ht="25.5">
      <c r="B121" s="276" t="s">
        <v>1328</v>
      </c>
      <c r="E121" s="1053"/>
    </row>
    <row r="122" spans="1:26" ht="51">
      <c r="B122" s="579" t="s">
        <v>1329</v>
      </c>
      <c r="E122" s="1053"/>
    </row>
    <row r="123" spans="1:26" ht="63.75">
      <c r="B123" s="276" t="s">
        <v>1330</v>
      </c>
      <c r="E123" s="1053"/>
    </row>
    <row r="124" spans="1:26" ht="38.25">
      <c r="B124" s="579" t="s">
        <v>1331</v>
      </c>
      <c r="E124" s="1053"/>
    </row>
    <row r="125" spans="1:26" ht="25.5">
      <c r="B125" s="276" t="s">
        <v>1328</v>
      </c>
      <c r="E125" s="1053"/>
    </row>
    <row r="126" spans="1:26">
      <c r="B126" s="264" t="s">
        <v>246</v>
      </c>
      <c r="C126" s="392" t="s">
        <v>96</v>
      </c>
      <c r="D126" s="391">
        <f>25.4+125+9.6</f>
        <v>160</v>
      </c>
      <c r="E126" s="1053"/>
      <c r="F126" s="287">
        <f>+E126*D126</f>
        <v>0</v>
      </c>
    </row>
    <row r="127" spans="1:26">
      <c r="B127" s="580"/>
      <c r="E127" s="1053"/>
    </row>
    <row r="128" spans="1:26">
      <c r="E128" s="1053"/>
    </row>
    <row r="129" spans="1:26" s="392" customFormat="1" ht="25.5">
      <c r="A129" s="575" t="s">
        <v>115</v>
      </c>
      <c r="B129" s="166" t="s">
        <v>1332</v>
      </c>
      <c r="D129" s="266"/>
      <c r="E129" s="1025"/>
      <c r="F129" s="391"/>
      <c r="G129" s="1101"/>
      <c r="H129" s="1101"/>
      <c r="I129" s="1101"/>
      <c r="J129" s="1101"/>
      <c r="K129" s="1101"/>
      <c r="L129" s="1101"/>
      <c r="M129" s="1101"/>
      <c r="N129" s="1101"/>
      <c r="O129" s="1101"/>
      <c r="P129" s="1101"/>
      <c r="Q129" s="1101"/>
      <c r="R129" s="1101"/>
      <c r="S129" s="1101"/>
      <c r="T129" s="1101"/>
      <c r="U129" s="1101"/>
      <c r="V129" s="1101"/>
      <c r="W129" s="1101"/>
      <c r="X129" s="1101"/>
      <c r="Y129" s="1101"/>
      <c r="Z129" s="1101"/>
    </row>
    <row r="130" spans="1:26" s="392" customFormat="1" ht="25.5">
      <c r="A130" s="575"/>
      <c r="B130" s="294" t="s">
        <v>1333</v>
      </c>
      <c r="D130" s="266"/>
      <c r="E130" s="1025"/>
      <c r="F130" s="391"/>
      <c r="G130" s="1101"/>
      <c r="H130" s="1101"/>
      <c r="I130" s="1101"/>
      <c r="J130" s="1101"/>
      <c r="K130" s="1101"/>
      <c r="L130" s="1101"/>
      <c r="M130" s="1101"/>
      <c r="N130" s="1101"/>
      <c r="O130" s="1101"/>
      <c r="P130" s="1101"/>
      <c r="Q130" s="1101"/>
      <c r="R130" s="1101"/>
      <c r="S130" s="1101"/>
      <c r="T130" s="1101"/>
      <c r="U130" s="1101"/>
      <c r="V130" s="1101"/>
      <c r="W130" s="1101"/>
      <c r="X130" s="1101"/>
      <c r="Y130" s="1101"/>
      <c r="Z130" s="1101"/>
    </row>
    <row r="131" spans="1:26" s="392" customFormat="1" ht="25.5">
      <c r="A131" s="575"/>
      <c r="B131" s="148" t="s">
        <v>1334</v>
      </c>
      <c r="D131" s="266"/>
      <c r="E131" s="1025"/>
      <c r="F131" s="391"/>
      <c r="G131" s="1101"/>
      <c r="H131" s="1101"/>
      <c r="I131" s="1101"/>
      <c r="J131" s="1101"/>
      <c r="K131" s="1101"/>
      <c r="L131" s="1101"/>
      <c r="M131" s="1101"/>
      <c r="N131" s="1101"/>
      <c r="O131" s="1101"/>
      <c r="P131" s="1101"/>
      <c r="Q131" s="1101"/>
      <c r="R131" s="1101"/>
      <c r="S131" s="1101"/>
      <c r="T131" s="1101"/>
      <c r="U131" s="1101"/>
      <c r="V131" s="1101"/>
      <c r="W131" s="1101"/>
      <c r="X131" s="1101"/>
      <c r="Y131" s="1101"/>
      <c r="Z131" s="1101"/>
    </row>
    <row r="132" spans="1:26" s="392" customFormat="1" ht="51">
      <c r="A132" s="575"/>
      <c r="B132" s="148" t="s">
        <v>1335</v>
      </c>
      <c r="D132" s="266"/>
      <c r="E132" s="1025"/>
      <c r="F132" s="391"/>
      <c r="G132" s="1101"/>
      <c r="H132" s="1101"/>
      <c r="I132" s="1101"/>
      <c r="J132" s="1101"/>
      <c r="K132" s="1101"/>
      <c r="L132" s="1101"/>
      <c r="M132" s="1101"/>
      <c r="N132" s="1101"/>
      <c r="O132" s="1101"/>
      <c r="P132" s="1101"/>
      <c r="Q132" s="1101"/>
      <c r="R132" s="1101"/>
      <c r="S132" s="1101"/>
      <c r="T132" s="1101"/>
      <c r="U132" s="1101"/>
      <c r="V132" s="1101"/>
      <c r="W132" s="1101"/>
      <c r="X132" s="1101"/>
      <c r="Y132" s="1101"/>
      <c r="Z132" s="1101"/>
    </row>
    <row r="133" spans="1:26" s="392" customFormat="1">
      <c r="A133" s="575"/>
      <c r="B133" s="264" t="s">
        <v>246</v>
      </c>
      <c r="D133" s="581"/>
      <c r="E133" s="1025"/>
      <c r="F133" s="391"/>
      <c r="G133" s="1101"/>
      <c r="H133" s="1101"/>
      <c r="I133" s="1101"/>
      <c r="J133" s="1101"/>
      <c r="K133" s="1101"/>
      <c r="L133" s="1101"/>
      <c r="M133" s="1101"/>
      <c r="N133" s="1101"/>
      <c r="O133" s="1101"/>
      <c r="P133" s="1101"/>
      <c r="Q133" s="1101"/>
      <c r="R133" s="1101"/>
      <c r="S133" s="1101"/>
      <c r="T133" s="1101"/>
      <c r="U133" s="1101"/>
      <c r="V133" s="1101"/>
      <c r="W133" s="1101"/>
      <c r="X133" s="1101"/>
      <c r="Y133" s="1101"/>
      <c r="Z133" s="1101"/>
    </row>
    <row r="134" spans="1:26" s="392" customFormat="1">
      <c r="A134" s="575"/>
      <c r="B134" s="264" t="s">
        <v>299</v>
      </c>
      <c r="C134" s="392" t="s">
        <v>96</v>
      </c>
      <c r="D134" s="266">
        <v>154</v>
      </c>
      <c r="E134" s="1025"/>
      <c r="F134" s="287">
        <f>+E134*D134</f>
        <v>0</v>
      </c>
      <c r="G134" s="1101"/>
      <c r="H134" s="1101"/>
      <c r="I134" s="1101"/>
      <c r="J134" s="1101"/>
      <c r="K134" s="1101"/>
      <c r="L134" s="1101"/>
      <c r="M134" s="1101"/>
      <c r="N134" s="1101"/>
      <c r="O134" s="1101"/>
      <c r="P134" s="1101"/>
      <c r="Q134" s="1101"/>
      <c r="R134" s="1101"/>
      <c r="S134" s="1101"/>
      <c r="T134" s="1101"/>
      <c r="U134" s="1101"/>
      <c r="V134" s="1101"/>
      <c r="W134" s="1101"/>
      <c r="X134" s="1101"/>
      <c r="Y134" s="1101"/>
      <c r="Z134" s="1101"/>
    </row>
    <row r="135" spans="1:26" s="392" customFormat="1">
      <c r="A135" s="575"/>
      <c r="B135" s="264" t="s">
        <v>300</v>
      </c>
      <c r="C135" s="392" t="s">
        <v>96</v>
      </c>
      <c r="D135" s="266">
        <v>32</v>
      </c>
      <c r="E135" s="1025"/>
      <c r="F135" s="287">
        <f>+E135*D135</f>
        <v>0</v>
      </c>
      <c r="G135" s="1101"/>
      <c r="H135" s="1101"/>
      <c r="I135" s="1101"/>
      <c r="J135" s="1101"/>
      <c r="K135" s="1101"/>
      <c r="L135" s="1101"/>
      <c r="M135" s="1101"/>
      <c r="N135" s="1101"/>
      <c r="O135" s="1101"/>
      <c r="P135" s="1101"/>
      <c r="Q135" s="1101"/>
      <c r="R135" s="1101"/>
      <c r="S135" s="1101"/>
      <c r="T135" s="1101"/>
      <c r="U135" s="1101"/>
      <c r="V135" s="1101"/>
      <c r="W135" s="1101"/>
      <c r="X135" s="1101"/>
      <c r="Y135" s="1101"/>
      <c r="Z135" s="1101"/>
    </row>
    <row r="136" spans="1:26" s="392" customFormat="1">
      <c r="A136" s="575"/>
      <c r="B136" s="148"/>
      <c r="D136" s="266"/>
      <c r="E136" s="1025"/>
      <c r="F136" s="391"/>
      <c r="G136" s="1101"/>
      <c r="H136" s="1101"/>
      <c r="I136" s="1101"/>
      <c r="J136" s="1101"/>
      <c r="K136" s="1101"/>
      <c r="L136" s="1101"/>
      <c r="M136" s="1101"/>
      <c r="N136" s="1101"/>
      <c r="O136" s="1101"/>
      <c r="P136" s="1101"/>
      <c r="Q136" s="1101"/>
      <c r="R136" s="1101"/>
      <c r="S136" s="1101"/>
      <c r="T136" s="1101"/>
      <c r="U136" s="1101"/>
      <c r="V136" s="1101"/>
      <c r="W136" s="1101"/>
      <c r="X136" s="1101"/>
      <c r="Y136" s="1101"/>
      <c r="Z136" s="1101"/>
    </row>
    <row r="137" spans="1:26" s="392" customFormat="1">
      <c r="A137" s="575"/>
      <c r="B137" s="148"/>
      <c r="D137" s="266"/>
      <c r="E137" s="1025"/>
      <c r="F137" s="391"/>
      <c r="G137" s="1101"/>
      <c r="H137" s="1101"/>
      <c r="I137" s="1101"/>
      <c r="J137" s="1101"/>
      <c r="K137" s="1101"/>
      <c r="L137" s="1101"/>
      <c r="M137" s="1101"/>
      <c r="N137" s="1101"/>
      <c r="O137" s="1101"/>
      <c r="P137" s="1101"/>
      <c r="Q137" s="1101"/>
      <c r="R137" s="1101"/>
      <c r="S137" s="1101"/>
      <c r="T137" s="1101"/>
      <c r="U137" s="1101"/>
      <c r="V137" s="1101"/>
      <c r="W137" s="1101"/>
      <c r="X137" s="1101"/>
      <c r="Y137" s="1101"/>
      <c r="Z137" s="1101"/>
    </row>
    <row r="138" spans="1:26" s="392" customFormat="1" ht="25.5">
      <c r="A138" s="575" t="s">
        <v>146</v>
      </c>
      <c r="B138" s="166" t="s">
        <v>1336</v>
      </c>
      <c r="D138" s="266"/>
      <c r="E138" s="1025"/>
      <c r="F138" s="391"/>
      <c r="G138" s="1101"/>
      <c r="H138" s="1101"/>
      <c r="I138" s="1101"/>
      <c r="J138" s="1101"/>
      <c r="K138" s="1101"/>
      <c r="L138" s="1101"/>
      <c r="M138" s="1101"/>
      <c r="N138" s="1101"/>
      <c r="O138" s="1101"/>
      <c r="P138" s="1101"/>
      <c r="Q138" s="1101"/>
      <c r="R138" s="1101"/>
      <c r="S138" s="1101"/>
      <c r="T138" s="1101"/>
      <c r="U138" s="1101"/>
      <c r="V138" s="1101"/>
      <c r="W138" s="1101"/>
      <c r="X138" s="1101"/>
      <c r="Y138" s="1101"/>
      <c r="Z138" s="1101"/>
    </row>
    <row r="139" spans="1:26" s="392" customFormat="1" ht="25.5">
      <c r="A139" s="575"/>
      <c r="B139" s="294" t="s">
        <v>1337</v>
      </c>
      <c r="D139" s="266"/>
      <c r="E139" s="1025"/>
      <c r="F139" s="391"/>
      <c r="G139" s="1101"/>
      <c r="H139" s="1101"/>
      <c r="I139" s="1101"/>
      <c r="J139" s="1101"/>
      <c r="K139" s="1101"/>
      <c r="L139" s="1101"/>
      <c r="M139" s="1101"/>
      <c r="N139" s="1101"/>
      <c r="O139" s="1101"/>
      <c r="P139" s="1101"/>
      <c r="Q139" s="1101"/>
      <c r="R139" s="1101"/>
      <c r="S139" s="1101"/>
      <c r="T139" s="1101"/>
      <c r="U139" s="1101"/>
      <c r="V139" s="1101"/>
      <c r="W139" s="1101"/>
      <c r="X139" s="1101"/>
      <c r="Y139" s="1101"/>
      <c r="Z139" s="1101"/>
    </row>
    <row r="140" spans="1:26" s="392" customFormat="1" ht="25.5">
      <c r="A140" s="575"/>
      <c r="B140" s="148" t="s">
        <v>1338</v>
      </c>
      <c r="D140" s="266"/>
      <c r="E140" s="1025"/>
      <c r="F140" s="391"/>
      <c r="G140" s="1101"/>
      <c r="H140" s="1101"/>
      <c r="I140" s="1101"/>
      <c r="J140" s="1101"/>
      <c r="K140" s="1101"/>
      <c r="L140" s="1101"/>
      <c r="M140" s="1101"/>
      <c r="N140" s="1101"/>
      <c r="O140" s="1101"/>
      <c r="P140" s="1101"/>
      <c r="Q140" s="1101"/>
      <c r="R140" s="1101"/>
      <c r="S140" s="1101"/>
      <c r="T140" s="1101"/>
      <c r="U140" s="1101"/>
      <c r="V140" s="1101"/>
      <c r="W140" s="1101"/>
      <c r="X140" s="1101"/>
      <c r="Y140" s="1101"/>
      <c r="Z140" s="1101"/>
    </row>
    <row r="141" spans="1:26" s="392" customFormat="1" ht="51">
      <c r="A141" s="575"/>
      <c r="B141" s="148" t="s">
        <v>1339</v>
      </c>
      <c r="D141" s="266"/>
      <c r="E141" s="1025"/>
      <c r="F141" s="391"/>
      <c r="G141" s="1101"/>
      <c r="H141" s="1101"/>
      <c r="I141" s="1101"/>
      <c r="J141" s="1101"/>
      <c r="K141" s="1101"/>
      <c r="L141" s="1101"/>
      <c r="M141" s="1101"/>
      <c r="N141" s="1101"/>
      <c r="O141" s="1101"/>
      <c r="P141" s="1101"/>
      <c r="Q141" s="1101"/>
      <c r="R141" s="1101"/>
      <c r="S141" s="1101"/>
      <c r="T141" s="1101"/>
      <c r="U141" s="1101"/>
      <c r="V141" s="1101"/>
      <c r="W141" s="1101"/>
      <c r="X141" s="1101"/>
      <c r="Y141" s="1101"/>
      <c r="Z141" s="1101"/>
    </row>
    <row r="142" spans="1:26" s="392" customFormat="1">
      <c r="A142" s="575"/>
      <c r="B142" s="264" t="s">
        <v>246</v>
      </c>
      <c r="C142" s="392" t="s">
        <v>96</v>
      </c>
      <c r="D142" s="266">
        <v>74.5</v>
      </c>
      <c r="E142" s="1025"/>
      <c r="F142" s="287">
        <f>+E142*D142</f>
        <v>0</v>
      </c>
      <c r="G142" s="1101"/>
      <c r="H142" s="1101"/>
      <c r="I142" s="1101"/>
      <c r="J142" s="1101"/>
      <c r="K142" s="1101"/>
      <c r="L142" s="1101"/>
      <c r="M142" s="1101"/>
      <c r="N142" s="1101"/>
      <c r="O142" s="1101"/>
      <c r="P142" s="1101"/>
      <c r="Q142" s="1101"/>
      <c r="R142" s="1101"/>
      <c r="S142" s="1101"/>
      <c r="T142" s="1101"/>
      <c r="U142" s="1101"/>
      <c r="V142" s="1101"/>
      <c r="W142" s="1101"/>
      <c r="X142" s="1101"/>
      <c r="Y142" s="1101"/>
      <c r="Z142" s="1101"/>
    </row>
    <row r="143" spans="1:26" s="392" customFormat="1">
      <c r="A143" s="575"/>
      <c r="B143" s="264"/>
      <c r="D143" s="266"/>
      <c r="E143" s="1025"/>
      <c r="F143" s="391"/>
      <c r="G143" s="1101"/>
      <c r="H143" s="1101"/>
      <c r="I143" s="1101"/>
      <c r="J143" s="1101"/>
      <c r="K143" s="1101"/>
      <c r="L143" s="1101"/>
      <c r="M143" s="1101"/>
      <c r="N143" s="1101"/>
      <c r="O143" s="1101"/>
      <c r="P143" s="1101"/>
      <c r="Q143" s="1101"/>
      <c r="R143" s="1101"/>
      <c r="S143" s="1101"/>
      <c r="T143" s="1101"/>
      <c r="U143" s="1101"/>
      <c r="V143" s="1101"/>
      <c r="W143" s="1101"/>
      <c r="X143" s="1101"/>
      <c r="Y143" s="1101"/>
      <c r="Z143" s="1101"/>
    </row>
    <row r="144" spans="1:26" s="392" customFormat="1">
      <c r="A144" s="575"/>
      <c r="B144" s="264"/>
      <c r="D144" s="266"/>
      <c r="E144" s="1025"/>
      <c r="F144" s="391"/>
      <c r="G144" s="1101"/>
      <c r="H144" s="1101"/>
      <c r="I144" s="1101"/>
      <c r="J144" s="1101"/>
      <c r="K144" s="1101"/>
      <c r="L144" s="1101"/>
      <c r="M144" s="1101"/>
      <c r="N144" s="1101"/>
      <c r="O144" s="1101"/>
      <c r="P144" s="1101"/>
      <c r="Q144" s="1101"/>
      <c r="R144" s="1101"/>
      <c r="S144" s="1101"/>
      <c r="T144" s="1101"/>
      <c r="U144" s="1101"/>
      <c r="V144" s="1101"/>
      <c r="W144" s="1101"/>
      <c r="X144" s="1101"/>
      <c r="Y144" s="1101"/>
      <c r="Z144" s="1101"/>
    </row>
    <row r="145" spans="1:26" s="392" customFormat="1" ht="51">
      <c r="A145" s="575"/>
      <c r="B145" s="582" t="s">
        <v>1340</v>
      </c>
      <c r="D145" s="266"/>
      <c r="E145" s="1025"/>
      <c r="F145" s="391"/>
      <c r="G145" s="1101"/>
      <c r="H145" s="1101"/>
      <c r="I145" s="1101"/>
      <c r="J145" s="1101"/>
      <c r="K145" s="1101"/>
      <c r="L145" s="1101"/>
      <c r="M145" s="1101"/>
      <c r="N145" s="1101"/>
      <c r="O145" s="1101"/>
      <c r="P145" s="1101"/>
      <c r="Q145" s="1101"/>
      <c r="R145" s="1101"/>
      <c r="S145" s="1101"/>
      <c r="T145" s="1101"/>
      <c r="U145" s="1101"/>
      <c r="V145" s="1101"/>
      <c r="W145" s="1101"/>
      <c r="X145" s="1101"/>
      <c r="Y145" s="1101"/>
      <c r="Z145" s="1101"/>
    </row>
    <row r="146" spans="1:26" s="392" customFormat="1">
      <c r="A146" s="575"/>
      <c r="B146" s="264"/>
      <c r="D146" s="266"/>
      <c r="E146" s="1025"/>
      <c r="F146" s="391"/>
      <c r="G146" s="1101"/>
      <c r="H146" s="1101"/>
      <c r="I146" s="1101"/>
      <c r="J146" s="1101"/>
      <c r="K146" s="1101"/>
      <c r="L146" s="1101"/>
      <c r="M146" s="1101"/>
      <c r="N146" s="1101"/>
      <c r="O146" s="1101"/>
      <c r="P146" s="1101"/>
      <c r="Q146" s="1101"/>
      <c r="R146" s="1101"/>
      <c r="S146" s="1101"/>
      <c r="T146" s="1101"/>
      <c r="U146" s="1101"/>
      <c r="V146" s="1101"/>
      <c r="W146" s="1101"/>
      <c r="X146" s="1101"/>
      <c r="Y146" s="1101"/>
      <c r="Z146" s="1101"/>
    </row>
    <row r="147" spans="1:26" s="392" customFormat="1" ht="63.75">
      <c r="A147" s="575" t="s">
        <v>82</v>
      </c>
      <c r="B147" s="264" t="s">
        <v>1341</v>
      </c>
      <c r="C147" s="392" t="s">
        <v>96</v>
      </c>
      <c r="D147" s="266">
        <v>79.400000000000006</v>
      </c>
      <c r="E147" s="1025"/>
      <c r="F147" s="287">
        <f>+E147*D147</f>
        <v>0</v>
      </c>
      <c r="G147" s="1101"/>
      <c r="H147" s="1101"/>
      <c r="I147" s="1101"/>
      <c r="J147" s="1101"/>
      <c r="K147" s="1101"/>
      <c r="L147" s="1101"/>
      <c r="M147" s="1101"/>
      <c r="N147" s="1101"/>
      <c r="O147" s="1101"/>
      <c r="P147" s="1101"/>
      <c r="Q147" s="1101"/>
      <c r="R147" s="1101"/>
      <c r="S147" s="1101"/>
      <c r="T147" s="1101"/>
      <c r="U147" s="1101"/>
      <c r="V147" s="1101"/>
      <c r="W147" s="1101"/>
      <c r="X147" s="1101"/>
      <c r="Y147" s="1101"/>
      <c r="Z147" s="1101"/>
    </row>
    <row r="148" spans="1:26" s="392" customFormat="1">
      <c r="A148" s="575"/>
      <c r="B148" s="264"/>
      <c r="D148" s="266"/>
      <c r="E148" s="1025"/>
      <c r="F148" s="391"/>
      <c r="G148" s="1101"/>
      <c r="H148" s="1101"/>
      <c r="I148" s="1101"/>
      <c r="J148" s="1101"/>
      <c r="K148" s="1101"/>
      <c r="L148" s="1101"/>
      <c r="M148" s="1101"/>
      <c r="N148" s="1101"/>
      <c r="O148" s="1101"/>
      <c r="P148" s="1101"/>
      <c r="Q148" s="1101"/>
      <c r="R148" s="1101"/>
      <c r="S148" s="1101"/>
      <c r="T148" s="1101"/>
      <c r="U148" s="1101"/>
      <c r="V148" s="1101"/>
      <c r="W148" s="1101"/>
      <c r="X148" s="1101"/>
      <c r="Y148" s="1101"/>
      <c r="Z148" s="1101"/>
    </row>
    <row r="149" spans="1:26" s="392" customFormat="1">
      <c r="A149" s="575"/>
      <c r="B149" s="264"/>
      <c r="D149" s="266"/>
      <c r="E149" s="1025"/>
      <c r="F149" s="391"/>
      <c r="G149" s="1101"/>
      <c r="H149" s="1101"/>
      <c r="I149" s="1101"/>
      <c r="J149" s="1101"/>
      <c r="K149" s="1101"/>
      <c r="L149" s="1101"/>
      <c r="M149" s="1101"/>
      <c r="N149" s="1101"/>
      <c r="O149" s="1101"/>
      <c r="P149" s="1101"/>
      <c r="Q149" s="1101"/>
      <c r="R149" s="1101"/>
      <c r="S149" s="1101"/>
      <c r="T149" s="1101"/>
      <c r="U149" s="1101"/>
      <c r="V149" s="1101"/>
      <c r="W149" s="1101"/>
      <c r="X149" s="1101"/>
      <c r="Y149" s="1101"/>
      <c r="Z149" s="1101"/>
    </row>
    <row r="150" spans="1:26" s="392" customFormat="1" ht="51">
      <c r="A150" s="575" t="s">
        <v>85</v>
      </c>
      <c r="B150" s="264" t="s">
        <v>1342</v>
      </c>
      <c r="C150" s="392" t="s">
        <v>96</v>
      </c>
      <c r="D150" s="266">
        <f>211.49+358.66</f>
        <v>570.15000000000009</v>
      </c>
      <c r="E150" s="1025"/>
      <c r="F150" s="287">
        <f>+E150*D150</f>
        <v>0</v>
      </c>
      <c r="G150" s="1101"/>
      <c r="H150" s="1101"/>
      <c r="I150" s="1101"/>
      <c r="J150" s="1101"/>
      <c r="K150" s="1101"/>
      <c r="L150" s="1101"/>
      <c r="M150" s="1101"/>
      <c r="N150" s="1101"/>
      <c r="O150" s="1101"/>
      <c r="P150" s="1101"/>
      <c r="Q150" s="1101"/>
      <c r="R150" s="1101"/>
      <c r="S150" s="1101"/>
      <c r="T150" s="1101"/>
      <c r="U150" s="1101"/>
      <c r="V150" s="1101"/>
      <c r="W150" s="1101"/>
      <c r="X150" s="1101"/>
      <c r="Y150" s="1101"/>
      <c r="Z150" s="1101"/>
    </row>
    <row r="151" spans="1:26" s="392" customFormat="1">
      <c r="A151" s="575"/>
      <c r="B151" s="264"/>
      <c r="D151" s="266"/>
      <c r="E151" s="1025"/>
      <c r="F151" s="391"/>
      <c r="G151" s="1101"/>
      <c r="H151" s="1101"/>
      <c r="I151" s="1101"/>
      <c r="J151" s="1101"/>
      <c r="K151" s="1101"/>
      <c r="L151" s="1101"/>
      <c r="M151" s="1101"/>
      <c r="N151" s="1101"/>
      <c r="O151" s="1101"/>
      <c r="P151" s="1101"/>
      <c r="Q151" s="1101"/>
      <c r="R151" s="1101"/>
      <c r="S151" s="1101"/>
      <c r="T151" s="1101"/>
      <c r="U151" s="1101"/>
      <c r="V151" s="1101"/>
      <c r="W151" s="1101"/>
      <c r="X151" s="1101"/>
      <c r="Y151" s="1101"/>
      <c r="Z151" s="1101"/>
    </row>
    <row r="152" spans="1:26" s="392" customFormat="1">
      <c r="A152" s="575"/>
      <c r="B152" s="264"/>
      <c r="D152" s="266"/>
      <c r="E152" s="1025"/>
      <c r="F152" s="391"/>
      <c r="G152" s="1101"/>
      <c r="H152" s="1101"/>
      <c r="I152" s="1101"/>
      <c r="J152" s="1101"/>
      <c r="K152" s="1101"/>
      <c r="L152" s="1101"/>
      <c r="M152" s="1101"/>
      <c r="N152" s="1101"/>
      <c r="O152" s="1101"/>
      <c r="P152" s="1101"/>
      <c r="Q152" s="1101"/>
      <c r="R152" s="1101"/>
      <c r="S152" s="1101"/>
      <c r="T152" s="1101"/>
      <c r="U152" s="1101"/>
      <c r="V152" s="1101"/>
      <c r="W152" s="1101"/>
      <c r="X152" s="1101"/>
      <c r="Y152" s="1101"/>
      <c r="Z152" s="1101"/>
    </row>
    <row r="153" spans="1:26" s="392" customFormat="1" ht="51">
      <c r="A153" s="575" t="s">
        <v>89</v>
      </c>
      <c r="B153" s="264" t="s">
        <v>1343</v>
      </c>
      <c r="C153" s="392" t="s">
        <v>96</v>
      </c>
      <c r="D153" s="266">
        <v>1211.05</v>
      </c>
      <c r="E153" s="1025"/>
      <c r="F153" s="287">
        <f>+E153*D153</f>
        <v>0</v>
      </c>
      <c r="G153" s="1101"/>
      <c r="H153" s="1101"/>
      <c r="I153" s="1101"/>
      <c r="J153" s="1101"/>
      <c r="K153" s="1101"/>
      <c r="L153" s="1101"/>
      <c r="M153" s="1101"/>
      <c r="N153" s="1101"/>
      <c r="O153" s="1101"/>
      <c r="P153" s="1101"/>
      <c r="Q153" s="1101"/>
      <c r="R153" s="1101"/>
      <c r="S153" s="1101"/>
      <c r="T153" s="1101"/>
      <c r="U153" s="1101"/>
      <c r="V153" s="1101"/>
      <c r="W153" s="1101"/>
      <c r="X153" s="1101"/>
      <c r="Y153" s="1101"/>
      <c r="Z153" s="1101"/>
    </row>
    <row r="154" spans="1:26" s="392" customFormat="1">
      <c r="A154" s="575"/>
      <c r="B154" s="264"/>
      <c r="D154" s="266"/>
      <c r="E154" s="1025"/>
      <c r="F154" s="391"/>
      <c r="G154" s="1101"/>
      <c r="H154" s="1101"/>
      <c r="I154" s="1101"/>
      <c r="J154" s="1101"/>
      <c r="K154" s="1101"/>
      <c r="L154" s="1101"/>
      <c r="M154" s="1101"/>
      <c r="N154" s="1101"/>
      <c r="O154" s="1101"/>
      <c r="P154" s="1101"/>
      <c r="Q154" s="1101"/>
      <c r="R154" s="1101"/>
      <c r="S154" s="1101"/>
      <c r="T154" s="1101"/>
      <c r="U154" s="1101"/>
      <c r="V154" s="1101"/>
      <c r="W154" s="1101"/>
      <c r="X154" s="1101"/>
      <c r="Y154" s="1101"/>
      <c r="Z154" s="1101"/>
    </row>
    <row r="155" spans="1:26" s="392" customFormat="1">
      <c r="A155" s="575"/>
      <c r="B155" s="264"/>
      <c r="D155" s="266"/>
      <c r="E155" s="1025"/>
      <c r="F155" s="391"/>
      <c r="G155" s="1101"/>
      <c r="H155" s="1101"/>
      <c r="I155" s="1101"/>
      <c r="J155" s="1101"/>
      <c r="K155" s="1101"/>
      <c r="L155" s="1101"/>
      <c r="M155" s="1101"/>
      <c r="N155" s="1101"/>
      <c r="O155" s="1101"/>
      <c r="P155" s="1101"/>
      <c r="Q155" s="1101"/>
      <c r="R155" s="1101"/>
      <c r="S155" s="1101"/>
      <c r="T155" s="1101"/>
      <c r="U155" s="1101"/>
      <c r="V155" s="1101"/>
      <c r="W155" s="1101"/>
      <c r="X155" s="1101"/>
      <c r="Y155" s="1101"/>
      <c r="Z155" s="1101"/>
    </row>
    <row r="156" spans="1:26" s="392" customFormat="1" ht="51">
      <c r="A156" s="575" t="s">
        <v>94</v>
      </c>
      <c r="B156" s="264" t="s">
        <v>1344</v>
      </c>
      <c r="D156" s="581"/>
      <c r="E156" s="1099"/>
      <c r="F156" s="581"/>
      <c r="G156" s="1101"/>
      <c r="H156" s="1101"/>
      <c r="I156" s="1101"/>
      <c r="J156" s="1101"/>
      <c r="K156" s="1101"/>
      <c r="L156" s="1101"/>
      <c r="M156" s="1101"/>
      <c r="N156" s="1101"/>
      <c r="O156" s="1101"/>
      <c r="P156" s="1101"/>
      <c r="Q156" s="1101"/>
      <c r="R156" s="1101"/>
      <c r="S156" s="1101"/>
      <c r="T156" s="1101"/>
      <c r="U156" s="1101"/>
      <c r="V156" s="1101"/>
      <c r="W156" s="1101"/>
      <c r="X156" s="1101"/>
      <c r="Y156" s="1101"/>
      <c r="Z156" s="1101"/>
    </row>
    <row r="157" spans="1:26" s="392" customFormat="1">
      <c r="A157" s="575"/>
      <c r="B157" s="264" t="s">
        <v>299</v>
      </c>
      <c r="C157" s="392" t="s">
        <v>84</v>
      </c>
      <c r="D157" s="266">
        <v>107</v>
      </c>
      <c r="E157" s="1025"/>
      <c r="F157" s="287">
        <f>+E157*D157</f>
        <v>0</v>
      </c>
      <c r="G157" s="1101"/>
      <c r="H157" s="1101"/>
      <c r="I157" s="1101"/>
      <c r="J157" s="1101"/>
      <c r="K157" s="1101"/>
      <c r="L157" s="1101"/>
      <c r="M157" s="1101"/>
      <c r="N157" s="1101"/>
      <c r="O157" s="1101"/>
      <c r="P157" s="1101"/>
      <c r="Q157" s="1101"/>
      <c r="R157" s="1101"/>
      <c r="S157" s="1101"/>
      <c r="T157" s="1101"/>
      <c r="U157" s="1101"/>
      <c r="V157" s="1101"/>
      <c r="W157" s="1101"/>
      <c r="X157" s="1101"/>
      <c r="Y157" s="1101"/>
      <c r="Z157" s="1101"/>
    </row>
    <row r="158" spans="1:26" s="392" customFormat="1">
      <c r="A158" s="575"/>
      <c r="B158" s="264" t="s">
        <v>300</v>
      </c>
      <c r="C158" s="392" t="s">
        <v>84</v>
      </c>
      <c r="D158" s="266">
        <f>4+4</f>
        <v>8</v>
      </c>
      <c r="E158" s="1025"/>
      <c r="F158" s="287">
        <f>+E158*D158</f>
        <v>0</v>
      </c>
      <c r="G158" s="1101"/>
      <c r="H158" s="1101"/>
      <c r="I158" s="1101"/>
      <c r="J158" s="1101"/>
      <c r="K158" s="1101"/>
      <c r="L158" s="1101"/>
      <c r="M158" s="1101"/>
      <c r="N158" s="1101"/>
      <c r="O158" s="1101"/>
      <c r="P158" s="1101"/>
      <c r="Q158" s="1101"/>
      <c r="R158" s="1101"/>
      <c r="S158" s="1101"/>
      <c r="T158" s="1101"/>
      <c r="U158" s="1101"/>
      <c r="V158" s="1101"/>
      <c r="W158" s="1101"/>
      <c r="X158" s="1101"/>
      <c r="Y158" s="1101"/>
      <c r="Z158" s="1101"/>
    </row>
    <row r="159" spans="1:26" s="392" customFormat="1">
      <c r="A159" s="575"/>
      <c r="B159" s="264"/>
      <c r="D159" s="266"/>
      <c r="E159" s="1025"/>
      <c r="F159" s="266"/>
      <c r="G159" s="1101"/>
      <c r="H159" s="1101"/>
      <c r="I159" s="1101"/>
      <c r="J159" s="1101"/>
      <c r="K159" s="1101"/>
      <c r="L159" s="1101"/>
      <c r="M159" s="1101"/>
      <c r="N159" s="1101"/>
      <c r="O159" s="1101"/>
      <c r="P159" s="1101"/>
      <c r="Q159" s="1101"/>
      <c r="R159" s="1101"/>
      <c r="S159" s="1101"/>
      <c r="T159" s="1101"/>
      <c r="U159" s="1101"/>
      <c r="V159" s="1101"/>
      <c r="W159" s="1101"/>
      <c r="X159" s="1101"/>
      <c r="Y159" s="1101"/>
      <c r="Z159" s="1101"/>
    </row>
    <row r="160" spans="1:26" s="392" customFormat="1">
      <c r="A160" s="575"/>
      <c r="B160" s="264"/>
      <c r="D160" s="266"/>
      <c r="E160" s="1025"/>
      <c r="F160" s="391"/>
      <c r="G160" s="1101"/>
      <c r="H160" s="1101"/>
      <c r="I160" s="1101"/>
      <c r="J160" s="1101"/>
      <c r="K160" s="1101"/>
      <c r="L160" s="1101"/>
      <c r="M160" s="1101"/>
      <c r="N160" s="1101"/>
      <c r="O160" s="1101"/>
      <c r="P160" s="1101"/>
      <c r="Q160" s="1101"/>
      <c r="R160" s="1101"/>
      <c r="S160" s="1101"/>
      <c r="T160" s="1101"/>
      <c r="U160" s="1101"/>
      <c r="V160" s="1101"/>
      <c r="W160" s="1101"/>
      <c r="X160" s="1101"/>
      <c r="Y160" s="1101"/>
      <c r="Z160" s="1101"/>
    </row>
    <row r="161" spans="1:26" s="392" customFormat="1" ht="63.75">
      <c r="A161" s="575" t="s">
        <v>97</v>
      </c>
      <c r="B161" s="264" t="s">
        <v>1345</v>
      </c>
      <c r="D161" s="581"/>
      <c r="E161" s="1099"/>
      <c r="F161" s="581"/>
      <c r="G161" s="1101"/>
      <c r="H161" s="1101"/>
      <c r="I161" s="1101"/>
      <c r="J161" s="1101"/>
      <c r="K161" s="1101"/>
      <c r="L161" s="1101"/>
      <c r="M161" s="1101"/>
      <c r="N161" s="1101"/>
      <c r="O161" s="1101"/>
      <c r="P161" s="1101"/>
      <c r="Q161" s="1101"/>
      <c r="R161" s="1101"/>
      <c r="S161" s="1101"/>
      <c r="T161" s="1101"/>
      <c r="U161" s="1101"/>
      <c r="V161" s="1101"/>
      <c r="W161" s="1101"/>
      <c r="X161" s="1101"/>
      <c r="Y161" s="1101"/>
      <c r="Z161" s="1101"/>
    </row>
    <row r="162" spans="1:26" s="392" customFormat="1">
      <c r="A162" s="575"/>
      <c r="B162" s="264" t="s">
        <v>299</v>
      </c>
      <c r="C162" s="392" t="s">
        <v>84</v>
      </c>
      <c r="D162" s="266">
        <v>54</v>
      </c>
      <c r="E162" s="1025"/>
      <c r="F162" s="287">
        <f>+E162*D162</f>
        <v>0</v>
      </c>
      <c r="G162" s="1101"/>
      <c r="H162" s="1101"/>
      <c r="I162" s="1101"/>
      <c r="J162" s="1101"/>
      <c r="K162" s="1101"/>
      <c r="L162" s="1101"/>
      <c r="M162" s="1101"/>
      <c r="N162" s="1101"/>
      <c r="O162" s="1101"/>
      <c r="P162" s="1101"/>
      <c r="Q162" s="1101"/>
      <c r="R162" s="1101"/>
      <c r="S162" s="1101"/>
      <c r="T162" s="1101"/>
      <c r="U162" s="1101"/>
      <c r="V162" s="1101"/>
      <c r="W162" s="1101"/>
      <c r="X162" s="1101"/>
      <c r="Y162" s="1101"/>
      <c r="Z162" s="1101"/>
    </row>
    <row r="163" spans="1:26" s="392" customFormat="1">
      <c r="A163" s="575"/>
      <c r="B163" s="264" t="s">
        <v>300</v>
      </c>
      <c r="C163" s="392" t="s">
        <v>84</v>
      </c>
      <c r="D163" s="266">
        <v>1</v>
      </c>
      <c r="E163" s="1025"/>
      <c r="F163" s="287">
        <f>+E163*D163</f>
        <v>0</v>
      </c>
      <c r="G163" s="1101"/>
      <c r="H163" s="1101"/>
      <c r="I163" s="1101"/>
      <c r="J163" s="1101"/>
      <c r="K163" s="1101"/>
      <c r="L163" s="1101"/>
      <c r="M163" s="1101"/>
      <c r="N163" s="1101"/>
      <c r="O163" s="1101"/>
      <c r="P163" s="1101"/>
      <c r="Q163" s="1101"/>
      <c r="R163" s="1101"/>
      <c r="S163" s="1101"/>
      <c r="T163" s="1101"/>
      <c r="U163" s="1101"/>
      <c r="V163" s="1101"/>
      <c r="W163" s="1101"/>
      <c r="X163" s="1101"/>
      <c r="Y163" s="1101"/>
      <c r="Z163" s="1101"/>
    </row>
    <row r="164" spans="1:26" s="392" customFormat="1">
      <c r="A164" s="575"/>
      <c r="B164" s="264"/>
      <c r="D164" s="266"/>
      <c r="E164" s="1025"/>
      <c r="F164" s="391"/>
      <c r="G164" s="1101"/>
      <c r="H164" s="1101"/>
      <c r="I164" s="1101"/>
      <c r="J164" s="1101"/>
      <c r="K164" s="1101"/>
      <c r="L164" s="1101"/>
      <c r="M164" s="1101"/>
      <c r="N164" s="1101"/>
      <c r="O164" s="1101"/>
      <c r="P164" s="1101"/>
      <c r="Q164" s="1101"/>
      <c r="R164" s="1101"/>
      <c r="S164" s="1101"/>
      <c r="T164" s="1101"/>
      <c r="U164" s="1101"/>
      <c r="V164" s="1101"/>
      <c r="W164" s="1101"/>
      <c r="X164" s="1101"/>
      <c r="Y164" s="1101"/>
      <c r="Z164" s="1101"/>
    </row>
    <row r="165" spans="1:26" s="392" customFormat="1">
      <c r="A165" s="575"/>
      <c r="B165" s="264"/>
      <c r="D165" s="266"/>
      <c r="E165" s="1025"/>
      <c r="F165" s="391"/>
      <c r="G165" s="1101"/>
      <c r="H165" s="1101"/>
      <c r="I165" s="1101"/>
      <c r="J165" s="1101"/>
      <c r="K165" s="1101"/>
      <c r="L165" s="1101"/>
      <c r="M165" s="1101"/>
      <c r="N165" s="1101"/>
      <c r="O165" s="1101"/>
      <c r="P165" s="1101"/>
      <c r="Q165" s="1101"/>
      <c r="R165" s="1101"/>
      <c r="S165" s="1101"/>
      <c r="T165" s="1101"/>
      <c r="U165" s="1101"/>
      <c r="V165" s="1101"/>
      <c r="W165" s="1101"/>
      <c r="X165" s="1101"/>
      <c r="Y165" s="1101"/>
      <c r="Z165" s="1101"/>
    </row>
    <row r="166" spans="1:26" s="392" customFormat="1" ht="63.75">
      <c r="A166" s="575" t="s">
        <v>99</v>
      </c>
      <c r="B166" s="264" t="s">
        <v>1346</v>
      </c>
      <c r="C166" s="392" t="s">
        <v>225</v>
      </c>
      <c r="D166" s="266">
        <v>200</v>
      </c>
      <c r="E166" s="1025"/>
      <c r="F166" s="287">
        <f>+E166*D166</f>
        <v>0</v>
      </c>
      <c r="G166" s="1101"/>
      <c r="H166" s="1101"/>
      <c r="I166" s="1101"/>
      <c r="J166" s="1101"/>
      <c r="K166" s="1101"/>
      <c r="L166" s="1101"/>
      <c r="M166" s="1101"/>
      <c r="N166" s="1101"/>
      <c r="O166" s="1101"/>
      <c r="P166" s="1101"/>
      <c r="Q166" s="1101"/>
      <c r="R166" s="1101"/>
      <c r="S166" s="1101"/>
      <c r="T166" s="1101"/>
      <c r="U166" s="1101"/>
      <c r="V166" s="1101"/>
      <c r="W166" s="1101"/>
      <c r="X166" s="1101"/>
      <c r="Y166" s="1101"/>
      <c r="Z166" s="1101"/>
    </row>
    <row r="167" spans="1:26" s="392" customFormat="1">
      <c r="A167" s="575"/>
      <c r="B167" s="264"/>
      <c r="D167" s="266"/>
      <c r="E167" s="1025"/>
      <c r="F167" s="266"/>
      <c r="G167" s="1101"/>
      <c r="H167" s="1101"/>
      <c r="I167" s="1101"/>
      <c r="J167" s="1101"/>
      <c r="K167" s="1101"/>
      <c r="L167" s="1101"/>
      <c r="M167" s="1101"/>
      <c r="N167" s="1101"/>
      <c r="O167" s="1101"/>
      <c r="P167" s="1101"/>
      <c r="Q167" s="1101"/>
      <c r="R167" s="1101"/>
      <c r="S167" s="1101"/>
      <c r="T167" s="1101"/>
      <c r="U167" s="1101"/>
      <c r="V167" s="1101"/>
      <c r="W167" s="1101"/>
      <c r="X167" s="1101"/>
      <c r="Y167" s="1101"/>
      <c r="Z167" s="1101"/>
    </row>
    <row r="168" spans="1:26" s="392" customFormat="1">
      <c r="A168" s="575"/>
      <c r="B168" s="264"/>
      <c r="D168" s="266"/>
      <c r="E168" s="1025"/>
      <c r="F168" s="325"/>
      <c r="G168" s="1101"/>
      <c r="H168" s="1101"/>
      <c r="I168" s="1101"/>
      <c r="J168" s="1101"/>
      <c r="K168" s="1101"/>
      <c r="L168" s="1101"/>
      <c r="M168" s="1101"/>
      <c r="N168" s="1101"/>
      <c r="O168" s="1101"/>
      <c r="P168" s="1101"/>
      <c r="Q168" s="1101"/>
      <c r="R168" s="1101"/>
      <c r="S168" s="1101"/>
      <c r="T168" s="1101"/>
      <c r="U168" s="1101"/>
      <c r="V168" s="1101"/>
      <c r="W168" s="1101"/>
      <c r="X168" s="1101"/>
      <c r="Y168" s="1101"/>
      <c r="Z168" s="1101"/>
    </row>
    <row r="169" spans="1:26" s="392" customFormat="1" ht="89.25">
      <c r="A169" s="575" t="s">
        <v>103</v>
      </c>
      <c r="B169" s="264" t="s">
        <v>1347</v>
      </c>
      <c r="D169" s="583"/>
      <c r="E169" s="1025"/>
      <c r="F169" s="325"/>
      <c r="G169" s="1101"/>
      <c r="H169" s="1101"/>
      <c r="I169" s="1101"/>
      <c r="J169" s="1101"/>
      <c r="K169" s="1101"/>
      <c r="L169" s="1101"/>
      <c r="M169" s="1101"/>
      <c r="N169" s="1101"/>
      <c r="O169" s="1101"/>
      <c r="P169" s="1101"/>
      <c r="Q169" s="1101"/>
      <c r="R169" s="1101"/>
      <c r="S169" s="1101"/>
      <c r="T169" s="1101"/>
      <c r="U169" s="1101"/>
      <c r="V169" s="1101"/>
      <c r="W169" s="1101"/>
      <c r="X169" s="1101"/>
      <c r="Y169" s="1101"/>
      <c r="Z169" s="1101"/>
    </row>
    <row r="170" spans="1:26" s="392" customFormat="1" ht="25.5">
      <c r="A170" s="575"/>
      <c r="B170" s="264" t="s">
        <v>1348</v>
      </c>
      <c r="C170" s="392" t="s">
        <v>84</v>
      </c>
      <c r="D170" s="583">
        <v>5</v>
      </c>
      <c r="E170" s="1025"/>
      <c r="F170" s="287">
        <f>+E170*D170</f>
        <v>0</v>
      </c>
      <c r="G170" s="1101"/>
      <c r="H170" s="1101"/>
      <c r="I170" s="1101"/>
      <c r="J170" s="1101"/>
      <c r="K170" s="1101"/>
      <c r="L170" s="1101"/>
      <c r="M170" s="1101"/>
      <c r="N170" s="1101"/>
      <c r="O170" s="1101"/>
      <c r="P170" s="1101"/>
      <c r="Q170" s="1101"/>
      <c r="R170" s="1101"/>
      <c r="S170" s="1101"/>
      <c r="T170" s="1101"/>
      <c r="U170" s="1101"/>
      <c r="V170" s="1101"/>
      <c r="W170" s="1101"/>
      <c r="X170" s="1101"/>
      <c r="Y170" s="1101"/>
      <c r="Z170" s="1101"/>
    </row>
    <row r="171" spans="1:26" s="392" customFormat="1">
      <c r="A171" s="575"/>
      <c r="B171" s="264"/>
      <c r="D171" s="583"/>
      <c r="E171" s="1025"/>
      <c r="F171" s="325"/>
      <c r="G171" s="1101"/>
      <c r="H171" s="1101"/>
      <c r="I171" s="1101"/>
      <c r="J171" s="1101"/>
      <c r="K171" s="1101"/>
      <c r="L171" s="1101"/>
      <c r="M171" s="1101"/>
      <c r="N171" s="1101"/>
      <c r="O171" s="1101"/>
      <c r="P171" s="1101"/>
      <c r="Q171" s="1101"/>
      <c r="R171" s="1101"/>
      <c r="S171" s="1101"/>
      <c r="T171" s="1101"/>
      <c r="U171" s="1101"/>
      <c r="V171" s="1101"/>
      <c r="W171" s="1101"/>
      <c r="X171" s="1101"/>
      <c r="Y171" s="1101"/>
      <c r="Z171" s="1101"/>
    </row>
    <row r="172" spans="1:26" s="392" customFormat="1">
      <c r="A172" s="575"/>
      <c r="B172" s="264"/>
      <c r="D172" s="583"/>
      <c r="E172" s="1025"/>
      <c r="F172" s="325"/>
      <c r="G172" s="1101"/>
      <c r="H172" s="1101"/>
      <c r="I172" s="1101"/>
      <c r="J172" s="1101"/>
      <c r="K172" s="1101"/>
      <c r="L172" s="1101"/>
      <c r="M172" s="1101"/>
      <c r="N172" s="1101"/>
      <c r="O172" s="1101"/>
      <c r="P172" s="1101"/>
      <c r="Q172" s="1101"/>
      <c r="R172" s="1101"/>
      <c r="S172" s="1101"/>
      <c r="T172" s="1101"/>
      <c r="U172" s="1101"/>
      <c r="V172" s="1101"/>
      <c r="W172" s="1101"/>
      <c r="X172" s="1101"/>
      <c r="Y172" s="1101"/>
      <c r="Z172" s="1101"/>
    </row>
    <row r="173" spans="1:26" s="392" customFormat="1" ht="89.25">
      <c r="A173" s="575" t="s">
        <v>105</v>
      </c>
      <c r="B173" s="264" t="s">
        <v>1349</v>
      </c>
      <c r="D173" s="583"/>
      <c r="E173" s="1025"/>
      <c r="F173" s="325"/>
      <c r="G173" s="1101"/>
      <c r="H173" s="1101"/>
      <c r="I173" s="1101"/>
      <c r="J173" s="1101"/>
      <c r="K173" s="1101"/>
      <c r="L173" s="1101"/>
      <c r="M173" s="1101"/>
      <c r="N173" s="1101"/>
      <c r="O173" s="1101"/>
      <c r="P173" s="1101"/>
      <c r="Q173" s="1101"/>
      <c r="R173" s="1101"/>
      <c r="S173" s="1101"/>
      <c r="T173" s="1101"/>
      <c r="U173" s="1101"/>
      <c r="V173" s="1101"/>
      <c r="W173" s="1101"/>
      <c r="X173" s="1101"/>
      <c r="Y173" s="1101"/>
      <c r="Z173" s="1101"/>
    </row>
    <row r="174" spans="1:26" s="392" customFormat="1" ht="25.5">
      <c r="A174" s="575"/>
      <c r="B174" s="264" t="s">
        <v>1350</v>
      </c>
      <c r="C174" s="392" t="s">
        <v>84</v>
      </c>
      <c r="D174" s="583">
        <v>2</v>
      </c>
      <c r="E174" s="1025"/>
      <c r="F174" s="287">
        <f>+E174*D174</f>
        <v>0</v>
      </c>
      <c r="G174" s="1101"/>
      <c r="H174" s="1101"/>
      <c r="I174" s="1101"/>
      <c r="J174" s="1101"/>
      <c r="K174" s="1101"/>
      <c r="L174" s="1101"/>
      <c r="M174" s="1101"/>
      <c r="N174" s="1101"/>
      <c r="O174" s="1101"/>
      <c r="P174" s="1101"/>
      <c r="Q174" s="1101"/>
      <c r="R174" s="1101"/>
      <c r="S174" s="1101"/>
      <c r="T174" s="1101"/>
      <c r="U174" s="1101"/>
      <c r="V174" s="1101"/>
      <c r="W174" s="1101"/>
      <c r="X174" s="1101"/>
      <c r="Y174" s="1101"/>
      <c r="Z174" s="1101"/>
    </row>
    <row r="175" spans="1:26" s="392" customFormat="1">
      <c r="A175" s="575"/>
      <c r="B175" s="264"/>
      <c r="D175" s="583"/>
      <c r="E175" s="1025"/>
      <c r="F175" s="325"/>
      <c r="G175" s="1101"/>
      <c r="H175" s="1101"/>
      <c r="I175" s="1101"/>
      <c r="J175" s="1101"/>
      <c r="K175" s="1101"/>
      <c r="L175" s="1101"/>
      <c r="M175" s="1101"/>
      <c r="N175" s="1101"/>
      <c r="O175" s="1101"/>
      <c r="P175" s="1101"/>
      <c r="Q175" s="1101"/>
      <c r="R175" s="1101"/>
      <c r="S175" s="1101"/>
      <c r="T175" s="1101"/>
      <c r="U175" s="1101"/>
      <c r="V175" s="1101"/>
      <c r="W175" s="1101"/>
      <c r="X175" s="1101"/>
      <c r="Y175" s="1101"/>
      <c r="Z175" s="1101"/>
    </row>
    <row r="176" spans="1:26" s="392" customFormat="1">
      <c r="A176" s="584"/>
      <c r="B176" s="479"/>
      <c r="C176" s="478"/>
      <c r="D176" s="585"/>
      <c r="E176" s="1100"/>
      <c r="F176" s="585"/>
      <c r="G176" s="1101"/>
      <c r="H176" s="1101"/>
      <c r="I176" s="1101"/>
      <c r="J176" s="1101"/>
      <c r="K176" s="1101"/>
      <c r="L176" s="1101"/>
      <c r="M176" s="1101"/>
      <c r="N176" s="1101"/>
      <c r="O176" s="1101"/>
      <c r="P176" s="1101"/>
      <c r="Q176" s="1101"/>
      <c r="R176" s="1101"/>
      <c r="S176" s="1101"/>
      <c r="T176" s="1101"/>
      <c r="U176" s="1101"/>
      <c r="V176" s="1101"/>
      <c r="W176" s="1101"/>
      <c r="X176" s="1101"/>
      <c r="Y176" s="1101"/>
      <c r="Z176" s="1101"/>
    </row>
    <row r="177" spans="1:26">
      <c r="B177" s="482"/>
    </row>
    <row r="178" spans="1:26">
      <c r="A178" s="335"/>
      <c r="B178" s="484" t="s">
        <v>1351</v>
      </c>
      <c r="C178" s="586"/>
      <c r="D178" s="486"/>
      <c r="E178" s="486"/>
      <c r="F178" s="587">
        <f>SUM(F1:F177)</f>
        <v>0</v>
      </c>
    </row>
    <row r="181" spans="1:26" s="267" customFormat="1">
      <c r="A181" s="263"/>
      <c r="B181" s="268"/>
      <c r="C181" s="265"/>
      <c r="D181" s="266"/>
      <c r="E181" s="266"/>
      <c r="F181" s="175"/>
      <c r="G181" s="1026"/>
      <c r="H181" s="1026"/>
      <c r="I181" s="1026"/>
      <c r="J181" s="1026"/>
      <c r="K181" s="1026"/>
      <c r="L181" s="1026"/>
      <c r="M181" s="1026"/>
      <c r="N181" s="1026"/>
      <c r="O181" s="1026"/>
      <c r="P181" s="1026"/>
      <c r="Q181" s="1026"/>
      <c r="R181" s="1026"/>
      <c r="S181" s="1026"/>
      <c r="T181" s="1026"/>
      <c r="U181" s="1026"/>
      <c r="V181" s="1026"/>
      <c r="W181" s="1026"/>
      <c r="X181" s="1026"/>
      <c r="Y181" s="1026"/>
      <c r="Z181" s="1026"/>
    </row>
  </sheetData>
  <sheetProtection algorithmName="SHA-512" hashValue="/kL/PoHEZ+oiyypITfgtg3TJaaZAUsIQ1cZpbmOAC1py7hIQlau1pvRSg5hUrK04zjBX73kobZBcRtzUopNQMA==" saltValue="G9+4v2wkgTNfKfNxDDUkSw==" spinCount="100000" sheet="1" objects="1" scenarios="1" selectLockedCells="1"/>
  <printOptions horizontalCentered="1"/>
  <pageMargins left="0.98402777777777772" right="0.39374999999999999" top="0.98402777777777772" bottom="0.78749999999999998" header="0.51180555555555551" footer="0.51180555555555551"/>
  <pageSetup paperSize="9" firstPageNumber="0" orientation="portrait" horizontalDpi="300" verticalDpi="300" r:id="rId1"/>
  <headerFooter alignWithMargins="0">
    <oddHeader>&amp;C&amp;6ZDRAVSTVENI DOM - NOVA GORICA</oddHeader>
    <oddFooter>&amp;C&amp;A&amp;R&amp;P od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A1:CZ41"/>
  <sheetViews>
    <sheetView view="pageBreakPreview" zoomScaleSheetLayoutView="100" workbookViewId="0">
      <selection activeCell="E14" sqref="E14"/>
    </sheetView>
  </sheetViews>
  <sheetFormatPr defaultRowHeight="12.75"/>
  <cols>
    <col min="1" max="1" width="3.42578125" style="588" customWidth="1"/>
    <col min="2" max="2" width="37.42578125" style="221" customWidth="1"/>
    <col min="3" max="3" width="5.42578125" style="187" customWidth="1"/>
    <col min="4" max="4" width="10.5703125" style="212" customWidth="1"/>
    <col min="5" max="5" width="14.28515625" style="212" customWidth="1"/>
    <col min="6" max="6" width="15.7109375" style="212" customWidth="1"/>
    <col min="7" max="26" width="9.140625" style="1010"/>
    <col min="27" max="16384" width="9.140625" style="221"/>
  </cols>
  <sheetData>
    <row r="1" spans="1:104" s="340" customFormat="1">
      <c r="A1" s="252" t="s">
        <v>1352</v>
      </c>
      <c r="C1" s="214"/>
      <c r="D1" s="215"/>
      <c r="E1" s="215"/>
      <c r="F1" s="215"/>
      <c r="G1" s="1020"/>
      <c r="H1" s="1020"/>
      <c r="I1" s="1020"/>
      <c r="J1" s="1020"/>
      <c r="K1" s="1020"/>
      <c r="L1" s="1020"/>
      <c r="M1" s="1020"/>
      <c r="N1" s="1020"/>
      <c r="O1" s="1020"/>
      <c r="P1" s="1020"/>
      <c r="Q1" s="1020"/>
      <c r="R1" s="1020"/>
      <c r="S1" s="1020"/>
      <c r="T1" s="1020"/>
      <c r="U1" s="1020"/>
      <c r="V1" s="1020"/>
      <c r="W1" s="1020"/>
      <c r="X1" s="1020"/>
      <c r="Y1" s="1020"/>
      <c r="Z1" s="1020"/>
    </row>
    <row r="2" spans="1:104" s="589" customFormat="1">
      <c r="A2" s="274"/>
      <c r="D2" s="590"/>
      <c r="E2" s="590"/>
      <c r="F2" s="590"/>
      <c r="G2" s="1106"/>
      <c r="H2" s="1106"/>
      <c r="I2" s="1106"/>
      <c r="J2" s="1106"/>
      <c r="K2" s="1106"/>
      <c r="L2" s="1106"/>
      <c r="M2" s="1106"/>
      <c r="N2" s="1106"/>
      <c r="O2" s="1106"/>
      <c r="P2" s="1106"/>
      <c r="Q2" s="1106"/>
      <c r="R2" s="1106"/>
      <c r="S2" s="1106"/>
      <c r="T2" s="1106"/>
      <c r="U2" s="1106"/>
      <c r="V2" s="1106"/>
      <c r="W2" s="1106"/>
      <c r="X2" s="1106"/>
      <c r="Y2" s="1106"/>
      <c r="Z2" s="1106"/>
    </row>
    <row r="3" spans="1:104" s="1" customFormat="1">
      <c r="A3" s="551"/>
      <c r="B3" s="84"/>
      <c r="C3" s="86"/>
      <c r="D3" s="256"/>
      <c r="E3" s="256"/>
      <c r="F3" s="256"/>
      <c r="G3" s="972"/>
      <c r="H3" s="972"/>
      <c r="I3" s="972"/>
      <c r="J3" s="972"/>
      <c r="K3" s="972"/>
      <c r="L3" s="972"/>
      <c r="M3" s="972"/>
      <c r="N3" s="972"/>
      <c r="O3" s="972"/>
      <c r="P3" s="972"/>
      <c r="Q3" s="972"/>
      <c r="R3" s="972"/>
      <c r="S3" s="972"/>
      <c r="T3" s="972"/>
      <c r="U3" s="972"/>
      <c r="V3" s="972"/>
      <c r="W3" s="972"/>
      <c r="X3" s="972"/>
      <c r="Y3" s="972"/>
      <c r="Z3" s="972"/>
    </row>
    <row r="4" spans="1:104" s="257" customFormat="1">
      <c r="A4" s="552"/>
      <c r="B4" s="1079" t="s">
        <v>37</v>
      </c>
      <c r="C4" s="965" t="s">
        <v>38</v>
      </c>
      <c r="D4" s="1024" t="s">
        <v>39</v>
      </c>
      <c r="E4" s="1024" t="s">
        <v>40</v>
      </c>
      <c r="F4" s="1024" t="s">
        <v>41</v>
      </c>
      <c r="G4" s="1037"/>
      <c r="H4" s="1037"/>
      <c r="I4" s="1037"/>
      <c r="J4" s="1037"/>
      <c r="K4" s="1037"/>
      <c r="L4" s="1037"/>
      <c r="M4" s="1037"/>
      <c r="N4" s="1037"/>
      <c r="O4" s="1037"/>
      <c r="P4" s="1037"/>
      <c r="Q4" s="1037"/>
      <c r="R4" s="1037"/>
      <c r="S4" s="1037"/>
      <c r="T4" s="1037"/>
      <c r="U4" s="1037"/>
      <c r="V4" s="1037"/>
      <c r="W4" s="1037"/>
      <c r="X4" s="1037"/>
      <c r="Y4" s="1037"/>
      <c r="Z4" s="1037"/>
    </row>
    <row r="5" spans="1:104" s="589" customFormat="1">
      <c r="A5" s="274"/>
      <c r="D5" s="590"/>
      <c r="E5" s="590"/>
      <c r="F5" s="590"/>
      <c r="G5" s="1106"/>
      <c r="H5" s="1106"/>
      <c r="I5" s="1106"/>
      <c r="J5" s="1106"/>
      <c r="K5" s="1106"/>
      <c r="L5" s="1106"/>
      <c r="M5" s="1106"/>
      <c r="N5" s="1106"/>
      <c r="O5" s="1106"/>
      <c r="P5" s="1106"/>
      <c r="Q5" s="1106"/>
      <c r="R5" s="1106"/>
      <c r="S5" s="1106"/>
      <c r="T5" s="1106"/>
      <c r="U5" s="1106"/>
      <c r="V5" s="1106"/>
      <c r="W5" s="1106"/>
      <c r="X5" s="1106"/>
      <c r="Y5" s="1106"/>
      <c r="Z5" s="1106"/>
    </row>
    <row r="6" spans="1:104">
      <c r="A6" s="229"/>
      <c r="B6" s="591"/>
    </row>
    <row r="7" spans="1:104" s="354" customFormat="1" ht="38.25">
      <c r="A7" s="229" t="s">
        <v>58</v>
      </c>
      <c r="B7" s="574" t="s">
        <v>1353</v>
      </c>
      <c r="C7" s="187"/>
      <c r="D7" s="212"/>
      <c r="E7" s="1013"/>
      <c r="F7" s="212"/>
      <c r="G7" s="1010"/>
      <c r="H7" s="1010"/>
      <c r="I7" s="1010"/>
      <c r="J7" s="1010"/>
      <c r="K7" s="1010"/>
      <c r="L7" s="1010"/>
      <c r="M7" s="1010"/>
      <c r="N7" s="1010"/>
      <c r="O7" s="1010"/>
      <c r="P7" s="1010"/>
      <c r="Q7" s="1010"/>
      <c r="R7" s="1010"/>
      <c r="S7" s="1010"/>
      <c r="T7" s="1010"/>
      <c r="U7" s="1010"/>
      <c r="V7" s="1010"/>
      <c r="W7" s="1010"/>
      <c r="X7" s="1010"/>
      <c r="Y7" s="1010"/>
      <c r="Z7" s="1010"/>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c r="CC7" s="221"/>
      <c r="CD7" s="221"/>
      <c r="CE7" s="221"/>
      <c r="CF7" s="221"/>
      <c r="CG7" s="221"/>
      <c r="CH7" s="221"/>
      <c r="CI7" s="221"/>
      <c r="CJ7" s="221"/>
      <c r="CK7" s="221"/>
      <c r="CL7" s="221"/>
      <c r="CM7" s="221"/>
      <c r="CN7" s="221"/>
      <c r="CO7" s="221"/>
      <c r="CP7" s="221"/>
      <c r="CQ7" s="221"/>
      <c r="CR7" s="221"/>
      <c r="CS7" s="221"/>
      <c r="CT7" s="221"/>
      <c r="CU7" s="221"/>
      <c r="CV7" s="221"/>
      <c r="CW7" s="221"/>
      <c r="CX7" s="221"/>
      <c r="CY7" s="221"/>
      <c r="CZ7" s="221"/>
    </row>
    <row r="8" spans="1:104" s="354" customFormat="1" ht="25.5">
      <c r="A8" s="229"/>
      <c r="B8" s="574" t="s">
        <v>1354</v>
      </c>
      <c r="C8" s="187"/>
      <c r="D8" s="212"/>
      <c r="E8" s="1013"/>
      <c r="F8" s="212"/>
      <c r="G8" s="1010"/>
      <c r="H8" s="1010"/>
      <c r="I8" s="1010"/>
      <c r="J8" s="1010"/>
      <c r="K8" s="1010"/>
      <c r="L8" s="1010"/>
      <c r="M8" s="1010"/>
      <c r="N8" s="1010"/>
      <c r="O8" s="1010"/>
      <c r="P8" s="1010"/>
      <c r="Q8" s="1010"/>
      <c r="R8" s="1010"/>
      <c r="S8" s="1010"/>
      <c r="T8" s="1010"/>
      <c r="U8" s="1010"/>
      <c r="V8" s="1010"/>
      <c r="W8" s="1010"/>
      <c r="X8" s="1010"/>
      <c r="Y8" s="1010"/>
      <c r="Z8" s="1010"/>
      <c r="AA8" s="221"/>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1"/>
      <c r="CG8" s="221"/>
      <c r="CH8" s="221"/>
      <c r="CI8" s="221"/>
      <c r="CJ8" s="221"/>
      <c r="CK8" s="221"/>
      <c r="CL8" s="221"/>
      <c r="CM8" s="221"/>
      <c r="CN8" s="221"/>
      <c r="CO8" s="221"/>
      <c r="CP8" s="221"/>
      <c r="CQ8" s="221"/>
      <c r="CR8" s="221"/>
      <c r="CS8" s="221"/>
      <c r="CT8" s="221"/>
      <c r="CU8" s="221"/>
      <c r="CV8" s="221"/>
      <c r="CW8" s="221"/>
      <c r="CX8" s="221"/>
      <c r="CY8" s="221"/>
      <c r="CZ8" s="221"/>
    </row>
    <row r="9" spans="1:104" s="354" customFormat="1" ht="25.5">
      <c r="A9" s="229"/>
      <c r="B9" s="574" t="s">
        <v>1355</v>
      </c>
      <c r="C9" s="187"/>
      <c r="D9" s="592"/>
      <c r="E9" s="1013"/>
      <c r="F9" s="212"/>
      <c r="G9" s="1010"/>
      <c r="H9" s="1010"/>
      <c r="I9" s="1010"/>
      <c r="J9" s="1010"/>
      <c r="K9" s="1010"/>
      <c r="L9" s="1010"/>
      <c r="M9" s="1010"/>
      <c r="N9" s="1010"/>
      <c r="O9" s="1010"/>
      <c r="P9" s="1010"/>
      <c r="Q9" s="1010"/>
      <c r="R9" s="1010"/>
      <c r="S9" s="1010"/>
      <c r="T9" s="1010"/>
      <c r="U9" s="1010"/>
      <c r="V9" s="1010"/>
      <c r="W9" s="1010"/>
      <c r="X9" s="1010"/>
      <c r="Y9" s="1010"/>
      <c r="Z9" s="1010"/>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c r="BJ9" s="221"/>
      <c r="BK9" s="221"/>
      <c r="BL9" s="221"/>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c r="CS9" s="221"/>
      <c r="CT9" s="221"/>
      <c r="CU9" s="221"/>
      <c r="CV9" s="221"/>
      <c r="CW9" s="221"/>
      <c r="CX9" s="221"/>
      <c r="CY9" s="221"/>
      <c r="CZ9" s="221"/>
    </row>
    <row r="10" spans="1:104">
      <c r="B10" s="574" t="s">
        <v>1356</v>
      </c>
      <c r="E10" s="1013"/>
    </row>
    <row r="11" spans="1:104" s="354" customFormat="1">
      <c r="A11" s="229"/>
      <c r="B11" s="574" t="s">
        <v>523</v>
      </c>
      <c r="D11" s="212"/>
      <c r="E11" s="1013"/>
      <c r="F11" s="212"/>
      <c r="G11" s="1010"/>
      <c r="H11" s="1010"/>
      <c r="I11" s="1010"/>
      <c r="J11" s="1010"/>
      <c r="K11" s="1010"/>
      <c r="L11" s="1010"/>
      <c r="M11" s="1010"/>
      <c r="N11" s="1010"/>
      <c r="O11" s="1010"/>
      <c r="P11" s="1010"/>
      <c r="Q11" s="1010"/>
      <c r="R11" s="1010"/>
      <c r="S11" s="1010"/>
      <c r="T11" s="1010"/>
      <c r="U11" s="1010"/>
      <c r="V11" s="1010"/>
      <c r="W11" s="1010"/>
      <c r="X11" s="1010"/>
      <c r="Y11" s="1010"/>
      <c r="Z11" s="1010"/>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row>
    <row r="12" spans="1:104" s="251" customFormat="1">
      <c r="A12" s="229"/>
      <c r="B12" s="593"/>
      <c r="C12" s="250"/>
      <c r="D12" s="250"/>
      <c r="E12" s="1027"/>
      <c r="F12" s="250"/>
      <c r="G12" s="1035"/>
      <c r="H12" s="1035"/>
      <c r="I12" s="1035"/>
      <c r="J12" s="1035"/>
      <c r="K12" s="1035"/>
      <c r="L12" s="1035"/>
      <c r="M12" s="1035"/>
      <c r="N12" s="1035"/>
      <c r="O12" s="1035"/>
      <c r="P12" s="1035"/>
      <c r="Q12" s="1035"/>
      <c r="R12" s="1035"/>
      <c r="S12" s="1035"/>
      <c r="T12" s="1035"/>
      <c r="U12" s="1035"/>
      <c r="V12" s="1035"/>
      <c r="W12" s="1035"/>
      <c r="X12" s="1035"/>
      <c r="Y12" s="1035"/>
      <c r="Z12" s="1035"/>
    </row>
    <row r="13" spans="1:104" s="354" customFormat="1" ht="76.5">
      <c r="A13" s="229" t="s">
        <v>113</v>
      </c>
      <c r="B13" s="230" t="s">
        <v>1357</v>
      </c>
      <c r="C13" s="187"/>
      <c r="D13" s="212"/>
      <c r="E13" s="1013"/>
      <c r="F13" s="212"/>
      <c r="G13" s="1010"/>
      <c r="H13" s="1010"/>
      <c r="I13" s="1010"/>
      <c r="J13" s="1010"/>
      <c r="K13" s="1010"/>
      <c r="L13" s="1010"/>
      <c r="M13" s="1010"/>
      <c r="N13" s="1010"/>
      <c r="O13" s="1010"/>
      <c r="P13" s="1010"/>
      <c r="Q13" s="1010"/>
      <c r="R13" s="1010"/>
      <c r="S13" s="1010"/>
      <c r="T13" s="1010"/>
      <c r="U13" s="1010"/>
      <c r="V13" s="1010"/>
      <c r="W13" s="1010"/>
      <c r="X13" s="1010"/>
      <c r="Y13" s="1010"/>
      <c r="Z13" s="1010"/>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1"/>
      <c r="CB13" s="221"/>
      <c r="CC13" s="221"/>
      <c r="CD13" s="221"/>
      <c r="CE13" s="221"/>
      <c r="CF13" s="221"/>
      <c r="CG13" s="221"/>
      <c r="CH13" s="221"/>
      <c r="CI13" s="221"/>
      <c r="CJ13" s="221"/>
      <c r="CK13" s="221"/>
      <c r="CL13" s="221"/>
      <c r="CM13" s="221"/>
      <c r="CN13" s="221"/>
      <c r="CO13" s="221"/>
      <c r="CP13" s="221"/>
      <c r="CQ13" s="221"/>
      <c r="CR13" s="221"/>
      <c r="CS13" s="221"/>
      <c r="CT13" s="221"/>
      <c r="CU13" s="221"/>
      <c r="CV13" s="221"/>
      <c r="CW13" s="221"/>
      <c r="CX13" s="221"/>
      <c r="CY13" s="221"/>
      <c r="CZ13" s="221"/>
    </row>
    <row r="14" spans="1:104" s="354" customFormat="1">
      <c r="A14" s="229"/>
      <c r="B14" s="230" t="s">
        <v>246</v>
      </c>
      <c r="C14" s="187" t="s">
        <v>96</v>
      </c>
      <c r="D14" s="212">
        <v>118.8</v>
      </c>
      <c r="E14" s="1013"/>
      <c r="F14" s="212">
        <f>+E14*D14</f>
        <v>0</v>
      </c>
      <c r="G14" s="1010"/>
      <c r="H14" s="1010"/>
      <c r="I14" s="1010"/>
      <c r="J14" s="1010"/>
      <c r="K14" s="1010"/>
      <c r="L14" s="1010"/>
      <c r="M14" s="1010"/>
      <c r="N14" s="1010"/>
      <c r="O14" s="1010"/>
      <c r="P14" s="1010"/>
      <c r="Q14" s="1010"/>
      <c r="R14" s="1010"/>
      <c r="S14" s="1010"/>
      <c r="T14" s="1010"/>
      <c r="U14" s="1010"/>
      <c r="V14" s="1010"/>
      <c r="W14" s="1010"/>
      <c r="X14" s="1010"/>
      <c r="Y14" s="1010"/>
      <c r="Z14" s="1010"/>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1"/>
      <c r="CX14" s="221"/>
      <c r="CY14" s="221"/>
      <c r="CZ14" s="221"/>
    </row>
    <row r="15" spans="1:104" s="354" customFormat="1">
      <c r="A15" s="229"/>
      <c r="B15" s="230"/>
      <c r="C15" s="187"/>
      <c r="D15" s="212"/>
      <c r="E15" s="1013"/>
      <c r="F15" s="212"/>
      <c r="G15" s="1010"/>
      <c r="H15" s="1010"/>
      <c r="I15" s="1010"/>
      <c r="J15" s="1010"/>
      <c r="K15" s="1010"/>
      <c r="L15" s="1010"/>
      <c r="M15" s="1010"/>
      <c r="N15" s="1010"/>
      <c r="O15" s="1010"/>
      <c r="P15" s="1010"/>
      <c r="Q15" s="1010"/>
      <c r="R15" s="1010"/>
      <c r="S15" s="1010"/>
      <c r="T15" s="1010"/>
      <c r="U15" s="1010"/>
      <c r="V15" s="1010"/>
      <c r="W15" s="1010"/>
      <c r="X15" s="1010"/>
      <c r="Y15" s="1010"/>
      <c r="Z15" s="1010"/>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c r="BJ15" s="221"/>
      <c r="BK15" s="221"/>
      <c r="BL15" s="221"/>
      <c r="BM15" s="221"/>
      <c r="BN15" s="221"/>
      <c r="BO15" s="221"/>
      <c r="BP15" s="221"/>
      <c r="BQ15" s="221"/>
      <c r="BR15" s="221"/>
      <c r="BS15" s="221"/>
      <c r="BT15" s="221"/>
      <c r="BU15" s="221"/>
      <c r="BV15" s="221"/>
      <c r="BW15" s="221"/>
      <c r="BX15" s="221"/>
      <c r="BY15" s="221"/>
      <c r="BZ15" s="221"/>
      <c r="CA15" s="221"/>
      <c r="CB15" s="221"/>
      <c r="CC15" s="221"/>
      <c r="CD15" s="221"/>
      <c r="CE15" s="221"/>
      <c r="CF15" s="221"/>
      <c r="CG15" s="221"/>
      <c r="CH15" s="221"/>
      <c r="CI15" s="221"/>
      <c r="CJ15" s="221"/>
      <c r="CK15" s="221"/>
      <c r="CL15" s="221"/>
      <c r="CM15" s="221"/>
      <c r="CN15" s="221"/>
      <c r="CO15" s="221"/>
      <c r="CP15" s="221"/>
      <c r="CQ15" s="221"/>
      <c r="CR15" s="221"/>
      <c r="CS15" s="221"/>
      <c r="CT15" s="221"/>
      <c r="CU15" s="221"/>
      <c r="CV15" s="221"/>
      <c r="CW15" s="221"/>
      <c r="CX15" s="221"/>
      <c r="CY15" s="221"/>
      <c r="CZ15" s="221"/>
    </row>
    <row r="16" spans="1:104" s="354" customFormat="1">
      <c r="A16" s="229"/>
      <c r="B16" s="230"/>
      <c r="C16" s="187"/>
      <c r="D16" s="212"/>
      <c r="E16" s="1013"/>
      <c r="F16" s="212"/>
      <c r="G16" s="1010"/>
      <c r="H16" s="1010"/>
      <c r="I16" s="1010"/>
      <c r="J16" s="1010"/>
      <c r="K16" s="1010"/>
      <c r="L16" s="1010"/>
      <c r="M16" s="1010"/>
      <c r="N16" s="1010"/>
      <c r="O16" s="1010"/>
      <c r="P16" s="1010"/>
      <c r="Q16" s="1010"/>
      <c r="R16" s="1010"/>
      <c r="S16" s="1010"/>
      <c r="T16" s="1010"/>
      <c r="U16" s="1010"/>
      <c r="V16" s="1010"/>
      <c r="W16" s="1010"/>
      <c r="X16" s="1010"/>
      <c r="Y16" s="1010"/>
      <c r="Z16" s="1010"/>
      <c r="AA16" s="221"/>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c r="BI16" s="221"/>
      <c r="BJ16" s="221"/>
      <c r="BK16" s="221"/>
      <c r="BL16" s="221"/>
      <c r="BM16" s="221"/>
      <c r="BN16" s="221"/>
      <c r="BO16" s="221"/>
      <c r="BP16" s="221"/>
      <c r="BQ16" s="221"/>
      <c r="BR16" s="221"/>
      <c r="BS16" s="221"/>
      <c r="BT16" s="221"/>
      <c r="BU16" s="221"/>
      <c r="BV16" s="221"/>
      <c r="BW16" s="221"/>
      <c r="BX16" s="221"/>
      <c r="BY16" s="221"/>
      <c r="BZ16" s="221"/>
      <c r="CA16" s="221"/>
      <c r="CB16" s="221"/>
      <c r="CC16" s="221"/>
      <c r="CD16" s="221"/>
      <c r="CE16" s="221"/>
      <c r="CF16" s="221"/>
      <c r="CG16" s="221"/>
      <c r="CH16" s="221"/>
      <c r="CI16" s="221"/>
      <c r="CJ16" s="221"/>
      <c r="CK16" s="221"/>
      <c r="CL16" s="221"/>
      <c r="CM16" s="221"/>
      <c r="CN16" s="221"/>
      <c r="CO16" s="221"/>
      <c r="CP16" s="221"/>
      <c r="CQ16" s="221"/>
      <c r="CR16" s="221"/>
      <c r="CS16" s="221"/>
      <c r="CT16" s="221"/>
      <c r="CU16" s="221"/>
      <c r="CV16" s="221"/>
      <c r="CW16" s="221"/>
      <c r="CX16" s="221"/>
      <c r="CY16" s="221"/>
      <c r="CZ16" s="221"/>
    </row>
    <row r="17" spans="1:26" s="148" customFormat="1" ht="38.25">
      <c r="A17" s="148" t="s">
        <v>114</v>
      </c>
      <c r="B17" s="166" t="s">
        <v>1358</v>
      </c>
      <c r="D17" s="594"/>
      <c r="E17" s="1102"/>
      <c r="F17" s="594"/>
      <c r="G17" s="1038"/>
      <c r="H17" s="1038"/>
      <c r="I17" s="1038"/>
      <c r="J17" s="1038"/>
      <c r="K17" s="1038"/>
      <c r="L17" s="1038"/>
      <c r="M17" s="1038"/>
      <c r="N17" s="1038"/>
      <c r="O17" s="1038"/>
      <c r="P17" s="1038"/>
      <c r="Q17" s="1038"/>
      <c r="R17" s="1038"/>
      <c r="S17" s="1038"/>
      <c r="T17" s="1038"/>
      <c r="U17" s="1038"/>
      <c r="V17" s="1038"/>
      <c r="W17" s="1038"/>
      <c r="X17" s="1038"/>
      <c r="Y17" s="1038"/>
      <c r="Z17" s="1038"/>
    </row>
    <row r="18" spans="1:26" s="148" customFormat="1">
      <c r="B18" s="148" t="s">
        <v>1359</v>
      </c>
      <c r="D18" s="594"/>
      <c r="E18" s="1102"/>
      <c r="F18" s="594"/>
      <c r="G18" s="1038"/>
      <c r="H18" s="1038"/>
      <c r="I18" s="1038"/>
      <c r="J18" s="1038"/>
      <c r="K18" s="1038"/>
      <c r="L18" s="1038"/>
      <c r="M18" s="1038"/>
      <c r="N18" s="1038"/>
      <c r="O18" s="1038"/>
      <c r="P18" s="1038"/>
      <c r="Q18" s="1038"/>
      <c r="R18" s="1038"/>
      <c r="S18" s="1038"/>
      <c r="T18" s="1038"/>
      <c r="U18" s="1038"/>
      <c r="V18" s="1038"/>
      <c r="W18" s="1038"/>
      <c r="X18" s="1038"/>
      <c r="Y18" s="1038"/>
      <c r="Z18" s="1038"/>
    </row>
    <row r="19" spans="1:26" s="148" customFormat="1" ht="38.25">
      <c r="B19" s="148" t="s">
        <v>1360</v>
      </c>
      <c r="D19" s="594"/>
      <c r="E19" s="1102"/>
      <c r="F19" s="594"/>
      <c r="G19" s="1038"/>
      <c r="H19" s="1038"/>
      <c r="I19" s="1038"/>
      <c r="J19" s="1038"/>
      <c r="K19" s="1038"/>
      <c r="L19" s="1038"/>
      <c r="M19" s="1038"/>
      <c r="N19" s="1038"/>
      <c r="O19" s="1038"/>
      <c r="P19" s="1038"/>
      <c r="Q19" s="1038"/>
      <c r="R19" s="1038"/>
      <c r="S19" s="1038"/>
      <c r="T19" s="1038"/>
      <c r="U19" s="1038"/>
      <c r="V19" s="1038"/>
      <c r="W19" s="1038"/>
      <c r="X19" s="1038"/>
      <c r="Y19" s="1038"/>
      <c r="Z19" s="1038"/>
    </row>
    <row r="20" spans="1:26" s="148" customFormat="1">
      <c r="B20" s="148" t="s">
        <v>246</v>
      </c>
      <c r="D20" s="594"/>
      <c r="E20" s="1102"/>
      <c r="F20" s="594"/>
      <c r="G20" s="1038"/>
      <c r="H20" s="1038"/>
      <c r="I20" s="1038"/>
      <c r="J20" s="1038"/>
      <c r="K20" s="1038"/>
      <c r="L20" s="1038"/>
      <c r="M20" s="1038"/>
      <c r="N20" s="1038"/>
      <c r="O20" s="1038"/>
      <c r="P20" s="1038"/>
      <c r="Q20" s="1038"/>
      <c r="R20" s="1038"/>
      <c r="S20" s="1038"/>
      <c r="T20" s="1038"/>
      <c r="U20" s="1038"/>
      <c r="V20" s="1038"/>
      <c r="W20" s="1038"/>
      <c r="X20" s="1038"/>
      <c r="Y20" s="1038"/>
      <c r="Z20" s="1038"/>
    </row>
    <row r="21" spans="1:26" s="148" customFormat="1">
      <c r="B21" s="595" t="s">
        <v>1361</v>
      </c>
      <c r="D21" s="594"/>
      <c r="E21" s="1102"/>
      <c r="F21" s="594"/>
      <c r="G21" s="1038"/>
      <c r="H21" s="1038"/>
      <c r="I21" s="1038"/>
      <c r="J21" s="1038"/>
      <c r="K21" s="1038"/>
      <c r="L21" s="1038"/>
      <c r="M21" s="1038"/>
      <c r="N21" s="1038"/>
      <c r="O21" s="1038"/>
      <c r="P21" s="1038"/>
      <c r="Q21" s="1038"/>
      <c r="R21" s="1038"/>
      <c r="S21" s="1038"/>
      <c r="T21" s="1038"/>
      <c r="U21" s="1038"/>
      <c r="V21" s="1038"/>
      <c r="W21" s="1038"/>
      <c r="X21" s="1038"/>
      <c r="Y21" s="1038"/>
      <c r="Z21" s="1038"/>
    </row>
    <row r="22" spans="1:26" s="148" customFormat="1">
      <c r="B22" s="148" t="s">
        <v>1362</v>
      </c>
      <c r="C22" s="148" t="s">
        <v>96</v>
      </c>
      <c r="D22" s="596">
        <v>6283.1</v>
      </c>
      <c r="E22" s="1102"/>
      <c r="F22" s="212">
        <f>+E22*D22</f>
        <v>0</v>
      </c>
      <c r="G22" s="1038"/>
      <c r="H22" s="1038"/>
      <c r="I22" s="1038"/>
      <c r="J22" s="1038"/>
      <c r="K22" s="1038"/>
      <c r="L22" s="1038"/>
      <c r="M22" s="1038"/>
      <c r="N22" s="1038"/>
      <c r="O22" s="1038"/>
      <c r="P22" s="1038"/>
      <c r="Q22" s="1038"/>
      <c r="R22" s="1038"/>
      <c r="S22" s="1038"/>
      <c r="T22" s="1038"/>
      <c r="U22" s="1038"/>
      <c r="V22" s="1038"/>
      <c r="W22" s="1038"/>
      <c r="X22" s="1038"/>
      <c r="Y22" s="1038"/>
      <c r="Z22" s="1038"/>
    </row>
    <row r="23" spans="1:26" s="148" customFormat="1">
      <c r="B23" s="148" t="s">
        <v>1363</v>
      </c>
      <c r="C23" s="148" t="s">
        <v>96</v>
      </c>
      <c r="D23" s="596">
        <v>134.6</v>
      </c>
      <c r="E23" s="1102"/>
      <c r="F23" s="212">
        <f>+E23*D23</f>
        <v>0</v>
      </c>
      <c r="G23" s="1038"/>
      <c r="H23" s="1038"/>
      <c r="I23" s="1038"/>
      <c r="J23" s="1038"/>
      <c r="K23" s="1038"/>
      <c r="L23" s="1038"/>
      <c r="M23" s="1038"/>
      <c r="N23" s="1038"/>
      <c r="O23" s="1038"/>
      <c r="P23" s="1038"/>
      <c r="Q23" s="1038"/>
      <c r="R23" s="1038"/>
      <c r="S23" s="1038"/>
      <c r="T23" s="1038"/>
      <c r="U23" s="1038"/>
      <c r="V23" s="1038"/>
      <c r="W23" s="1038"/>
      <c r="X23" s="1038"/>
      <c r="Y23" s="1038"/>
      <c r="Z23" s="1038"/>
    </row>
    <row r="24" spans="1:26" s="148" customFormat="1">
      <c r="B24" s="148" t="s">
        <v>1364</v>
      </c>
      <c r="C24" s="148" t="s">
        <v>96</v>
      </c>
      <c r="D24" s="596">
        <f>1222.2+19.06</f>
        <v>1241.26</v>
      </c>
      <c r="E24" s="1102"/>
      <c r="F24" s="212">
        <f>+E24*D24</f>
        <v>0</v>
      </c>
      <c r="G24" s="1038"/>
      <c r="H24" s="1038"/>
      <c r="I24" s="1038"/>
      <c r="J24" s="1038"/>
      <c r="K24" s="1038"/>
      <c r="L24" s="1038"/>
      <c r="M24" s="1038"/>
      <c r="N24" s="1038"/>
      <c r="O24" s="1038"/>
      <c r="P24" s="1038"/>
      <c r="Q24" s="1038"/>
      <c r="R24" s="1038"/>
      <c r="S24" s="1038"/>
      <c r="T24" s="1038"/>
      <c r="U24" s="1038"/>
      <c r="V24" s="1038"/>
      <c r="W24" s="1038"/>
      <c r="X24" s="1038"/>
      <c r="Y24" s="1038"/>
      <c r="Z24" s="1038"/>
    </row>
    <row r="25" spans="1:26" s="148" customFormat="1">
      <c r="B25" s="148" t="s">
        <v>1365</v>
      </c>
      <c r="C25" s="148" t="s">
        <v>96</v>
      </c>
      <c r="D25" s="594">
        <v>252.9</v>
      </c>
      <c r="E25" s="1102"/>
      <c r="F25" s="212">
        <f>+E25*D25</f>
        <v>0</v>
      </c>
      <c r="G25" s="1038"/>
      <c r="H25" s="1038"/>
      <c r="I25" s="1038"/>
      <c r="J25" s="1038"/>
      <c r="K25" s="1038"/>
      <c r="L25" s="1038"/>
      <c r="M25" s="1038"/>
      <c r="N25" s="1038"/>
      <c r="O25" s="1038"/>
      <c r="P25" s="1038"/>
      <c r="Q25" s="1038"/>
      <c r="R25" s="1038"/>
      <c r="S25" s="1038"/>
      <c r="T25" s="1038"/>
      <c r="U25" s="1038"/>
      <c r="V25" s="1038"/>
      <c r="W25" s="1038"/>
      <c r="X25" s="1038"/>
      <c r="Y25" s="1038"/>
      <c r="Z25" s="1038"/>
    </row>
    <row r="26" spans="1:26" s="148" customFormat="1" ht="15">
      <c r="B26" s="595" t="s">
        <v>1366</v>
      </c>
      <c r="D26" s="594"/>
      <c r="E26" s="1103"/>
      <c r="F26" s="594"/>
      <c r="G26" s="1038"/>
      <c r="H26" s="1038"/>
      <c r="I26" s="1038"/>
      <c r="J26" s="1038"/>
      <c r="K26" s="1038"/>
      <c r="L26" s="1038"/>
      <c r="M26" s="1038"/>
      <c r="N26" s="1038"/>
      <c r="O26" s="1038"/>
      <c r="P26" s="1038"/>
      <c r="Q26" s="1038"/>
      <c r="R26" s="1038"/>
      <c r="S26" s="1038"/>
      <c r="T26" s="1038"/>
      <c r="U26" s="1038"/>
      <c r="V26" s="1038"/>
      <c r="W26" s="1038"/>
      <c r="X26" s="1038"/>
      <c r="Y26" s="1038"/>
      <c r="Z26" s="1038"/>
    </row>
    <row r="27" spans="1:26" s="148" customFormat="1">
      <c r="B27" s="148" t="s">
        <v>299</v>
      </c>
      <c r="C27" s="148" t="s">
        <v>96</v>
      </c>
      <c r="D27" s="594">
        <v>96.87</v>
      </c>
      <c r="E27" s="1102"/>
      <c r="F27" s="212">
        <f>+E27*D27</f>
        <v>0</v>
      </c>
      <c r="G27" s="1038"/>
      <c r="H27" s="1038"/>
      <c r="I27" s="1038"/>
      <c r="J27" s="1038"/>
      <c r="K27" s="1038"/>
      <c r="L27" s="1038"/>
      <c r="M27" s="1038"/>
      <c r="N27" s="1038"/>
      <c r="O27" s="1038"/>
      <c r="P27" s="1038"/>
      <c r="Q27" s="1038"/>
      <c r="R27" s="1038"/>
      <c r="S27" s="1038"/>
      <c r="T27" s="1038"/>
      <c r="U27" s="1038"/>
      <c r="V27" s="1038"/>
      <c r="W27" s="1038"/>
      <c r="X27" s="1038"/>
      <c r="Y27" s="1038"/>
      <c r="Z27" s="1038"/>
    </row>
    <row r="28" spans="1:26" s="148" customFormat="1">
      <c r="B28" s="148" t="s">
        <v>300</v>
      </c>
      <c r="C28" s="148" t="s">
        <v>96</v>
      </c>
      <c r="D28" s="594">
        <v>361</v>
      </c>
      <c r="E28" s="1102"/>
      <c r="F28" s="212">
        <f>+E28*D28</f>
        <v>0</v>
      </c>
      <c r="G28" s="1038"/>
      <c r="H28" s="1038"/>
      <c r="I28" s="1038"/>
      <c r="J28" s="1038"/>
      <c r="K28" s="1038"/>
      <c r="L28" s="1038"/>
      <c r="M28" s="1038"/>
      <c r="N28" s="1038"/>
      <c r="O28" s="1038"/>
      <c r="P28" s="1038"/>
      <c r="Q28" s="1038"/>
      <c r="R28" s="1038"/>
      <c r="S28" s="1038"/>
      <c r="T28" s="1038"/>
      <c r="U28" s="1038"/>
      <c r="V28" s="1038"/>
      <c r="W28" s="1038"/>
      <c r="X28" s="1038"/>
      <c r="Y28" s="1038"/>
      <c r="Z28" s="1038"/>
    </row>
    <row r="29" spans="1:26" s="148" customFormat="1">
      <c r="B29" s="148" t="s">
        <v>1367</v>
      </c>
      <c r="C29" s="438" t="s">
        <v>96</v>
      </c>
      <c r="D29" s="571">
        <v>307</v>
      </c>
      <c r="E29" s="1027"/>
      <c r="F29" s="212">
        <f>+E29*D29</f>
        <v>0</v>
      </c>
      <c r="G29" s="1038"/>
      <c r="H29" s="1038"/>
      <c r="I29" s="1038"/>
      <c r="J29" s="1038"/>
      <c r="K29" s="1038"/>
      <c r="L29" s="1038"/>
      <c r="M29" s="1038"/>
      <c r="N29" s="1038"/>
      <c r="O29" s="1038"/>
      <c r="P29" s="1038"/>
      <c r="Q29" s="1038"/>
      <c r="R29" s="1038"/>
      <c r="S29" s="1038"/>
      <c r="T29" s="1038"/>
      <c r="U29" s="1038"/>
      <c r="V29" s="1038"/>
      <c r="W29" s="1038"/>
      <c r="X29" s="1038"/>
      <c r="Y29" s="1038"/>
      <c r="Z29" s="1038"/>
    </row>
    <row r="30" spans="1:26" s="148" customFormat="1">
      <c r="B30" s="148" t="s">
        <v>1368</v>
      </c>
      <c r="C30" s="438" t="s">
        <v>96</v>
      </c>
      <c r="D30" s="568">
        <v>16.8</v>
      </c>
      <c r="E30" s="1027"/>
      <c r="F30" s="212">
        <f>+E30*D30</f>
        <v>0</v>
      </c>
      <c r="G30" s="1038"/>
      <c r="H30" s="1038"/>
      <c r="I30" s="1038"/>
      <c r="J30" s="1038"/>
      <c r="K30" s="1038"/>
      <c r="L30" s="1038"/>
      <c r="M30" s="1038"/>
      <c r="N30" s="1038"/>
      <c r="O30" s="1038"/>
      <c r="P30" s="1038"/>
      <c r="Q30" s="1038"/>
      <c r="R30" s="1038"/>
      <c r="S30" s="1038"/>
      <c r="T30" s="1038"/>
      <c r="U30" s="1038"/>
      <c r="V30" s="1038"/>
      <c r="W30" s="1038"/>
      <c r="X30" s="1038"/>
      <c r="Y30" s="1038"/>
      <c r="Z30" s="1038"/>
    </row>
    <row r="31" spans="1:26" s="148" customFormat="1">
      <c r="B31" s="597" t="s">
        <v>1369</v>
      </c>
      <c r="C31" s="235"/>
      <c r="D31" s="235"/>
      <c r="E31" s="1104"/>
      <c r="F31" s="235"/>
      <c r="G31" s="1038"/>
      <c r="H31" s="1038"/>
      <c r="I31" s="1038"/>
      <c r="J31" s="1038"/>
      <c r="K31" s="1038"/>
      <c r="L31" s="1038"/>
      <c r="M31" s="1038"/>
      <c r="N31" s="1038"/>
      <c r="O31" s="1038"/>
      <c r="P31" s="1038"/>
      <c r="Q31" s="1038"/>
      <c r="R31" s="1038"/>
      <c r="S31" s="1038"/>
      <c r="T31" s="1038"/>
      <c r="U31" s="1038"/>
      <c r="V31" s="1038"/>
      <c r="W31" s="1038"/>
      <c r="X31" s="1038"/>
      <c r="Y31" s="1038"/>
      <c r="Z31" s="1038"/>
    </row>
    <row r="32" spans="1:26" s="148" customFormat="1">
      <c r="B32" s="598" t="s">
        <v>1370</v>
      </c>
      <c r="C32" s="53" t="s">
        <v>96</v>
      </c>
      <c r="D32" s="2">
        <v>20.21</v>
      </c>
      <c r="E32" s="971"/>
      <c r="F32" s="175">
        <f>+E32*D32</f>
        <v>0</v>
      </c>
      <c r="G32" s="1038"/>
      <c r="H32" s="1038"/>
      <c r="I32" s="1038"/>
      <c r="J32" s="1038"/>
      <c r="K32" s="1038"/>
      <c r="L32" s="1038"/>
      <c r="M32" s="1038"/>
      <c r="N32" s="1038"/>
      <c r="O32" s="1038"/>
      <c r="P32" s="1038"/>
      <c r="Q32" s="1038"/>
      <c r="R32" s="1038"/>
      <c r="S32" s="1038"/>
      <c r="T32" s="1038"/>
      <c r="U32" s="1038"/>
      <c r="V32" s="1038"/>
      <c r="W32" s="1038"/>
      <c r="X32" s="1038"/>
      <c r="Y32" s="1038"/>
      <c r="Z32" s="1038"/>
    </row>
    <row r="33" spans="1:26" s="148" customFormat="1">
      <c r="B33" s="598" t="s">
        <v>1371</v>
      </c>
      <c r="C33" s="53" t="s">
        <v>96</v>
      </c>
      <c r="D33" s="266">
        <f>50.9+163.01</f>
        <v>213.91</v>
      </c>
      <c r="E33" s="971"/>
      <c r="F33" s="175">
        <f>+D33*E33</f>
        <v>0</v>
      </c>
      <c r="G33" s="1038"/>
      <c r="H33" s="1038"/>
      <c r="I33" s="1038"/>
      <c r="J33" s="1038"/>
      <c r="K33" s="1038"/>
      <c r="L33" s="1038"/>
      <c r="M33" s="1038"/>
      <c r="N33" s="1038"/>
      <c r="O33" s="1038"/>
      <c r="P33" s="1038"/>
      <c r="Q33" s="1038"/>
      <c r="R33" s="1038"/>
      <c r="S33" s="1038"/>
      <c r="T33" s="1038"/>
      <c r="U33" s="1038"/>
      <c r="V33" s="1038"/>
      <c r="W33" s="1038"/>
      <c r="X33" s="1038"/>
      <c r="Y33" s="1038"/>
      <c r="Z33" s="1038"/>
    </row>
    <row r="34" spans="1:26" s="148" customFormat="1">
      <c r="D34" s="594"/>
      <c r="E34" s="1102"/>
      <c r="F34" s="594"/>
      <c r="G34" s="1038"/>
      <c r="H34" s="1038"/>
      <c r="I34" s="1038"/>
      <c r="J34" s="1038"/>
      <c r="K34" s="1038"/>
      <c r="L34" s="1038"/>
      <c r="M34" s="1038"/>
      <c r="N34" s="1038"/>
      <c r="O34" s="1038"/>
      <c r="P34" s="1038"/>
      <c r="Q34" s="1038"/>
      <c r="R34" s="1038"/>
      <c r="S34" s="1038"/>
      <c r="T34" s="1038"/>
      <c r="U34" s="1038"/>
      <c r="V34" s="1038"/>
      <c r="W34" s="1038"/>
      <c r="X34" s="1038"/>
      <c r="Y34" s="1038"/>
      <c r="Z34" s="1038"/>
    </row>
    <row r="35" spans="1:26" s="148" customFormat="1">
      <c r="C35" s="472"/>
      <c r="D35" s="287"/>
      <c r="E35" s="1030"/>
      <c r="F35" s="287"/>
      <c r="G35" s="1038"/>
      <c r="H35" s="1038"/>
      <c r="I35" s="1038"/>
      <c r="J35" s="1038"/>
      <c r="K35" s="1038"/>
      <c r="L35" s="1038"/>
      <c r="M35" s="1038"/>
      <c r="N35" s="1038"/>
      <c r="O35" s="1038"/>
      <c r="P35" s="1038"/>
      <c r="Q35" s="1038"/>
      <c r="R35" s="1038"/>
      <c r="S35" s="1038"/>
      <c r="T35" s="1038"/>
      <c r="U35" s="1038"/>
      <c r="V35" s="1038"/>
      <c r="W35" s="1038"/>
      <c r="X35" s="1038"/>
      <c r="Y35" s="1038"/>
      <c r="Z35" s="1038"/>
    </row>
    <row r="36" spans="1:26" s="148" customFormat="1" ht="51">
      <c r="A36" s="148" t="s">
        <v>115</v>
      </c>
      <c r="B36" s="148" t="s">
        <v>1372</v>
      </c>
      <c r="C36" s="472" t="s">
        <v>96</v>
      </c>
      <c r="D36" s="287">
        <v>148</v>
      </c>
      <c r="E36" s="1030"/>
      <c r="F36" s="212">
        <f>+E36*D36</f>
        <v>0</v>
      </c>
      <c r="G36" s="1038"/>
      <c r="H36" s="1038"/>
      <c r="I36" s="1038"/>
      <c r="J36" s="1038"/>
      <c r="K36" s="1038"/>
      <c r="L36" s="1038"/>
      <c r="M36" s="1038"/>
      <c r="N36" s="1038"/>
      <c r="O36" s="1038"/>
      <c r="P36" s="1038"/>
      <c r="Q36" s="1038"/>
      <c r="R36" s="1038"/>
      <c r="S36" s="1038"/>
      <c r="T36" s="1038"/>
      <c r="U36" s="1038"/>
      <c r="V36" s="1038"/>
      <c r="W36" s="1038"/>
      <c r="X36" s="1038"/>
      <c r="Y36" s="1038"/>
      <c r="Z36" s="1038"/>
    </row>
    <row r="37" spans="1:26" s="43" customFormat="1">
      <c r="A37" s="599"/>
      <c r="B37" s="600"/>
      <c r="C37" s="238"/>
      <c r="D37" s="239"/>
      <c r="E37" s="1105"/>
      <c r="F37" s="239"/>
      <c r="G37" s="1023"/>
      <c r="H37" s="1023"/>
      <c r="I37" s="1023"/>
      <c r="J37" s="1023"/>
      <c r="K37" s="1023"/>
      <c r="L37" s="1023"/>
      <c r="M37" s="1023"/>
      <c r="N37" s="1023"/>
      <c r="O37" s="1023"/>
      <c r="P37" s="1023"/>
      <c r="Q37" s="1023"/>
      <c r="R37" s="1023"/>
      <c r="S37" s="1023"/>
      <c r="T37" s="1023"/>
      <c r="U37" s="1023"/>
      <c r="V37" s="1023"/>
      <c r="W37" s="1023"/>
      <c r="X37" s="1023"/>
      <c r="Y37" s="1023"/>
      <c r="Z37" s="1023"/>
    </row>
    <row r="38" spans="1:26">
      <c r="B38" s="601"/>
    </row>
    <row r="39" spans="1:26">
      <c r="A39" s="602"/>
      <c r="B39" s="245" t="s">
        <v>1373</v>
      </c>
      <c r="C39" s="245"/>
      <c r="D39" s="246"/>
      <c r="E39" s="246"/>
      <c r="F39" s="603">
        <f>SUM(F1:F38)</f>
        <v>0</v>
      </c>
    </row>
    <row r="40" spans="1:26">
      <c r="B40" s="251"/>
    </row>
    <row r="41" spans="1:26">
      <c r="B41" s="251"/>
      <c r="C41" s="44"/>
      <c r="D41" s="241"/>
      <c r="E41" s="241"/>
      <c r="F41" s="241"/>
    </row>
  </sheetData>
  <sheetProtection algorithmName="SHA-512" hashValue="vGlZ3oic9XkGb7XxCwYzbv6HT9ua0f3heU0MUDDQsb7q/ii+eYriwzD6dKmpoIjSzzdLAjSoTUpxeaLn+vWUaQ==" saltValue="3tZtKOdYVlHxROV3InAUaQ==" spinCount="100000" sheet="1" objects="1" scenarios="1" selectLockedCells="1"/>
  <printOptions horizontalCentered="1"/>
  <pageMargins left="0.98402777777777772" right="0.39374999999999999" top="0.98402777777777772" bottom="0.78749999999999998" header="0.51180555555555551" footer="0.51180555555555551"/>
  <pageSetup paperSize="9" firstPageNumber="0" orientation="portrait" horizontalDpi="300" verticalDpi="300" r:id="rId1"/>
  <headerFooter alignWithMargins="0">
    <oddHeader>&amp;C&amp;6ZDRAVSTVENI DOM - NOVA GORICA</oddHeader>
    <oddFooter>&amp;C&amp;A&amp;R&amp;P od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59999389629810485"/>
  </sheetPr>
  <dimension ref="A1:Y115"/>
  <sheetViews>
    <sheetView view="pageBreakPreview" zoomScaleSheetLayoutView="100" workbookViewId="0">
      <selection activeCell="E16" sqref="E16"/>
    </sheetView>
  </sheetViews>
  <sheetFormatPr defaultRowHeight="12.75"/>
  <cols>
    <col min="1" max="1" width="4" style="229" customWidth="1"/>
    <col min="2" max="2" width="38.5703125" style="229" customWidth="1"/>
    <col min="3" max="3" width="6.5703125" style="390" customWidth="1"/>
    <col min="4" max="4" width="10.5703125" style="391" customWidth="1"/>
    <col min="5" max="5" width="14.28515625" style="391" customWidth="1"/>
    <col min="6" max="6" width="15.5703125" style="391" customWidth="1"/>
    <col min="7" max="25" width="9.140625" style="1035"/>
    <col min="26" max="16384" width="9.140625" style="251"/>
  </cols>
  <sheetData>
    <row r="1" spans="1:25">
      <c r="A1" s="252" t="s">
        <v>15</v>
      </c>
      <c r="B1" s="252" t="s">
        <v>1374</v>
      </c>
    </row>
    <row r="2" spans="1:25" s="98" customFormat="1">
      <c r="A2" s="229"/>
      <c r="B2" s="252"/>
      <c r="C2" s="143"/>
      <c r="D2" s="97"/>
      <c r="E2" s="97"/>
      <c r="F2" s="97"/>
      <c r="G2" s="1021"/>
      <c r="H2" s="1021"/>
      <c r="I2" s="1021"/>
      <c r="J2" s="1021"/>
      <c r="K2" s="1021"/>
      <c r="L2" s="1021"/>
      <c r="M2" s="1021"/>
      <c r="N2" s="1021"/>
      <c r="O2" s="1021"/>
      <c r="P2" s="1021"/>
      <c r="Q2" s="1021"/>
      <c r="R2" s="1021"/>
      <c r="S2" s="1021"/>
      <c r="T2" s="1021"/>
      <c r="U2" s="1021"/>
      <c r="V2" s="1021"/>
      <c r="W2" s="1021"/>
      <c r="X2" s="1021"/>
      <c r="Y2" s="1021"/>
    </row>
    <row r="3" spans="1:25" s="407" customFormat="1">
      <c r="A3" s="551"/>
      <c r="B3" s="551"/>
      <c r="C3" s="495"/>
      <c r="D3" s="497"/>
      <c r="E3" s="497"/>
      <c r="F3" s="497"/>
      <c r="G3" s="1089"/>
      <c r="H3" s="1089"/>
      <c r="I3" s="1089"/>
      <c r="J3" s="1089"/>
      <c r="K3" s="1089"/>
      <c r="L3" s="1089"/>
      <c r="M3" s="1089"/>
      <c r="N3" s="1089"/>
      <c r="O3" s="1089"/>
      <c r="P3" s="1089"/>
      <c r="Q3" s="1089"/>
      <c r="R3" s="1089"/>
      <c r="S3" s="1089"/>
      <c r="T3" s="1089"/>
      <c r="U3" s="1089"/>
      <c r="V3" s="1089"/>
      <c r="W3" s="1089"/>
      <c r="X3" s="1089"/>
      <c r="Y3" s="1089"/>
    </row>
    <row r="4" spans="1:25" s="257" customFormat="1">
      <c r="A4" s="552"/>
      <c r="B4" s="964" t="s">
        <v>37</v>
      </c>
      <c r="C4" s="965" t="s">
        <v>38</v>
      </c>
      <c r="D4" s="1095" t="s">
        <v>39</v>
      </c>
      <c r="E4" s="1095" t="s">
        <v>40</v>
      </c>
      <c r="F4" s="1095" t="s">
        <v>41</v>
      </c>
      <c r="G4" s="1037"/>
      <c r="H4" s="1037"/>
      <c r="I4" s="1037"/>
      <c r="J4" s="1037"/>
      <c r="K4" s="1037"/>
      <c r="L4" s="1037"/>
      <c r="M4" s="1037"/>
      <c r="N4" s="1037"/>
      <c r="O4" s="1037"/>
      <c r="P4" s="1037"/>
      <c r="Q4" s="1037"/>
      <c r="R4" s="1037"/>
      <c r="S4" s="1037"/>
      <c r="T4" s="1037"/>
      <c r="U4" s="1037"/>
      <c r="V4" s="1037"/>
      <c r="W4" s="1037"/>
      <c r="X4" s="1037"/>
      <c r="Y4" s="1037"/>
    </row>
    <row r="5" spans="1:25" s="98" customFormat="1">
      <c r="A5" s="229"/>
      <c r="B5" s="252"/>
      <c r="C5" s="143"/>
      <c r="D5" s="97"/>
      <c r="E5" s="97"/>
      <c r="F5" s="97"/>
      <c r="G5" s="1021"/>
      <c r="H5" s="1021"/>
      <c r="I5" s="1021"/>
      <c r="J5" s="1021"/>
      <c r="K5" s="1021"/>
      <c r="L5" s="1021"/>
      <c r="M5" s="1021"/>
      <c r="N5" s="1021"/>
      <c r="O5" s="1021"/>
      <c r="P5" s="1021"/>
      <c r="Q5" s="1021"/>
      <c r="R5" s="1021"/>
      <c r="S5" s="1021"/>
      <c r="T5" s="1021"/>
      <c r="U5" s="1021"/>
      <c r="V5" s="1021"/>
      <c r="W5" s="1021"/>
      <c r="X5" s="1021"/>
      <c r="Y5" s="1021"/>
    </row>
    <row r="6" spans="1:25" s="220" customFormat="1">
      <c r="A6" s="274"/>
      <c r="B6" s="108"/>
      <c r="C6" s="251"/>
      <c r="D6" s="391"/>
      <c r="E6" s="391"/>
      <c r="F6" s="391"/>
      <c r="G6" s="1046"/>
      <c r="H6" s="1046"/>
      <c r="I6" s="1046"/>
      <c r="J6" s="1046"/>
      <c r="K6" s="1046"/>
      <c r="L6" s="1046"/>
      <c r="M6" s="1046"/>
      <c r="N6" s="1046"/>
      <c r="O6" s="1046"/>
      <c r="P6" s="1046"/>
      <c r="Q6" s="1046"/>
      <c r="R6" s="1046"/>
      <c r="S6" s="1046"/>
      <c r="T6" s="1046"/>
      <c r="U6" s="1046"/>
      <c r="V6" s="1046"/>
      <c r="W6" s="1046"/>
      <c r="X6" s="1046"/>
      <c r="Y6" s="1046"/>
    </row>
    <row r="7" spans="1:25" s="220" customFormat="1" ht="25.5">
      <c r="A7" s="274"/>
      <c r="B7" s="604" t="s">
        <v>1971</v>
      </c>
      <c r="C7" s="251"/>
      <c r="D7" s="391"/>
      <c r="E7" s="1053"/>
      <c r="F7" s="391"/>
      <c r="G7" s="1046"/>
      <c r="H7" s="1046"/>
      <c r="I7" s="1046"/>
      <c r="J7" s="1046"/>
      <c r="K7" s="1046"/>
      <c r="L7" s="1046"/>
      <c r="M7" s="1046"/>
      <c r="N7" s="1046"/>
      <c r="O7" s="1046"/>
      <c r="P7" s="1046"/>
      <c r="Q7" s="1046"/>
      <c r="R7" s="1046"/>
      <c r="S7" s="1046"/>
      <c r="T7" s="1046"/>
      <c r="U7" s="1046"/>
      <c r="V7" s="1046"/>
      <c r="W7" s="1046"/>
      <c r="X7" s="1046"/>
      <c r="Y7" s="1046"/>
    </row>
    <row r="8" spans="1:25" s="220" customFormat="1" ht="38.25">
      <c r="A8" s="274"/>
      <c r="B8" s="605" t="s">
        <v>1375</v>
      </c>
      <c r="C8" s="251"/>
      <c r="D8" s="391"/>
      <c r="E8" s="1053"/>
      <c r="F8" s="391"/>
      <c r="G8" s="1046"/>
      <c r="H8" s="1046"/>
      <c r="I8" s="1046"/>
      <c r="J8" s="1046"/>
      <c r="K8" s="1046"/>
      <c r="L8" s="1046"/>
      <c r="M8" s="1046"/>
      <c r="N8" s="1046"/>
      <c r="O8" s="1046"/>
      <c r="P8" s="1046"/>
      <c r="Q8" s="1046"/>
      <c r="R8" s="1046"/>
      <c r="S8" s="1046"/>
      <c r="T8" s="1046"/>
      <c r="U8" s="1046"/>
      <c r="V8" s="1046"/>
      <c r="W8" s="1046"/>
      <c r="X8" s="1046"/>
      <c r="Y8" s="1046"/>
    </row>
    <row r="9" spans="1:25" s="220" customFormat="1">
      <c r="A9" s="274"/>
      <c r="B9" s="605" t="s">
        <v>1376</v>
      </c>
      <c r="C9" s="251"/>
      <c r="D9" s="391"/>
      <c r="E9" s="1053"/>
      <c r="F9" s="391"/>
      <c r="G9" s="1046"/>
      <c r="H9" s="1046"/>
      <c r="I9" s="1046"/>
      <c r="J9" s="1046"/>
      <c r="K9" s="1046"/>
      <c r="L9" s="1046"/>
      <c r="M9" s="1046"/>
      <c r="N9" s="1046"/>
      <c r="O9" s="1046"/>
      <c r="P9" s="1046"/>
      <c r="Q9" s="1046"/>
      <c r="R9" s="1046"/>
      <c r="S9" s="1046"/>
      <c r="T9" s="1046"/>
      <c r="U9" s="1046"/>
      <c r="V9" s="1046"/>
      <c r="W9" s="1046"/>
      <c r="X9" s="1046"/>
      <c r="Y9" s="1046"/>
    </row>
    <row r="10" spans="1:25" s="220" customFormat="1">
      <c r="A10" s="274"/>
      <c r="B10" s="606" t="s">
        <v>1377</v>
      </c>
      <c r="C10" s="251"/>
      <c r="D10" s="391"/>
      <c r="E10" s="1053"/>
      <c r="F10" s="391"/>
      <c r="G10" s="1046"/>
      <c r="H10" s="1046"/>
      <c r="I10" s="1046"/>
      <c r="J10" s="1046"/>
      <c r="K10" s="1046"/>
      <c r="L10" s="1046"/>
      <c r="M10" s="1046"/>
      <c r="N10" s="1046"/>
      <c r="O10" s="1046"/>
      <c r="P10" s="1046"/>
      <c r="Q10" s="1046"/>
      <c r="R10" s="1046"/>
      <c r="S10" s="1046"/>
      <c r="T10" s="1046"/>
      <c r="U10" s="1046"/>
      <c r="V10" s="1046"/>
      <c r="W10" s="1046"/>
      <c r="X10" s="1046"/>
      <c r="Y10" s="1046"/>
    </row>
    <row r="11" spans="1:25" s="220" customFormat="1">
      <c r="A11" s="274"/>
      <c r="B11" s="108"/>
      <c r="C11" s="251"/>
      <c r="D11" s="391"/>
      <c r="E11" s="1053"/>
      <c r="F11" s="391"/>
      <c r="G11" s="1046"/>
      <c r="H11" s="1046"/>
      <c r="I11" s="1046"/>
      <c r="J11" s="1046"/>
      <c r="K11" s="1046"/>
      <c r="L11" s="1046"/>
      <c r="M11" s="1046"/>
      <c r="N11" s="1046"/>
      <c r="O11" s="1046"/>
      <c r="P11" s="1046"/>
      <c r="Q11" s="1046"/>
      <c r="R11" s="1046"/>
      <c r="S11" s="1046"/>
      <c r="T11" s="1046"/>
      <c r="U11" s="1046"/>
      <c r="V11" s="1046"/>
      <c r="W11" s="1046"/>
      <c r="X11" s="1046"/>
      <c r="Y11" s="1046"/>
    </row>
    <row r="12" spans="1:25" s="220" customFormat="1">
      <c r="A12" s="274"/>
      <c r="B12" s="108"/>
      <c r="C12" s="251"/>
      <c r="D12" s="391"/>
      <c r="E12" s="1053"/>
      <c r="F12" s="391"/>
      <c r="G12" s="1046"/>
      <c r="H12" s="1046"/>
      <c r="I12" s="1046"/>
      <c r="J12" s="1046"/>
      <c r="K12" s="1046"/>
      <c r="L12" s="1046"/>
      <c r="M12" s="1046"/>
      <c r="N12" s="1046"/>
      <c r="O12" s="1046"/>
      <c r="P12" s="1046"/>
      <c r="Q12" s="1046"/>
      <c r="R12" s="1046"/>
      <c r="S12" s="1046"/>
      <c r="T12" s="1046"/>
      <c r="U12" s="1046"/>
      <c r="V12" s="1046"/>
      <c r="W12" s="1046"/>
      <c r="X12" s="1046"/>
      <c r="Y12" s="1046"/>
    </row>
    <row r="13" spans="1:25" ht="153">
      <c r="A13" s="229" t="s">
        <v>58</v>
      </c>
      <c r="B13" s="607" t="s">
        <v>1378</v>
      </c>
      <c r="C13" s="251"/>
      <c r="D13" s="325"/>
      <c r="E13" s="1053"/>
    </row>
    <row r="14" spans="1:25">
      <c r="B14" s="607"/>
      <c r="C14" s="251"/>
      <c r="D14" s="325"/>
      <c r="E14" s="1107"/>
    </row>
    <row r="15" spans="1:25" s="148" customFormat="1" ht="25.5">
      <c r="A15" s="148" t="s">
        <v>113</v>
      </c>
      <c r="B15" s="166" t="s">
        <v>289</v>
      </c>
      <c r="C15" s="417"/>
      <c r="D15" s="418"/>
      <c r="E15" s="1096"/>
      <c r="F15" s="418"/>
      <c r="G15" s="1038"/>
      <c r="H15" s="1038"/>
      <c r="I15" s="1038"/>
      <c r="J15" s="1038"/>
      <c r="K15" s="1038"/>
      <c r="L15" s="1038"/>
      <c r="M15" s="1038"/>
      <c r="N15" s="1038"/>
      <c r="O15" s="1038"/>
      <c r="P15" s="1038"/>
      <c r="Q15" s="1038"/>
      <c r="R15" s="1038"/>
      <c r="S15" s="1038"/>
      <c r="T15" s="1038"/>
      <c r="U15" s="1038"/>
      <c r="V15" s="1038"/>
      <c r="W15" s="1038"/>
      <c r="X15" s="1038"/>
      <c r="Y15" s="1038"/>
    </row>
    <row r="16" spans="1:25" s="148" customFormat="1">
      <c r="B16" s="273" t="s">
        <v>1379</v>
      </c>
      <c r="C16" s="148" t="s">
        <v>96</v>
      </c>
      <c r="D16" s="418">
        <f>134.1+13.8</f>
        <v>147.9</v>
      </c>
      <c r="E16" s="1096"/>
      <c r="F16" s="418">
        <f>+E16*D16</f>
        <v>0</v>
      </c>
      <c r="G16" s="1038"/>
      <c r="H16" s="1038"/>
      <c r="I16" s="1038"/>
      <c r="J16" s="1038"/>
      <c r="K16" s="1038"/>
      <c r="L16" s="1038"/>
      <c r="M16" s="1038"/>
      <c r="N16" s="1038"/>
      <c r="O16" s="1038"/>
      <c r="P16" s="1038"/>
      <c r="Q16" s="1038"/>
      <c r="R16" s="1038"/>
      <c r="S16" s="1038"/>
      <c r="T16" s="1038"/>
      <c r="U16" s="1038"/>
      <c r="V16" s="1038"/>
      <c r="W16" s="1038"/>
      <c r="X16" s="1038"/>
      <c r="Y16" s="1038"/>
    </row>
    <row r="17" spans="1:25" s="148" customFormat="1" ht="38.25">
      <c r="B17" s="273" t="s">
        <v>1380</v>
      </c>
      <c r="C17" s="300" t="s">
        <v>96</v>
      </c>
      <c r="D17" s="289">
        <v>3</v>
      </c>
      <c r="E17" s="1108"/>
      <c r="F17" s="290">
        <f>+E17*D17</f>
        <v>0</v>
      </c>
      <c r="G17" s="1038"/>
      <c r="H17" s="1038"/>
      <c r="I17" s="1038"/>
      <c r="J17" s="1038"/>
      <c r="K17" s="1038"/>
      <c r="L17" s="1038"/>
      <c r="M17" s="1038"/>
      <c r="N17" s="1038"/>
      <c r="O17" s="1038"/>
      <c r="P17" s="1038"/>
      <c r="Q17" s="1038"/>
      <c r="R17" s="1038"/>
      <c r="S17" s="1038"/>
      <c r="T17" s="1038"/>
      <c r="U17" s="1038"/>
      <c r="V17" s="1038"/>
      <c r="W17" s="1038"/>
      <c r="X17" s="1038"/>
      <c r="Y17" s="1038"/>
    </row>
    <row r="18" spans="1:25" s="148" customFormat="1">
      <c r="B18" s="273"/>
      <c r="C18" s="417"/>
      <c r="D18" s="418"/>
      <c r="E18" s="1096"/>
      <c r="F18" s="418"/>
      <c r="G18" s="1038"/>
      <c r="H18" s="1038"/>
      <c r="I18" s="1038"/>
      <c r="J18" s="1038"/>
      <c r="K18" s="1038"/>
      <c r="L18" s="1038"/>
      <c r="M18" s="1038"/>
      <c r="N18" s="1038"/>
      <c r="O18" s="1038"/>
      <c r="P18" s="1038"/>
      <c r="Q18" s="1038"/>
      <c r="R18" s="1038"/>
      <c r="S18" s="1038"/>
      <c r="T18" s="1038"/>
      <c r="U18" s="1038"/>
      <c r="V18" s="1038"/>
      <c r="W18" s="1038"/>
      <c r="X18" s="1038"/>
      <c r="Y18" s="1038"/>
    </row>
    <row r="19" spans="1:25" s="148" customFormat="1">
      <c r="B19" s="273"/>
      <c r="C19" s="417"/>
      <c r="D19" s="418"/>
      <c r="E19" s="1096"/>
      <c r="F19" s="418"/>
      <c r="G19" s="1038"/>
      <c r="H19" s="1038"/>
      <c r="I19" s="1038"/>
      <c r="J19" s="1038"/>
      <c r="K19" s="1038"/>
      <c r="L19" s="1038"/>
      <c r="M19" s="1038"/>
      <c r="N19" s="1038"/>
      <c r="O19" s="1038"/>
      <c r="P19" s="1038"/>
      <c r="Q19" s="1038"/>
      <c r="R19" s="1038"/>
      <c r="S19" s="1038"/>
      <c r="T19" s="1038"/>
      <c r="U19" s="1038"/>
      <c r="V19" s="1038"/>
      <c r="W19" s="1038"/>
      <c r="X19" s="1038"/>
      <c r="Y19" s="1038"/>
    </row>
    <row r="20" spans="1:25" s="148" customFormat="1" ht="25.5">
      <c r="A20" s="148" t="s">
        <v>114</v>
      </c>
      <c r="B20" s="295" t="s">
        <v>298</v>
      </c>
      <c r="C20" s="417"/>
      <c r="D20" s="418"/>
      <c r="E20" s="1096"/>
      <c r="F20" s="418"/>
      <c r="G20" s="1038"/>
      <c r="H20" s="1038"/>
      <c r="I20" s="1038"/>
      <c r="J20" s="1038"/>
      <c r="K20" s="1038"/>
      <c r="L20" s="1038"/>
      <c r="M20" s="1038"/>
      <c r="N20" s="1038"/>
      <c r="O20" s="1038"/>
      <c r="P20" s="1038"/>
      <c r="Q20" s="1038"/>
      <c r="R20" s="1038"/>
      <c r="S20" s="1038"/>
      <c r="T20" s="1038"/>
      <c r="U20" s="1038"/>
      <c r="V20" s="1038"/>
      <c r="W20" s="1038"/>
      <c r="X20" s="1038"/>
      <c r="Y20" s="1038"/>
    </row>
    <row r="21" spans="1:25" s="148" customFormat="1">
      <c r="B21" s="273" t="s">
        <v>299</v>
      </c>
      <c r="C21" s="148" t="s">
        <v>96</v>
      </c>
      <c r="D21" s="418">
        <v>348.02</v>
      </c>
      <c r="E21" s="1096"/>
      <c r="F21" s="418">
        <f>+E21*D21</f>
        <v>0</v>
      </c>
      <c r="G21" s="1038"/>
      <c r="H21" s="1038"/>
      <c r="I21" s="1038"/>
      <c r="J21" s="1038"/>
      <c r="K21" s="1038"/>
      <c r="L21" s="1038"/>
      <c r="M21" s="1038"/>
      <c r="N21" s="1038"/>
      <c r="O21" s="1038"/>
      <c r="P21" s="1038"/>
      <c r="Q21" s="1038"/>
      <c r="R21" s="1038"/>
      <c r="S21" s="1038"/>
      <c r="T21" s="1038"/>
      <c r="U21" s="1038"/>
      <c r="V21" s="1038"/>
      <c r="W21" s="1038"/>
      <c r="X21" s="1038"/>
      <c r="Y21" s="1038"/>
    </row>
    <row r="22" spans="1:25" s="148" customFormat="1">
      <c r="B22" s="273" t="s">
        <v>300</v>
      </c>
      <c r="C22" s="417" t="s">
        <v>96</v>
      </c>
      <c r="D22" s="418">
        <v>80.42</v>
      </c>
      <c r="E22" s="1096"/>
      <c r="F22" s="418">
        <f>+E22*D22</f>
        <v>0</v>
      </c>
      <c r="G22" s="1038"/>
      <c r="H22" s="1038"/>
      <c r="I22" s="1038"/>
      <c r="J22" s="1038"/>
      <c r="K22" s="1038"/>
      <c r="L22" s="1038"/>
      <c r="M22" s="1038"/>
      <c r="N22" s="1038"/>
      <c r="O22" s="1038"/>
      <c r="P22" s="1038"/>
      <c r="Q22" s="1038"/>
      <c r="R22" s="1038"/>
      <c r="S22" s="1038"/>
      <c r="T22" s="1038"/>
      <c r="U22" s="1038"/>
      <c r="V22" s="1038"/>
      <c r="W22" s="1038"/>
      <c r="X22" s="1038"/>
      <c r="Y22" s="1038"/>
    </row>
    <row r="23" spans="1:25" s="148" customFormat="1">
      <c r="B23" s="273"/>
      <c r="C23" s="417"/>
      <c r="D23" s="418"/>
      <c r="E23" s="1096"/>
      <c r="F23" s="418"/>
      <c r="G23" s="1038"/>
      <c r="H23" s="1038"/>
      <c r="I23" s="1038"/>
      <c r="J23" s="1038"/>
      <c r="K23" s="1038"/>
      <c r="L23" s="1038"/>
      <c r="M23" s="1038"/>
      <c r="N23" s="1038"/>
      <c r="O23" s="1038"/>
      <c r="P23" s="1038"/>
      <c r="Q23" s="1038"/>
      <c r="R23" s="1038"/>
      <c r="S23" s="1038"/>
      <c r="T23" s="1038"/>
      <c r="U23" s="1038"/>
      <c r="V23" s="1038"/>
      <c r="W23" s="1038"/>
      <c r="X23" s="1038"/>
      <c r="Y23" s="1038"/>
    </row>
    <row r="24" spans="1:25" s="148" customFormat="1">
      <c r="B24" s="273"/>
      <c r="C24" s="417"/>
      <c r="D24" s="418"/>
      <c r="E24" s="1096"/>
      <c r="F24" s="418"/>
      <c r="G24" s="1038"/>
      <c r="H24" s="1038"/>
      <c r="I24" s="1038"/>
      <c r="J24" s="1038"/>
      <c r="K24" s="1038"/>
      <c r="L24" s="1038"/>
      <c r="M24" s="1038"/>
      <c r="N24" s="1038"/>
      <c r="O24" s="1038"/>
      <c r="P24" s="1038"/>
      <c r="Q24" s="1038"/>
      <c r="R24" s="1038"/>
      <c r="S24" s="1038"/>
      <c r="T24" s="1038"/>
      <c r="U24" s="1038"/>
      <c r="V24" s="1038"/>
      <c r="W24" s="1038"/>
      <c r="X24" s="1038"/>
      <c r="Y24" s="1038"/>
    </row>
    <row r="25" spans="1:25" s="148" customFormat="1" ht="25.5">
      <c r="A25" s="148" t="s">
        <v>115</v>
      </c>
      <c r="B25" s="295" t="s">
        <v>1381</v>
      </c>
      <c r="C25" s="417"/>
      <c r="D25" s="418"/>
      <c r="E25" s="1096"/>
      <c r="F25" s="418"/>
      <c r="G25" s="1038"/>
      <c r="H25" s="1038"/>
      <c r="I25" s="1038"/>
      <c r="J25" s="1038"/>
      <c r="K25" s="1038"/>
      <c r="L25" s="1038"/>
      <c r="M25" s="1038"/>
      <c r="N25" s="1038"/>
      <c r="O25" s="1038"/>
      <c r="P25" s="1038"/>
      <c r="Q25" s="1038"/>
      <c r="R25" s="1038"/>
      <c r="S25" s="1038"/>
      <c r="T25" s="1038"/>
      <c r="U25" s="1038"/>
      <c r="V25" s="1038"/>
      <c r="W25" s="1038"/>
      <c r="X25" s="1038"/>
      <c r="Y25" s="1038"/>
    </row>
    <row r="26" spans="1:25" s="148" customFormat="1" ht="51">
      <c r="B26" s="595" t="s">
        <v>1382</v>
      </c>
      <c r="C26" s="417"/>
      <c r="D26" s="473"/>
      <c r="E26" s="1096"/>
      <c r="F26" s="418"/>
      <c r="G26" s="1038"/>
      <c r="H26" s="1038"/>
      <c r="I26" s="1038"/>
      <c r="J26" s="1038"/>
      <c r="K26" s="1038"/>
      <c r="L26" s="1038"/>
      <c r="M26" s="1038"/>
      <c r="N26" s="1038"/>
      <c r="O26" s="1038"/>
      <c r="P26" s="1038"/>
      <c r="Q26" s="1038"/>
      <c r="R26" s="1038"/>
      <c r="S26" s="1038"/>
      <c r="T26" s="1038"/>
      <c r="U26" s="1038"/>
      <c r="V26" s="1038"/>
      <c r="W26" s="1038"/>
      <c r="X26" s="1038"/>
      <c r="Y26" s="1038"/>
    </row>
    <row r="27" spans="1:25" s="148" customFormat="1">
      <c r="B27" s="272" t="s">
        <v>299</v>
      </c>
      <c r="C27" s="286" t="s">
        <v>96</v>
      </c>
      <c r="D27" s="289">
        <v>37.57</v>
      </c>
      <c r="E27" s="1031"/>
      <c r="F27" s="418">
        <f>+E27*D27</f>
        <v>0</v>
      </c>
      <c r="G27" s="1038"/>
      <c r="H27" s="1038"/>
      <c r="I27" s="1038"/>
      <c r="J27" s="1038"/>
      <c r="K27" s="1038"/>
      <c r="L27" s="1038"/>
      <c r="M27" s="1038"/>
      <c r="N27" s="1038"/>
      <c r="O27" s="1038"/>
      <c r="P27" s="1038"/>
      <c r="Q27" s="1038"/>
      <c r="R27" s="1038"/>
      <c r="S27" s="1038"/>
      <c r="T27" s="1038"/>
      <c r="U27" s="1038"/>
      <c r="V27" s="1038"/>
      <c r="W27" s="1038"/>
      <c r="X27" s="1038"/>
      <c r="Y27" s="1038"/>
    </row>
    <row r="28" spans="1:25" s="148" customFormat="1">
      <c r="B28" s="272" t="s">
        <v>300</v>
      </c>
      <c r="C28" s="286" t="s">
        <v>96</v>
      </c>
      <c r="D28" s="289">
        <v>40.090000000000003</v>
      </c>
      <c r="E28" s="1031"/>
      <c r="F28" s="418">
        <f>+E28*D28</f>
        <v>0</v>
      </c>
      <c r="G28" s="1038"/>
      <c r="H28" s="1038"/>
      <c r="I28" s="1038"/>
      <c r="J28" s="1038"/>
      <c r="K28" s="1038"/>
      <c r="L28" s="1038"/>
      <c r="M28" s="1038"/>
      <c r="N28" s="1038"/>
      <c r="O28" s="1038"/>
      <c r="P28" s="1038"/>
      <c r="Q28" s="1038"/>
      <c r="R28" s="1038"/>
      <c r="S28" s="1038"/>
      <c r="T28" s="1038"/>
      <c r="U28" s="1038"/>
      <c r="V28" s="1038"/>
      <c r="W28" s="1038"/>
      <c r="X28" s="1038"/>
      <c r="Y28" s="1038"/>
    </row>
    <row r="29" spans="1:25" s="148" customFormat="1">
      <c r="B29" s="272"/>
      <c r="C29" s="286"/>
      <c r="D29" s="289"/>
      <c r="E29" s="1031"/>
      <c r="F29" s="290"/>
      <c r="G29" s="1038"/>
      <c r="H29" s="1038"/>
      <c r="I29" s="1038"/>
      <c r="J29" s="1038"/>
      <c r="K29" s="1038"/>
      <c r="L29" s="1038"/>
      <c r="M29" s="1038"/>
      <c r="N29" s="1038"/>
      <c r="O29" s="1038"/>
      <c r="P29" s="1038"/>
      <c r="Q29" s="1038"/>
      <c r="R29" s="1038"/>
      <c r="S29" s="1038"/>
      <c r="T29" s="1038"/>
      <c r="U29" s="1038"/>
      <c r="V29" s="1038"/>
      <c r="W29" s="1038"/>
      <c r="X29" s="1038"/>
      <c r="Y29" s="1038"/>
    </row>
    <row r="30" spans="1:25" s="148" customFormat="1">
      <c r="B30" s="273"/>
      <c r="D30" s="418"/>
      <c r="E30" s="1096"/>
      <c r="F30" s="418"/>
      <c r="G30" s="1038"/>
      <c r="H30" s="1038"/>
      <c r="I30" s="1038"/>
      <c r="J30" s="1038"/>
      <c r="K30" s="1038"/>
      <c r="L30" s="1038"/>
      <c r="M30" s="1038"/>
      <c r="N30" s="1038"/>
      <c r="O30" s="1038"/>
      <c r="P30" s="1038"/>
      <c r="Q30" s="1038"/>
      <c r="R30" s="1038"/>
      <c r="S30" s="1038"/>
      <c r="T30" s="1038"/>
      <c r="U30" s="1038"/>
      <c r="V30" s="1038"/>
      <c r="W30" s="1038"/>
      <c r="X30" s="1038"/>
      <c r="Y30" s="1038"/>
    </row>
    <row r="31" spans="1:25">
      <c r="A31" s="251" t="s">
        <v>146</v>
      </c>
      <c r="B31" s="301" t="s">
        <v>1383</v>
      </c>
      <c r="C31" s="251"/>
      <c r="D31" s="608"/>
      <c r="E31" s="1027"/>
      <c r="F31" s="250"/>
    </row>
    <row r="32" spans="1:25" ht="38.25">
      <c r="A32" s="251"/>
      <c r="B32" s="311" t="s">
        <v>1384</v>
      </c>
      <c r="C32" s="251"/>
      <c r="D32" s="250"/>
      <c r="E32" s="1027"/>
      <c r="F32" s="250"/>
    </row>
    <row r="33" spans="1:25">
      <c r="A33" s="251"/>
      <c r="B33" s="272" t="s">
        <v>300</v>
      </c>
      <c r="C33" s="251" t="s">
        <v>96</v>
      </c>
      <c r="D33" s="250">
        <v>94.68</v>
      </c>
      <c r="E33" s="1027"/>
      <c r="F33" s="418">
        <f>+E33*D33</f>
        <v>0</v>
      </c>
    </row>
    <row r="34" spans="1:25">
      <c r="A34" s="251"/>
      <c r="B34" s="274"/>
      <c r="C34" s="251"/>
      <c r="D34" s="250"/>
      <c r="E34" s="1027"/>
      <c r="F34" s="250"/>
    </row>
    <row r="35" spans="1:25" s="148" customFormat="1">
      <c r="C35" s="417"/>
      <c r="D35" s="418"/>
      <c r="E35" s="1096"/>
      <c r="F35" s="418"/>
      <c r="G35" s="1038"/>
      <c r="H35" s="1038"/>
      <c r="I35" s="1038"/>
      <c r="J35" s="1038"/>
      <c r="K35" s="1038"/>
      <c r="L35" s="1038"/>
      <c r="M35" s="1038"/>
      <c r="N35" s="1038"/>
      <c r="O35" s="1038"/>
      <c r="P35" s="1038"/>
      <c r="Q35" s="1038"/>
      <c r="R35" s="1038"/>
      <c r="S35" s="1038"/>
      <c r="T35" s="1038"/>
      <c r="U35" s="1038"/>
      <c r="V35" s="1038"/>
      <c r="W35" s="1038"/>
      <c r="X35" s="1038"/>
      <c r="Y35" s="1038"/>
    </row>
    <row r="36" spans="1:25" s="612" customFormat="1" ht="25.5">
      <c r="A36" s="609" t="s">
        <v>153</v>
      </c>
      <c r="B36" s="301" t="s">
        <v>1385</v>
      </c>
      <c r="C36" s="610"/>
      <c r="D36" s="611"/>
      <c r="E36" s="1109"/>
      <c r="F36" s="611"/>
      <c r="G36" s="1113"/>
      <c r="H36" s="1113"/>
      <c r="I36" s="1113"/>
      <c r="J36" s="1113"/>
      <c r="K36" s="1113"/>
      <c r="L36" s="1113"/>
      <c r="M36" s="1113"/>
      <c r="N36" s="1113"/>
      <c r="O36" s="1113"/>
      <c r="P36" s="1113"/>
      <c r="Q36" s="1113"/>
      <c r="R36" s="1113"/>
      <c r="S36" s="1113"/>
      <c r="T36" s="1113"/>
      <c r="U36" s="1113"/>
      <c r="V36" s="1113"/>
      <c r="W36" s="1113"/>
      <c r="X36" s="1113"/>
      <c r="Y36" s="1113"/>
    </row>
    <row r="37" spans="1:25" s="612" customFormat="1" ht="76.5">
      <c r="A37" s="609"/>
      <c r="B37" s="277" t="s">
        <v>1386</v>
      </c>
      <c r="C37" s="610"/>
      <c r="D37" s="611"/>
      <c r="E37" s="1109"/>
      <c r="F37" s="611"/>
      <c r="G37" s="1113"/>
      <c r="H37" s="1113"/>
      <c r="I37" s="1113"/>
      <c r="J37" s="1113"/>
      <c r="K37" s="1113"/>
      <c r="L37" s="1113"/>
      <c r="M37" s="1113"/>
      <c r="N37" s="1113"/>
      <c r="O37" s="1113"/>
      <c r="P37" s="1113"/>
      <c r="Q37" s="1113"/>
      <c r="R37" s="1113"/>
      <c r="S37" s="1113"/>
      <c r="T37" s="1113"/>
      <c r="U37" s="1113"/>
      <c r="V37" s="1113"/>
      <c r="W37" s="1113"/>
      <c r="X37" s="1113"/>
      <c r="Y37" s="1113"/>
    </row>
    <row r="38" spans="1:25" s="612" customFormat="1" ht="51">
      <c r="A38" s="609"/>
      <c r="B38" s="277" t="s">
        <v>1387</v>
      </c>
      <c r="C38" s="610"/>
      <c r="D38" s="611"/>
      <c r="E38" s="1109"/>
      <c r="F38" s="611"/>
      <c r="G38" s="1113"/>
      <c r="H38" s="1113"/>
      <c r="I38" s="1113"/>
      <c r="J38" s="1113"/>
      <c r="K38" s="1113"/>
      <c r="L38" s="1113"/>
      <c r="M38" s="1113"/>
      <c r="N38" s="1113"/>
      <c r="O38" s="1113"/>
      <c r="P38" s="1113"/>
      <c r="Q38" s="1113"/>
      <c r="R38" s="1113"/>
      <c r="S38" s="1113"/>
      <c r="T38" s="1113"/>
      <c r="U38" s="1113"/>
      <c r="V38" s="1113"/>
      <c r="W38" s="1113"/>
      <c r="X38" s="1113"/>
      <c r="Y38" s="1113"/>
    </row>
    <row r="39" spans="1:25" s="612" customFormat="1">
      <c r="A39" s="609"/>
      <c r="B39" s="272" t="s">
        <v>300</v>
      </c>
      <c r="C39" s="610" t="s">
        <v>96</v>
      </c>
      <c r="D39" s="611">
        <v>27.64</v>
      </c>
      <c r="E39" s="1109"/>
      <c r="F39" s="418">
        <f>+E39*D39</f>
        <v>0</v>
      </c>
      <c r="G39" s="1113"/>
      <c r="H39" s="1113"/>
      <c r="I39" s="1113"/>
      <c r="J39" s="1113"/>
      <c r="K39" s="1113"/>
      <c r="L39" s="1113"/>
      <c r="M39" s="1113"/>
      <c r="N39" s="1113"/>
      <c r="O39" s="1113"/>
      <c r="P39" s="1113"/>
      <c r="Q39" s="1113"/>
      <c r="R39" s="1113"/>
      <c r="S39" s="1113"/>
      <c r="T39" s="1113"/>
      <c r="U39" s="1113"/>
      <c r="V39" s="1113"/>
      <c r="W39" s="1113"/>
      <c r="X39" s="1113"/>
      <c r="Y39" s="1113"/>
    </row>
    <row r="40" spans="1:25" s="148" customFormat="1">
      <c r="C40" s="417"/>
      <c r="D40" s="418"/>
      <c r="E40" s="1096"/>
      <c r="F40" s="418"/>
      <c r="G40" s="1038"/>
      <c r="H40" s="1038"/>
      <c r="I40" s="1038"/>
      <c r="J40" s="1038"/>
      <c r="K40" s="1038"/>
      <c r="L40" s="1038"/>
      <c r="M40" s="1038"/>
      <c r="N40" s="1038"/>
      <c r="O40" s="1038"/>
      <c r="P40" s="1038"/>
      <c r="Q40" s="1038"/>
      <c r="R40" s="1038"/>
      <c r="S40" s="1038"/>
      <c r="T40" s="1038"/>
      <c r="U40" s="1038"/>
      <c r="V40" s="1038"/>
      <c r="W40" s="1038"/>
      <c r="X40" s="1038"/>
      <c r="Y40" s="1038"/>
    </row>
    <row r="41" spans="1:25" s="148" customFormat="1">
      <c r="C41" s="417"/>
      <c r="D41" s="418"/>
      <c r="E41" s="1096"/>
      <c r="F41" s="418"/>
      <c r="G41" s="1038"/>
      <c r="H41" s="1038"/>
      <c r="I41" s="1038"/>
      <c r="J41" s="1038"/>
      <c r="K41" s="1038"/>
      <c r="L41" s="1038"/>
      <c r="M41" s="1038"/>
      <c r="N41" s="1038"/>
      <c r="O41" s="1038"/>
      <c r="P41" s="1038"/>
      <c r="Q41" s="1038"/>
      <c r="R41" s="1038"/>
      <c r="S41" s="1038"/>
      <c r="T41" s="1038"/>
      <c r="U41" s="1038"/>
      <c r="V41" s="1038"/>
      <c r="W41" s="1038"/>
      <c r="X41" s="1038"/>
      <c r="Y41" s="1038"/>
    </row>
    <row r="42" spans="1:25" s="148" customFormat="1" ht="51">
      <c r="A42" s="148" t="s">
        <v>155</v>
      </c>
      <c r="B42" s="148" t="s">
        <v>1388</v>
      </c>
      <c r="D42" s="613"/>
      <c r="E42" s="1096"/>
      <c r="F42" s="418"/>
      <c r="G42" s="1038"/>
      <c r="H42" s="1038"/>
      <c r="I42" s="1038"/>
      <c r="J42" s="1038"/>
      <c r="K42" s="1038"/>
      <c r="L42" s="1038"/>
      <c r="M42" s="1038"/>
      <c r="N42" s="1038"/>
      <c r="O42" s="1038"/>
      <c r="P42" s="1038"/>
      <c r="Q42" s="1038"/>
      <c r="R42" s="1038"/>
      <c r="S42" s="1038"/>
      <c r="T42" s="1038"/>
      <c r="U42" s="1038"/>
      <c r="V42" s="1038"/>
      <c r="W42" s="1038"/>
      <c r="X42" s="1038"/>
      <c r="Y42" s="1038"/>
    </row>
    <row r="43" spans="1:25" s="148" customFormat="1" ht="51">
      <c r="B43" s="298" t="s">
        <v>1389</v>
      </c>
      <c r="D43" s="613"/>
      <c r="E43" s="1096"/>
      <c r="F43" s="418"/>
      <c r="G43" s="1038"/>
      <c r="H43" s="1038"/>
      <c r="I43" s="1038"/>
      <c r="J43" s="1038"/>
      <c r="K43" s="1038"/>
      <c r="L43" s="1038"/>
      <c r="M43" s="1038"/>
      <c r="N43" s="1038"/>
      <c r="O43" s="1038"/>
      <c r="P43" s="1038"/>
      <c r="Q43" s="1038"/>
      <c r="R43" s="1038"/>
      <c r="S43" s="1038"/>
      <c r="T43" s="1038"/>
      <c r="U43" s="1038"/>
      <c r="V43" s="1038"/>
      <c r="W43" s="1038"/>
      <c r="X43" s="1038"/>
      <c r="Y43" s="1038"/>
    </row>
    <row r="44" spans="1:25" s="148" customFormat="1" ht="25.5">
      <c r="B44" s="298" t="s">
        <v>1390</v>
      </c>
      <c r="D44" s="613"/>
      <c r="E44" s="1096"/>
      <c r="F44" s="418"/>
      <c r="G44" s="1038"/>
      <c r="H44" s="1038"/>
      <c r="I44" s="1038"/>
      <c r="J44" s="1038"/>
      <c r="K44" s="1038"/>
      <c r="L44" s="1038"/>
      <c r="M44" s="1038"/>
      <c r="N44" s="1038"/>
      <c r="O44" s="1038"/>
      <c r="P44" s="1038"/>
      <c r="Q44" s="1038"/>
      <c r="R44" s="1038"/>
      <c r="S44" s="1038"/>
      <c r="T44" s="1038"/>
      <c r="U44" s="1038"/>
      <c r="V44" s="1038"/>
      <c r="W44" s="1038"/>
      <c r="X44" s="1038"/>
      <c r="Y44" s="1038"/>
    </row>
    <row r="45" spans="1:25" s="148" customFormat="1" ht="38.25">
      <c r="B45" s="298" t="s">
        <v>1391</v>
      </c>
      <c r="D45" s="613"/>
      <c r="E45" s="1096"/>
      <c r="F45" s="418"/>
      <c r="G45" s="1038"/>
      <c r="H45" s="1038"/>
      <c r="I45" s="1038"/>
      <c r="J45" s="1038"/>
      <c r="K45" s="1038"/>
      <c r="L45" s="1038"/>
      <c r="M45" s="1038"/>
      <c r="N45" s="1038"/>
      <c r="O45" s="1038"/>
      <c r="P45" s="1038"/>
      <c r="Q45" s="1038"/>
      <c r="R45" s="1038"/>
      <c r="S45" s="1038"/>
      <c r="T45" s="1038"/>
      <c r="U45" s="1038"/>
      <c r="V45" s="1038"/>
      <c r="W45" s="1038"/>
      <c r="X45" s="1038"/>
      <c r="Y45" s="1038"/>
    </row>
    <row r="46" spans="1:25" s="148" customFormat="1">
      <c r="B46" s="298"/>
      <c r="D46" s="613"/>
      <c r="E46" s="1096"/>
      <c r="F46" s="418"/>
      <c r="G46" s="1038"/>
      <c r="H46" s="1038"/>
      <c r="I46" s="1038"/>
      <c r="J46" s="1038"/>
      <c r="K46" s="1038"/>
      <c r="L46" s="1038"/>
      <c r="M46" s="1038"/>
      <c r="N46" s="1038"/>
      <c r="O46" s="1038"/>
      <c r="P46" s="1038"/>
      <c r="Q46" s="1038"/>
      <c r="R46" s="1038"/>
      <c r="S46" s="1038"/>
      <c r="T46" s="1038"/>
      <c r="U46" s="1038"/>
      <c r="V46" s="1038"/>
      <c r="W46" s="1038"/>
      <c r="X46" s="1038"/>
      <c r="Y46" s="1038"/>
    </row>
    <row r="47" spans="1:25" s="148" customFormat="1">
      <c r="B47" s="614" t="s">
        <v>1392</v>
      </c>
      <c r="D47" s="418"/>
      <c r="E47" s="1096"/>
      <c r="F47" s="418"/>
      <c r="G47" s="1038"/>
      <c r="H47" s="1038"/>
      <c r="I47" s="1038"/>
      <c r="J47" s="1038"/>
      <c r="K47" s="1038"/>
      <c r="L47" s="1038"/>
      <c r="M47" s="1038"/>
      <c r="N47" s="1038"/>
      <c r="O47" s="1038"/>
      <c r="P47" s="1038"/>
      <c r="Q47" s="1038"/>
      <c r="R47" s="1038"/>
      <c r="S47" s="1038"/>
      <c r="T47" s="1038"/>
      <c r="U47" s="1038"/>
      <c r="V47" s="1038"/>
      <c r="W47" s="1038"/>
      <c r="X47" s="1038"/>
      <c r="Y47" s="1038"/>
    </row>
    <row r="48" spans="1:25" s="148" customFormat="1">
      <c r="B48" s="148" t="s">
        <v>1393</v>
      </c>
      <c r="C48" s="148" t="s">
        <v>84</v>
      </c>
      <c r="D48" s="418">
        <v>17</v>
      </c>
      <c r="E48" s="1096"/>
      <c r="F48" s="418">
        <f>+E48*D48</f>
        <v>0</v>
      </c>
      <c r="G48" s="1038"/>
      <c r="H48" s="1038"/>
      <c r="I48" s="1038"/>
      <c r="J48" s="1038"/>
      <c r="K48" s="1038"/>
      <c r="L48" s="1038"/>
      <c r="M48" s="1038"/>
      <c r="N48" s="1038"/>
      <c r="O48" s="1038"/>
      <c r="P48" s="1038"/>
      <c r="Q48" s="1038"/>
      <c r="R48" s="1038"/>
      <c r="S48" s="1038"/>
      <c r="T48" s="1038"/>
      <c r="U48" s="1038"/>
      <c r="V48" s="1038"/>
      <c r="W48" s="1038"/>
      <c r="X48" s="1038"/>
      <c r="Y48" s="1038"/>
    </row>
    <row r="49" spans="1:25" s="148" customFormat="1">
      <c r="B49" s="148" t="s">
        <v>1394</v>
      </c>
      <c r="C49" s="148" t="s">
        <v>96</v>
      </c>
      <c r="D49" s="418">
        <v>4.95</v>
      </c>
      <c r="E49" s="1096"/>
      <c r="F49" s="418">
        <f>+E49*D49</f>
        <v>0</v>
      </c>
      <c r="G49" s="1038"/>
      <c r="H49" s="1038"/>
      <c r="I49" s="1038"/>
      <c r="J49" s="1038"/>
      <c r="K49" s="1038"/>
      <c r="L49" s="1038"/>
      <c r="M49" s="1038"/>
      <c r="N49" s="1038"/>
      <c r="O49" s="1038"/>
      <c r="P49" s="1038"/>
      <c r="Q49" s="1038"/>
      <c r="R49" s="1038"/>
      <c r="S49" s="1038"/>
      <c r="T49" s="1038"/>
      <c r="U49" s="1038"/>
      <c r="V49" s="1038"/>
      <c r="W49" s="1038"/>
      <c r="X49" s="1038"/>
      <c r="Y49" s="1038"/>
    </row>
    <row r="50" spans="1:25">
      <c r="E50" s="1053"/>
    </row>
    <row r="51" spans="1:25">
      <c r="B51" s="229" t="s">
        <v>1395</v>
      </c>
      <c r="E51" s="1053"/>
    </row>
    <row r="52" spans="1:25" s="616" customFormat="1" ht="25.5">
      <c r="A52" s="575"/>
      <c r="B52" s="273" t="s">
        <v>1396</v>
      </c>
      <c r="C52" s="615" t="s">
        <v>96</v>
      </c>
      <c r="D52" s="266">
        <v>22</v>
      </c>
      <c r="E52" s="1025"/>
      <c r="F52" s="287">
        <f>+E52*D52</f>
        <v>0</v>
      </c>
      <c r="G52" s="1114"/>
      <c r="H52" s="1114"/>
      <c r="I52" s="1114"/>
      <c r="J52" s="1114"/>
      <c r="K52" s="1114"/>
      <c r="L52" s="1114"/>
      <c r="M52" s="1114"/>
      <c r="N52" s="1114"/>
      <c r="O52" s="1114"/>
      <c r="P52" s="1114"/>
      <c r="Q52" s="1114"/>
      <c r="R52" s="1114"/>
      <c r="S52" s="1114"/>
      <c r="T52" s="1114"/>
      <c r="U52" s="1114"/>
      <c r="V52" s="1114"/>
      <c r="W52" s="1114"/>
      <c r="X52" s="1114"/>
      <c r="Y52" s="1114"/>
    </row>
    <row r="53" spans="1:25" s="616" customFormat="1">
      <c r="A53" s="575"/>
      <c r="B53" s="617"/>
      <c r="C53" s="615"/>
      <c r="D53" s="266"/>
      <c r="E53" s="1025"/>
      <c r="F53" s="391"/>
      <c r="G53" s="1114"/>
      <c r="H53" s="1114"/>
      <c r="I53" s="1114"/>
      <c r="J53" s="1114"/>
      <c r="K53" s="1114"/>
      <c r="L53" s="1114"/>
      <c r="M53" s="1114"/>
      <c r="N53" s="1114"/>
      <c r="O53" s="1114"/>
      <c r="P53" s="1114"/>
      <c r="Q53" s="1114"/>
      <c r="R53" s="1114"/>
      <c r="S53" s="1114"/>
      <c r="T53" s="1114"/>
      <c r="U53" s="1114"/>
      <c r="V53" s="1114"/>
      <c r="W53" s="1114"/>
      <c r="X53" s="1114"/>
      <c r="Y53" s="1114"/>
    </row>
    <row r="54" spans="1:25" s="616" customFormat="1">
      <c r="A54" s="575"/>
      <c r="B54" s="618" t="s">
        <v>1397</v>
      </c>
      <c r="C54" s="615"/>
      <c r="D54" s="266"/>
      <c r="E54" s="1025"/>
      <c r="F54" s="391"/>
      <c r="G54" s="1114"/>
      <c r="H54" s="1114"/>
      <c r="I54" s="1114"/>
      <c r="J54" s="1114"/>
      <c r="K54" s="1114"/>
      <c r="L54" s="1114"/>
      <c r="M54" s="1114"/>
      <c r="N54" s="1114"/>
      <c r="O54" s="1114"/>
      <c r="P54" s="1114"/>
      <c r="Q54" s="1114"/>
      <c r="R54" s="1114"/>
      <c r="S54" s="1114"/>
      <c r="T54" s="1114"/>
      <c r="U54" s="1114"/>
      <c r="V54" s="1114"/>
      <c r="W54" s="1114"/>
      <c r="X54" s="1114"/>
      <c r="Y54" s="1114"/>
    </row>
    <row r="55" spans="1:25" s="616" customFormat="1">
      <c r="A55" s="575"/>
      <c r="B55" s="148" t="s">
        <v>1398</v>
      </c>
      <c r="C55" s="615" t="s">
        <v>84</v>
      </c>
      <c r="D55" s="266">
        <f>24+9</f>
        <v>33</v>
      </c>
      <c r="E55" s="1025"/>
      <c r="F55" s="418">
        <f>+E55*D55</f>
        <v>0</v>
      </c>
      <c r="G55" s="1114"/>
      <c r="H55" s="1114"/>
      <c r="I55" s="1114"/>
      <c r="J55" s="1114"/>
      <c r="K55" s="1114"/>
      <c r="L55" s="1114"/>
      <c r="M55" s="1114"/>
      <c r="N55" s="1114"/>
      <c r="O55" s="1114"/>
      <c r="P55" s="1114"/>
      <c r="Q55" s="1114"/>
      <c r="R55" s="1114"/>
      <c r="S55" s="1114"/>
      <c r="T55" s="1114"/>
      <c r="U55" s="1114"/>
      <c r="V55" s="1114"/>
      <c r="W55" s="1114"/>
      <c r="X55" s="1114"/>
      <c r="Y55" s="1114"/>
    </row>
    <row r="56" spans="1:25" s="616" customFormat="1">
      <c r="A56" s="575"/>
      <c r="B56" s="148" t="s">
        <v>1399</v>
      </c>
      <c r="C56" s="615" t="s">
        <v>84</v>
      </c>
      <c r="D56" s="266">
        <v>40</v>
      </c>
      <c r="E56" s="1025"/>
      <c r="F56" s="418">
        <f>+E56*D56</f>
        <v>0</v>
      </c>
      <c r="G56" s="1114"/>
      <c r="H56" s="1114"/>
      <c r="I56" s="1114"/>
      <c r="J56" s="1114"/>
      <c r="K56" s="1114"/>
      <c r="L56" s="1114"/>
      <c r="M56" s="1114"/>
      <c r="N56" s="1114"/>
      <c r="O56" s="1114"/>
      <c r="P56" s="1114"/>
      <c r="Q56" s="1114"/>
      <c r="R56" s="1114"/>
      <c r="S56" s="1114"/>
      <c r="T56" s="1114"/>
      <c r="U56" s="1114"/>
      <c r="V56" s="1114"/>
      <c r="W56" s="1114"/>
      <c r="X56" s="1114"/>
      <c r="Y56" s="1114"/>
    </row>
    <row r="57" spans="1:25" s="616" customFormat="1">
      <c r="A57" s="575"/>
      <c r="B57" s="148" t="s">
        <v>1400</v>
      </c>
      <c r="C57" s="615" t="s">
        <v>84</v>
      </c>
      <c r="D57" s="266">
        <v>11</v>
      </c>
      <c r="E57" s="1025"/>
      <c r="F57" s="418">
        <f>+E57*D57</f>
        <v>0</v>
      </c>
      <c r="G57" s="1114"/>
      <c r="H57" s="1114"/>
      <c r="I57" s="1114"/>
      <c r="J57" s="1114"/>
      <c r="K57" s="1114"/>
      <c r="L57" s="1114"/>
      <c r="M57" s="1114"/>
      <c r="N57" s="1114"/>
      <c r="O57" s="1114"/>
      <c r="P57" s="1114"/>
      <c r="Q57" s="1114"/>
      <c r="R57" s="1114"/>
      <c r="S57" s="1114"/>
      <c r="T57" s="1114"/>
      <c r="U57" s="1114"/>
      <c r="V57" s="1114"/>
      <c r="W57" s="1114"/>
      <c r="X57" s="1114"/>
      <c r="Y57" s="1114"/>
    </row>
    <row r="58" spans="1:25" s="616" customFormat="1">
      <c r="A58" s="575"/>
      <c r="B58" s="618" t="s">
        <v>1401</v>
      </c>
      <c r="C58" s="615" t="s">
        <v>96</v>
      </c>
      <c r="D58" s="266">
        <v>24.5</v>
      </c>
      <c r="E58" s="1025"/>
      <c r="F58" s="418">
        <f>+E58*D58</f>
        <v>0</v>
      </c>
      <c r="G58" s="1114"/>
      <c r="H58" s="1114"/>
      <c r="I58" s="1114"/>
      <c r="J58" s="1114"/>
      <c r="K58" s="1114"/>
      <c r="L58" s="1114"/>
      <c r="M58" s="1114"/>
      <c r="N58" s="1114"/>
      <c r="O58" s="1114"/>
      <c r="P58" s="1114"/>
      <c r="Q58" s="1114"/>
      <c r="R58" s="1114"/>
      <c r="S58" s="1114"/>
      <c r="T58" s="1114"/>
      <c r="U58" s="1114"/>
      <c r="V58" s="1114"/>
      <c r="W58" s="1114"/>
      <c r="X58" s="1114"/>
      <c r="Y58" s="1114"/>
    </row>
    <row r="59" spans="1:25" s="616" customFormat="1">
      <c r="A59" s="575"/>
      <c r="B59" s="618"/>
      <c r="C59" s="615"/>
      <c r="D59" s="266"/>
      <c r="E59" s="1025"/>
      <c r="F59" s="418"/>
      <c r="G59" s="1114"/>
      <c r="H59" s="1114"/>
      <c r="I59" s="1114"/>
      <c r="J59" s="1114"/>
      <c r="K59" s="1114"/>
      <c r="L59" s="1114"/>
      <c r="M59" s="1114"/>
      <c r="N59" s="1114"/>
      <c r="O59" s="1114"/>
      <c r="P59" s="1114"/>
      <c r="Q59" s="1114"/>
      <c r="R59" s="1114"/>
      <c r="S59" s="1114"/>
      <c r="T59" s="1114"/>
      <c r="U59" s="1114"/>
      <c r="V59" s="1114"/>
      <c r="W59" s="1114"/>
      <c r="X59" s="1114"/>
      <c r="Y59" s="1114"/>
    </row>
    <row r="60" spans="1:25" s="616" customFormat="1">
      <c r="A60" s="575"/>
      <c r="B60" s="618"/>
      <c r="C60" s="615"/>
      <c r="D60" s="266"/>
      <c r="E60" s="1025"/>
      <c r="F60" s="391"/>
      <c r="G60" s="1114"/>
      <c r="H60" s="1114"/>
      <c r="I60" s="1114"/>
      <c r="J60" s="1114"/>
      <c r="K60" s="1114"/>
      <c r="L60" s="1114"/>
      <c r="M60" s="1114"/>
      <c r="N60" s="1114"/>
      <c r="O60" s="1114"/>
      <c r="P60" s="1114"/>
      <c r="Q60" s="1114"/>
      <c r="R60" s="1114"/>
      <c r="S60" s="1114"/>
      <c r="T60" s="1114"/>
      <c r="U60" s="1114"/>
      <c r="V60" s="1114"/>
      <c r="W60" s="1114"/>
      <c r="X60" s="1114"/>
      <c r="Y60" s="1114"/>
    </row>
    <row r="61" spans="1:25" s="267" customFormat="1" ht="25.5">
      <c r="A61" s="263" t="s">
        <v>76</v>
      </c>
      <c r="B61" s="268" t="s">
        <v>1402</v>
      </c>
      <c r="C61" s="265"/>
      <c r="D61" s="266"/>
      <c r="E61" s="1077"/>
      <c r="F61" s="46"/>
      <c r="G61" s="1026"/>
      <c r="H61" s="1026"/>
      <c r="I61" s="1026"/>
      <c r="J61" s="1026"/>
      <c r="K61" s="1026"/>
      <c r="L61" s="1026"/>
      <c r="M61" s="1026"/>
      <c r="N61" s="1026"/>
      <c r="O61" s="1026"/>
      <c r="P61" s="1026"/>
      <c r="Q61" s="1026"/>
      <c r="R61" s="1026"/>
      <c r="S61" s="1026"/>
      <c r="T61" s="1026"/>
      <c r="U61" s="1026"/>
      <c r="V61" s="1026"/>
      <c r="W61" s="1026"/>
      <c r="X61" s="1026"/>
      <c r="Y61" s="1026"/>
    </row>
    <row r="62" spans="1:25" s="267" customFormat="1">
      <c r="A62" s="263"/>
      <c r="B62" s="166" t="s">
        <v>1403</v>
      </c>
      <c r="C62" s="417"/>
      <c r="D62" s="266"/>
      <c r="E62" s="1077"/>
      <c r="F62" s="46"/>
      <c r="G62" s="1026"/>
      <c r="H62" s="1026"/>
      <c r="I62" s="1026"/>
      <c r="J62" s="1026"/>
      <c r="K62" s="1026"/>
      <c r="L62" s="1026"/>
      <c r="M62" s="1026"/>
      <c r="N62" s="1026"/>
      <c r="O62" s="1026"/>
      <c r="P62" s="1026"/>
      <c r="Q62" s="1026"/>
      <c r="R62" s="1026"/>
      <c r="S62" s="1026"/>
      <c r="T62" s="1026"/>
      <c r="U62" s="1026"/>
      <c r="V62" s="1026"/>
      <c r="W62" s="1026"/>
      <c r="X62" s="1026"/>
      <c r="Y62" s="1026"/>
    </row>
    <row r="63" spans="1:25" s="267" customFormat="1" ht="24">
      <c r="A63" s="263"/>
      <c r="B63" s="619" t="s">
        <v>1404</v>
      </c>
      <c r="C63" s="417"/>
      <c r="D63" s="266"/>
      <c r="E63" s="1077"/>
      <c r="F63" s="46"/>
      <c r="G63" s="1026"/>
      <c r="H63" s="1026"/>
      <c r="I63" s="1026"/>
      <c r="J63" s="1026"/>
      <c r="K63" s="1026"/>
      <c r="L63" s="1026"/>
      <c r="M63" s="1026"/>
      <c r="N63" s="1026"/>
      <c r="O63" s="1026"/>
      <c r="P63" s="1026"/>
      <c r="Q63" s="1026"/>
      <c r="R63" s="1026"/>
      <c r="S63" s="1026"/>
      <c r="T63" s="1026"/>
      <c r="U63" s="1026"/>
      <c r="V63" s="1026"/>
      <c r="W63" s="1026"/>
      <c r="X63" s="1026"/>
      <c r="Y63" s="1026"/>
    </row>
    <row r="64" spans="1:25" s="267" customFormat="1" ht="25.5">
      <c r="A64" s="263"/>
      <c r="B64" s="148" t="s">
        <v>1405</v>
      </c>
      <c r="C64" s="417"/>
      <c r="D64" s="266"/>
      <c r="E64" s="1077"/>
      <c r="F64" s="46"/>
      <c r="G64" s="1026"/>
      <c r="H64" s="1026"/>
      <c r="I64" s="1026"/>
      <c r="J64" s="1026"/>
      <c r="K64" s="1026"/>
      <c r="L64" s="1026"/>
      <c r="M64" s="1026"/>
      <c r="N64" s="1026"/>
      <c r="O64" s="1026"/>
      <c r="P64" s="1026"/>
      <c r="Q64" s="1026"/>
      <c r="R64" s="1026"/>
      <c r="S64" s="1026"/>
      <c r="T64" s="1026"/>
      <c r="U64" s="1026"/>
      <c r="V64" s="1026"/>
      <c r="W64" s="1026"/>
      <c r="X64" s="1026"/>
      <c r="Y64" s="1026"/>
    </row>
    <row r="65" spans="1:25" s="267" customFormat="1" ht="38.25">
      <c r="A65" s="263"/>
      <c r="B65" s="148" t="s">
        <v>1406</v>
      </c>
      <c r="C65" s="148"/>
      <c r="D65" s="266"/>
      <c r="E65" s="1110"/>
      <c r="F65" s="46"/>
      <c r="G65" s="1026"/>
      <c r="H65" s="1026"/>
      <c r="I65" s="1026"/>
      <c r="J65" s="1026"/>
      <c r="K65" s="1026"/>
      <c r="L65" s="1026"/>
      <c r="M65" s="1026"/>
      <c r="N65" s="1026"/>
      <c r="O65" s="1026"/>
      <c r="P65" s="1026"/>
      <c r="Q65" s="1026"/>
      <c r="R65" s="1026"/>
      <c r="S65" s="1026"/>
      <c r="T65" s="1026"/>
      <c r="U65" s="1026"/>
      <c r="V65" s="1026"/>
      <c r="W65" s="1026"/>
      <c r="X65" s="1026"/>
      <c r="Y65" s="1026"/>
    </row>
    <row r="66" spans="1:25" s="267" customFormat="1" ht="140.25">
      <c r="A66" s="263"/>
      <c r="B66" s="607" t="s">
        <v>1407</v>
      </c>
      <c r="C66" s="265" t="s">
        <v>96</v>
      </c>
      <c r="D66" s="266">
        <v>19.48</v>
      </c>
      <c r="E66" s="1110"/>
      <c r="F66" s="287">
        <f>+E66*D66</f>
        <v>0</v>
      </c>
      <c r="G66" s="1026"/>
      <c r="H66" s="1026"/>
      <c r="I66" s="1026"/>
      <c r="J66" s="1026"/>
      <c r="K66" s="1026"/>
      <c r="L66" s="1026"/>
      <c r="M66" s="1026"/>
      <c r="N66" s="1026"/>
      <c r="O66" s="1026"/>
      <c r="P66" s="1026"/>
      <c r="Q66" s="1026"/>
      <c r="R66" s="1026"/>
      <c r="S66" s="1026"/>
      <c r="T66" s="1026"/>
      <c r="U66" s="1026"/>
      <c r="V66" s="1026"/>
      <c r="W66" s="1026"/>
      <c r="X66" s="1026"/>
      <c r="Y66" s="1026"/>
    </row>
    <row r="67" spans="1:25" s="267" customFormat="1">
      <c r="A67" s="263"/>
      <c r="B67" s="268"/>
      <c r="C67" s="265"/>
      <c r="D67" s="266"/>
      <c r="E67" s="1110"/>
      <c r="F67" s="287"/>
      <c r="G67" s="1026"/>
      <c r="H67" s="1026"/>
      <c r="I67" s="1026"/>
      <c r="J67" s="1026"/>
      <c r="K67" s="1026"/>
      <c r="L67" s="1026"/>
      <c r="M67" s="1026"/>
      <c r="N67" s="1026"/>
      <c r="O67" s="1026"/>
      <c r="P67" s="1026"/>
      <c r="Q67" s="1026"/>
      <c r="R67" s="1026"/>
      <c r="S67" s="1026"/>
      <c r="T67" s="1026"/>
      <c r="U67" s="1026"/>
      <c r="V67" s="1026"/>
      <c r="W67" s="1026"/>
      <c r="X67" s="1026"/>
      <c r="Y67" s="1026"/>
    </row>
    <row r="68" spans="1:25" s="267" customFormat="1">
      <c r="A68" s="263"/>
      <c r="B68" s="268"/>
      <c r="C68" s="265"/>
      <c r="D68" s="266"/>
      <c r="E68" s="1110"/>
      <c r="F68" s="287"/>
      <c r="G68" s="1026"/>
      <c r="H68" s="1026"/>
      <c r="I68" s="1026"/>
      <c r="J68" s="1026"/>
      <c r="K68" s="1026"/>
      <c r="L68" s="1026"/>
      <c r="M68" s="1026"/>
      <c r="N68" s="1026"/>
      <c r="O68" s="1026"/>
      <c r="P68" s="1026"/>
      <c r="Q68" s="1026"/>
      <c r="R68" s="1026"/>
      <c r="S68" s="1026"/>
      <c r="T68" s="1026"/>
      <c r="U68" s="1026"/>
      <c r="V68" s="1026"/>
      <c r="W68" s="1026"/>
      <c r="X68" s="1026"/>
      <c r="Y68" s="1026"/>
    </row>
    <row r="69" spans="1:25" s="267" customFormat="1" ht="25.5">
      <c r="A69" s="263" t="s">
        <v>82</v>
      </c>
      <c r="B69" s="166" t="s">
        <v>545</v>
      </c>
      <c r="C69" s="417"/>
      <c r="D69" s="418"/>
      <c r="E69" s="1111"/>
      <c r="F69" s="418"/>
      <c r="G69" s="1026"/>
      <c r="H69" s="1026"/>
      <c r="I69" s="1026"/>
      <c r="J69" s="1026"/>
      <c r="K69" s="1026"/>
      <c r="L69" s="1026"/>
      <c r="M69" s="1026"/>
      <c r="N69" s="1026"/>
      <c r="O69" s="1026"/>
      <c r="P69" s="1026"/>
      <c r="Q69" s="1026"/>
      <c r="R69" s="1026"/>
      <c r="S69" s="1026"/>
      <c r="T69" s="1026"/>
      <c r="U69" s="1026"/>
      <c r="V69" s="1026"/>
      <c r="W69" s="1026"/>
      <c r="X69" s="1026"/>
      <c r="Y69" s="1026"/>
    </row>
    <row r="70" spans="1:25" s="267" customFormat="1" ht="140.25">
      <c r="A70" s="263"/>
      <c r="B70" s="164" t="s">
        <v>1408</v>
      </c>
      <c r="C70" s="417"/>
      <c r="D70" s="418"/>
      <c r="E70" s="1111"/>
      <c r="F70" s="418"/>
      <c r="G70" s="1026"/>
      <c r="H70" s="1026"/>
      <c r="I70" s="1026"/>
      <c r="J70" s="1026"/>
      <c r="K70" s="1026"/>
      <c r="L70" s="1026"/>
      <c r="M70" s="1026"/>
      <c r="N70" s="1026"/>
      <c r="O70" s="1026"/>
      <c r="P70" s="1026"/>
      <c r="Q70" s="1026"/>
      <c r="R70" s="1026"/>
      <c r="S70" s="1026"/>
      <c r="T70" s="1026"/>
      <c r="U70" s="1026"/>
      <c r="V70" s="1026"/>
      <c r="W70" s="1026"/>
      <c r="X70" s="1026"/>
      <c r="Y70" s="1026"/>
    </row>
    <row r="71" spans="1:25" s="267" customFormat="1" ht="38.25">
      <c r="A71" s="263"/>
      <c r="B71" s="148" t="s">
        <v>1409</v>
      </c>
      <c r="C71" s="417"/>
      <c r="D71" s="418"/>
      <c r="E71" s="1111"/>
      <c r="F71" s="418"/>
      <c r="G71" s="1026"/>
      <c r="H71" s="1026"/>
      <c r="I71" s="1026"/>
      <c r="J71" s="1026"/>
      <c r="K71" s="1026"/>
      <c r="L71" s="1026"/>
      <c r="M71" s="1026"/>
      <c r="N71" s="1026"/>
      <c r="O71" s="1026"/>
      <c r="P71" s="1026"/>
      <c r="Q71" s="1026"/>
      <c r="R71" s="1026"/>
      <c r="S71" s="1026"/>
      <c r="T71" s="1026"/>
      <c r="U71" s="1026"/>
      <c r="V71" s="1026"/>
      <c r="W71" s="1026"/>
      <c r="X71" s="1026"/>
      <c r="Y71" s="1026"/>
    </row>
    <row r="72" spans="1:25" s="267" customFormat="1" ht="51">
      <c r="A72" s="263"/>
      <c r="B72" s="148" t="s">
        <v>1410</v>
      </c>
      <c r="C72" s="417"/>
      <c r="D72" s="418"/>
      <c r="E72" s="1111"/>
      <c r="F72" s="418"/>
      <c r="G72" s="1026"/>
      <c r="H72" s="1026"/>
      <c r="I72" s="1026"/>
      <c r="J72" s="1026"/>
      <c r="K72" s="1026"/>
      <c r="L72" s="1026"/>
      <c r="M72" s="1026"/>
      <c r="N72" s="1026"/>
      <c r="O72" s="1026"/>
      <c r="P72" s="1026"/>
      <c r="Q72" s="1026"/>
      <c r="R72" s="1026"/>
      <c r="S72" s="1026"/>
      <c r="T72" s="1026"/>
      <c r="U72" s="1026"/>
      <c r="V72" s="1026"/>
      <c r="W72" s="1026"/>
      <c r="X72" s="1026"/>
      <c r="Y72" s="1026"/>
    </row>
    <row r="73" spans="1:25" s="267" customFormat="1">
      <c r="A73" s="263"/>
      <c r="B73" s="148" t="s">
        <v>246</v>
      </c>
      <c r="C73" s="417" t="s">
        <v>96</v>
      </c>
      <c r="D73" s="418">
        <v>117.51</v>
      </c>
      <c r="E73" s="1063"/>
      <c r="F73" s="418">
        <f>+E73*D73</f>
        <v>0</v>
      </c>
      <c r="G73" s="1026"/>
      <c r="H73" s="1026"/>
      <c r="I73" s="1026"/>
      <c r="J73" s="1026"/>
      <c r="K73" s="1026"/>
      <c r="L73" s="1026"/>
      <c r="M73" s="1026"/>
      <c r="N73" s="1026"/>
      <c r="O73" s="1026"/>
      <c r="P73" s="1026"/>
      <c r="Q73" s="1026"/>
      <c r="R73" s="1026"/>
      <c r="S73" s="1026"/>
      <c r="T73" s="1026"/>
      <c r="U73" s="1026"/>
      <c r="V73" s="1026"/>
      <c r="W73" s="1026"/>
      <c r="X73" s="1026"/>
      <c r="Y73" s="1026"/>
    </row>
    <row r="74" spans="1:25" s="267" customFormat="1">
      <c r="A74" s="263"/>
      <c r="B74" s="148"/>
      <c r="C74" s="417"/>
      <c r="D74" s="418"/>
      <c r="E74" s="1063"/>
      <c r="F74" s="418"/>
      <c r="G74" s="1026"/>
      <c r="H74" s="1026"/>
      <c r="I74" s="1026"/>
      <c r="J74" s="1026"/>
      <c r="K74" s="1026"/>
      <c r="L74" s="1026"/>
      <c r="M74" s="1026"/>
      <c r="N74" s="1026"/>
      <c r="O74" s="1026"/>
      <c r="P74" s="1026"/>
      <c r="Q74" s="1026"/>
      <c r="R74" s="1026"/>
      <c r="S74" s="1026"/>
      <c r="T74" s="1026"/>
      <c r="U74" s="1026"/>
      <c r="V74" s="1026"/>
      <c r="W74" s="1026"/>
      <c r="X74" s="1026"/>
      <c r="Y74" s="1026"/>
    </row>
    <row r="75" spans="1:25" s="267" customFormat="1">
      <c r="A75" s="263"/>
      <c r="B75" s="268"/>
      <c r="C75" s="265"/>
      <c r="D75" s="266"/>
      <c r="E75" s="1110"/>
      <c r="F75" s="287"/>
      <c r="G75" s="1026"/>
      <c r="H75" s="1026"/>
      <c r="I75" s="1026"/>
      <c r="J75" s="1026"/>
      <c r="K75" s="1026"/>
      <c r="L75" s="1026"/>
      <c r="M75" s="1026"/>
      <c r="N75" s="1026"/>
      <c r="O75" s="1026"/>
      <c r="P75" s="1026"/>
      <c r="Q75" s="1026"/>
      <c r="R75" s="1026"/>
      <c r="S75" s="1026"/>
      <c r="T75" s="1026"/>
      <c r="U75" s="1026"/>
      <c r="V75" s="1026"/>
      <c r="W75" s="1026"/>
      <c r="X75" s="1026"/>
      <c r="Y75" s="1026"/>
    </row>
    <row r="76" spans="1:25" s="267" customFormat="1">
      <c r="A76" s="263" t="s">
        <v>85</v>
      </c>
      <c r="B76" s="620" t="s">
        <v>1411</v>
      </c>
      <c r="C76" s="265"/>
      <c r="D76" s="266"/>
      <c r="E76" s="1110"/>
      <c r="F76" s="287"/>
      <c r="G76" s="1026"/>
      <c r="H76" s="1026"/>
      <c r="I76" s="1026"/>
      <c r="J76" s="1026"/>
      <c r="K76" s="1026"/>
      <c r="L76" s="1026"/>
      <c r="M76" s="1026"/>
      <c r="N76" s="1026"/>
      <c r="O76" s="1026"/>
      <c r="P76" s="1026"/>
      <c r="Q76" s="1026"/>
      <c r="R76" s="1026"/>
      <c r="S76" s="1026"/>
      <c r="T76" s="1026"/>
      <c r="U76" s="1026"/>
      <c r="V76" s="1026"/>
      <c r="W76" s="1026"/>
      <c r="X76" s="1026"/>
      <c r="Y76" s="1026"/>
    </row>
    <row r="77" spans="1:25" ht="140.25">
      <c r="A77" s="389"/>
      <c r="B77" s="607" t="s">
        <v>1412</v>
      </c>
      <c r="C77" s="251"/>
      <c r="D77" s="325"/>
      <c r="E77" s="1053"/>
    </row>
    <row r="78" spans="1:25" ht="38.25">
      <c r="B78" s="381" t="s">
        <v>1413</v>
      </c>
      <c r="E78" s="1053"/>
    </row>
    <row r="79" spans="1:25">
      <c r="B79" s="164" t="s">
        <v>1414</v>
      </c>
      <c r="E79" s="1053"/>
    </row>
    <row r="80" spans="1:25">
      <c r="B80" s="609" t="s">
        <v>246</v>
      </c>
      <c r="C80" s="251"/>
      <c r="D80" s="251"/>
      <c r="E80" s="1035"/>
      <c r="F80" s="251"/>
    </row>
    <row r="81" spans="1:25">
      <c r="B81" s="609" t="s">
        <v>299</v>
      </c>
      <c r="C81" s="390" t="s">
        <v>96</v>
      </c>
      <c r="D81" s="391">
        <v>428</v>
      </c>
      <c r="E81" s="1053"/>
      <c r="F81" s="418">
        <f>+E81*D81</f>
        <v>0</v>
      </c>
    </row>
    <row r="82" spans="1:25">
      <c r="B82" s="609" t="s">
        <v>300</v>
      </c>
      <c r="C82" s="390" t="s">
        <v>96</v>
      </c>
      <c r="D82" s="391">
        <v>76</v>
      </c>
      <c r="E82" s="1053"/>
      <c r="F82" s="418">
        <f>+E82*D82</f>
        <v>0</v>
      </c>
    </row>
    <row r="83" spans="1:25">
      <c r="B83" s="609"/>
      <c r="E83" s="1053"/>
      <c r="F83" s="418"/>
    </row>
    <row r="84" spans="1:25">
      <c r="B84" s="609"/>
      <c r="E84" s="1053"/>
      <c r="F84" s="418"/>
    </row>
    <row r="85" spans="1:25" ht="63.75">
      <c r="A85" s="229" t="s">
        <v>89</v>
      </c>
      <c r="B85" s="499" t="s">
        <v>1415</v>
      </c>
      <c r="E85" s="1053"/>
      <c r="F85" s="621"/>
    </row>
    <row r="86" spans="1:25" s="612" customFormat="1" ht="76.5">
      <c r="A86" s="609"/>
      <c r="B86" s="164" t="s">
        <v>1386</v>
      </c>
      <c r="C86" s="390"/>
      <c r="D86" s="391"/>
      <c r="E86" s="1053"/>
      <c r="F86" s="391"/>
      <c r="G86" s="1113"/>
      <c r="H86" s="1113"/>
      <c r="I86" s="1113"/>
      <c r="J86" s="1113"/>
      <c r="K86" s="1113"/>
      <c r="L86" s="1113"/>
      <c r="M86" s="1113"/>
      <c r="N86" s="1113"/>
      <c r="O86" s="1113"/>
      <c r="P86" s="1113"/>
      <c r="Q86" s="1113"/>
      <c r="R86" s="1113"/>
      <c r="S86" s="1113"/>
      <c r="T86" s="1113"/>
      <c r="U86" s="1113"/>
      <c r="V86" s="1113"/>
      <c r="W86" s="1113"/>
      <c r="X86" s="1113"/>
      <c r="Y86" s="1113"/>
    </row>
    <row r="87" spans="1:25">
      <c r="B87" s="229" t="s">
        <v>246</v>
      </c>
      <c r="C87" s="390" t="s">
        <v>96</v>
      </c>
      <c r="D87" s="391">
        <f>87+42</f>
        <v>129</v>
      </c>
      <c r="E87" s="1053"/>
      <c r="F87" s="621">
        <f>+E87*D87</f>
        <v>0</v>
      </c>
    </row>
    <row r="88" spans="1:25">
      <c r="B88" s="609"/>
      <c r="E88" s="1053"/>
    </row>
    <row r="89" spans="1:25" s="326" customFormat="1">
      <c r="A89" s="329"/>
      <c r="B89" s="622"/>
      <c r="C89" s="623"/>
      <c r="D89" s="624"/>
      <c r="E89" s="1112"/>
      <c r="F89" s="624"/>
      <c r="G89" s="1040"/>
      <c r="H89" s="1040"/>
      <c r="I89" s="1040"/>
      <c r="J89" s="1040"/>
      <c r="K89" s="1040"/>
      <c r="L89" s="1040"/>
      <c r="M89" s="1040"/>
      <c r="N89" s="1040"/>
      <c r="O89" s="1040"/>
      <c r="P89" s="1040"/>
      <c r="Q89" s="1040"/>
      <c r="R89" s="1040"/>
      <c r="S89" s="1040"/>
      <c r="T89" s="1040"/>
      <c r="U89" s="1040"/>
      <c r="V89" s="1040"/>
      <c r="W89" s="1040"/>
      <c r="X89" s="1040"/>
      <c r="Y89" s="1040"/>
    </row>
    <row r="90" spans="1:25">
      <c r="B90" s="625"/>
      <c r="D90" s="325"/>
    </row>
    <row r="91" spans="1:25">
      <c r="A91" s="335"/>
      <c r="B91" s="626" t="s">
        <v>1416</v>
      </c>
      <c r="C91" s="586"/>
      <c r="D91" s="486"/>
      <c r="E91" s="486"/>
      <c r="F91" s="587">
        <f>SUM(F2:F90)</f>
        <v>0</v>
      </c>
    </row>
    <row r="92" spans="1:25">
      <c r="B92" s="609"/>
      <c r="D92" s="325"/>
    </row>
    <row r="93" spans="1:25" s="326" customFormat="1">
      <c r="A93" s="332"/>
      <c r="B93" s="627"/>
      <c r="C93" s="566"/>
      <c r="D93" s="325"/>
      <c r="E93" s="325"/>
      <c r="F93" s="325"/>
      <c r="G93" s="1040"/>
      <c r="H93" s="1040"/>
      <c r="I93" s="1040"/>
      <c r="J93" s="1040"/>
      <c r="K93" s="1040"/>
      <c r="L93" s="1040"/>
      <c r="M93" s="1040"/>
      <c r="N93" s="1040"/>
      <c r="O93" s="1040"/>
      <c r="P93" s="1040"/>
      <c r="Q93" s="1040"/>
      <c r="R93" s="1040"/>
      <c r="S93" s="1040"/>
      <c r="T93" s="1040"/>
      <c r="U93" s="1040"/>
      <c r="V93" s="1040"/>
      <c r="W93" s="1040"/>
      <c r="X93" s="1040"/>
      <c r="Y93" s="1040"/>
    </row>
    <row r="94" spans="1:25">
      <c r="B94" s="609"/>
    </row>
    <row r="95" spans="1:25">
      <c r="B95" s="609"/>
    </row>
    <row r="96" spans="1:25">
      <c r="B96" s="609"/>
    </row>
    <row r="97" spans="2:2">
      <c r="B97" s="609"/>
    </row>
    <row r="98" spans="2:2">
      <c r="B98" s="609"/>
    </row>
    <row r="99" spans="2:2">
      <c r="B99" s="609"/>
    </row>
    <row r="100" spans="2:2">
      <c r="B100" s="609"/>
    </row>
    <row r="101" spans="2:2">
      <c r="B101" s="609"/>
    </row>
    <row r="102" spans="2:2">
      <c r="B102" s="609"/>
    </row>
    <row r="103" spans="2:2">
      <c r="B103" s="609"/>
    </row>
    <row r="104" spans="2:2">
      <c r="B104" s="609"/>
    </row>
    <row r="105" spans="2:2">
      <c r="B105" s="609"/>
    </row>
    <row r="106" spans="2:2">
      <c r="B106" s="609"/>
    </row>
    <row r="107" spans="2:2">
      <c r="B107" s="609"/>
    </row>
    <row r="108" spans="2:2">
      <c r="B108" s="609"/>
    </row>
    <row r="109" spans="2:2">
      <c r="B109" s="609"/>
    </row>
    <row r="110" spans="2:2">
      <c r="B110" s="609"/>
    </row>
    <row r="111" spans="2:2">
      <c r="B111" s="609"/>
    </row>
    <row r="112" spans="2:2">
      <c r="B112" s="609"/>
    </row>
    <row r="113" spans="2:2">
      <c r="B113" s="609"/>
    </row>
    <row r="114" spans="2:2">
      <c r="B114" s="609"/>
    </row>
    <row r="115" spans="2:2">
      <c r="B115" s="609"/>
    </row>
  </sheetData>
  <sheetProtection algorithmName="SHA-512" hashValue="AncfYYuI7oa3I9tvzhZNFG7XO57TymN2pmvaYDMm3LDOI6UVw8gMDwOFajQtIaGci4cbG3yLS1YsX9lq8MH8HQ==" saltValue="WTz+6/LxLV+tg+RPjykr6g==" spinCount="100000" sheet="1" objects="1" scenarios="1" selectLockedCells="1"/>
  <printOptions horizontalCentered="1"/>
  <pageMargins left="0.98402777777777772" right="0.39374999999999999" top="0.98402777777777772" bottom="0.78749999999999998" header="0.51180555555555551" footer="0.51180555555555551"/>
  <pageSetup paperSize="9" firstPageNumber="0" orientation="portrait" horizontalDpi="300" verticalDpi="300" r:id="rId1"/>
  <headerFooter alignWithMargins="0">
    <oddHeader>&amp;C&amp;6ZDRAVSTVENI DOM - NOVA GORICA</oddHeader>
    <oddFooter>&amp;C&amp;A&amp;R&amp;P od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A1:DB151"/>
  <sheetViews>
    <sheetView view="pageBreakPreview" zoomScaleSheetLayoutView="100" workbookViewId="0">
      <selection activeCell="E12" sqref="E12"/>
    </sheetView>
  </sheetViews>
  <sheetFormatPr defaultRowHeight="12.75"/>
  <cols>
    <col min="1" max="1" width="3.85546875" style="248" customWidth="1"/>
    <col min="2" max="2" width="38.140625" style="1" customWidth="1"/>
    <col min="3" max="3" width="5.42578125" style="53" customWidth="1"/>
    <col min="4" max="4" width="10.5703125" style="175" customWidth="1"/>
    <col min="5" max="5" width="14.28515625" style="175" customWidth="1"/>
    <col min="6" max="6" width="15.7109375" style="175" customWidth="1"/>
    <col min="7" max="26" width="9.140625" style="972"/>
    <col min="27" max="16384" width="9.140625" style="1"/>
  </cols>
  <sheetData>
    <row r="1" spans="1:106" s="12" customFormat="1">
      <c r="A1" s="142" t="s">
        <v>1417</v>
      </c>
      <c r="C1" s="16"/>
      <c r="D1" s="216"/>
      <c r="E1" s="216"/>
      <c r="F1" s="216"/>
      <c r="G1" s="1068"/>
      <c r="H1" s="1068"/>
      <c r="I1" s="1068"/>
      <c r="J1" s="1068"/>
      <c r="K1" s="1068"/>
      <c r="L1" s="1068"/>
      <c r="M1" s="1068"/>
      <c r="N1" s="1068"/>
      <c r="O1" s="1068"/>
      <c r="P1" s="1068"/>
      <c r="Q1" s="1068"/>
      <c r="R1" s="1068"/>
      <c r="S1" s="1068"/>
      <c r="T1" s="1068"/>
      <c r="U1" s="1068"/>
      <c r="V1" s="1068"/>
      <c r="W1" s="1068"/>
      <c r="X1" s="1068"/>
      <c r="Y1" s="1068"/>
      <c r="Z1" s="1068"/>
    </row>
    <row r="3" spans="1:106">
      <c r="A3" s="551"/>
      <c r="B3" s="84"/>
      <c r="C3" s="86"/>
      <c r="D3" s="88"/>
      <c r="E3" s="88"/>
      <c r="F3" s="88"/>
    </row>
    <row r="4" spans="1:106" s="257" customFormat="1">
      <c r="A4" s="552"/>
      <c r="B4" s="1079" t="s">
        <v>37</v>
      </c>
      <c r="C4" s="965" t="s">
        <v>38</v>
      </c>
      <c r="D4" s="966" t="s">
        <v>39</v>
      </c>
      <c r="E4" s="966" t="s">
        <v>40</v>
      </c>
      <c r="F4" s="966" t="s">
        <v>41</v>
      </c>
      <c r="G4" s="1037"/>
      <c r="H4" s="1037"/>
      <c r="I4" s="1037"/>
      <c r="J4" s="1037"/>
      <c r="K4" s="1037"/>
      <c r="L4" s="1037"/>
      <c r="M4" s="1037"/>
      <c r="N4" s="1037"/>
      <c r="O4" s="1037"/>
      <c r="P4" s="1037"/>
      <c r="Q4" s="1037"/>
      <c r="R4" s="1037"/>
      <c r="S4" s="1037"/>
      <c r="T4" s="1037"/>
      <c r="U4" s="1037"/>
      <c r="V4" s="1037"/>
      <c r="W4" s="1037"/>
      <c r="X4" s="1037"/>
      <c r="Y4" s="1037"/>
      <c r="Z4" s="1037"/>
    </row>
    <row r="6" spans="1:106" s="235" customFormat="1">
      <c r="A6" s="248"/>
      <c r="B6" s="234"/>
      <c r="C6" s="53"/>
      <c r="D6" s="183"/>
      <c r="E6" s="46"/>
      <c r="F6" s="46"/>
      <c r="G6" s="972"/>
      <c r="H6" s="972"/>
      <c r="I6" s="972"/>
      <c r="J6" s="972"/>
      <c r="K6" s="972"/>
      <c r="L6" s="972"/>
      <c r="M6" s="972"/>
      <c r="N6" s="972"/>
      <c r="O6" s="972"/>
      <c r="P6" s="972"/>
      <c r="Q6" s="972"/>
      <c r="R6" s="972"/>
      <c r="S6" s="972"/>
      <c r="T6" s="972"/>
      <c r="U6" s="972"/>
      <c r="V6" s="972"/>
      <c r="W6" s="972"/>
      <c r="X6" s="972"/>
      <c r="Y6" s="972"/>
      <c r="Z6" s="972"/>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row>
    <row r="7" spans="1:106" s="235" customFormat="1">
      <c r="A7" s="248" t="s">
        <v>58</v>
      </c>
      <c r="B7" s="234" t="s">
        <v>1418</v>
      </c>
      <c r="C7" s="53"/>
      <c r="D7" s="183"/>
      <c r="E7" s="1115"/>
      <c r="F7" s="46"/>
      <c r="G7" s="972"/>
      <c r="H7" s="972"/>
      <c r="I7" s="972"/>
      <c r="J7" s="972"/>
      <c r="K7" s="972"/>
      <c r="L7" s="972"/>
      <c r="M7" s="972"/>
      <c r="N7" s="972"/>
      <c r="O7" s="972"/>
      <c r="P7" s="972"/>
      <c r="Q7" s="972"/>
      <c r="R7" s="972"/>
      <c r="S7" s="972"/>
      <c r="T7" s="972"/>
      <c r="U7" s="972"/>
      <c r="V7" s="972"/>
      <c r="W7" s="972"/>
      <c r="X7" s="972"/>
      <c r="Y7" s="972"/>
      <c r="Z7" s="972"/>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row>
    <row r="8" spans="1:106" s="148" customFormat="1" ht="38.25">
      <c r="B8" s="166" t="s">
        <v>1419</v>
      </c>
      <c r="C8" s="417"/>
      <c r="D8" s="418"/>
      <c r="E8" s="1030"/>
      <c r="F8" s="287"/>
      <c r="G8" s="1038"/>
      <c r="H8" s="1038"/>
      <c r="I8" s="1038"/>
      <c r="J8" s="1038"/>
      <c r="K8" s="1038"/>
      <c r="L8" s="1038"/>
      <c r="M8" s="1038"/>
      <c r="N8" s="1038"/>
      <c r="O8" s="1038"/>
      <c r="P8" s="1038"/>
      <c r="Q8" s="1038"/>
      <c r="R8" s="1038"/>
      <c r="S8" s="1038"/>
      <c r="T8" s="1038"/>
      <c r="U8" s="1038"/>
      <c r="V8" s="1038"/>
      <c r="W8" s="1038"/>
      <c r="X8" s="1038"/>
      <c r="Y8" s="1038"/>
      <c r="Z8" s="1038"/>
    </row>
    <row r="9" spans="1:106" s="148" customFormat="1" ht="51">
      <c r="B9" s="628" t="s">
        <v>1420</v>
      </c>
      <c r="C9" s="472"/>
      <c r="D9" s="290"/>
      <c r="E9" s="1030"/>
      <c r="F9" s="287"/>
      <c r="G9" s="1038"/>
      <c r="H9" s="1038"/>
      <c r="I9" s="1038"/>
      <c r="J9" s="1038"/>
      <c r="K9" s="1038"/>
      <c r="L9" s="1038"/>
      <c r="M9" s="1038"/>
      <c r="N9" s="1038"/>
      <c r="O9" s="1038"/>
      <c r="P9" s="1038"/>
      <c r="Q9" s="1038"/>
      <c r="R9" s="1038"/>
      <c r="S9" s="1038"/>
      <c r="T9" s="1038"/>
      <c r="U9" s="1038"/>
      <c r="V9" s="1038"/>
      <c r="W9" s="1038"/>
      <c r="X9" s="1038"/>
      <c r="Y9" s="1038"/>
      <c r="Z9" s="1038"/>
    </row>
    <row r="10" spans="1:106" s="148" customFormat="1" ht="280.5">
      <c r="B10" s="166" t="s">
        <v>1421</v>
      </c>
      <c r="C10" s="417"/>
      <c r="D10" s="418"/>
      <c r="E10" s="1030"/>
      <c r="F10" s="287"/>
      <c r="G10" s="1038"/>
      <c r="H10" s="1038"/>
      <c r="I10" s="1038"/>
      <c r="J10" s="1038"/>
      <c r="K10" s="1038"/>
      <c r="L10" s="1038"/>
      <c r="M10" s="1038"/>
      <c r="N10" s="1038"/>
      <c r="O10" s="1038"/>
      <c r="P10" s="1038"/>
      <c r="Q10" s="1038"/>
      <c r="R10" s="1038"/>
      <c r="S10" s="1038"/>
      <c r="T10" s="1038"/>
      <c r="U10" s="1038"/>
      <c r="V10" s="1038"/>
      <c r="W10" s="1038"/>
      <c r="X10" s="1038"/>
      <c r="Y10" s="1038"/>
      <c r="Z10" s="1038"/>
    </row>
    <row r="11" spans="1:106" s="148" customFormat="1">
      <c r="B11" s="148" t="s">
        <v>246</v>
      </c>
      <c r="D11" s="418"/>
      <c r="E11" s="1030"/>
      <c r="F11" s="287"/>
      <c r="G11" s="1038"/>
      <c r="H11" s="1038"/>
      <c r="I11" s="1038"/>
      <c r="J11" s="1038"/>
      <c r="K11" s="1038"/>
      <c r="L11" s="1038"/>
      <c r="M11" s="1038"/>
      <c r="N11" s="1038"/>
      <c r="O11" s="1038"/>
      <c r="P11" s="1038"/>
      <c r="Q11" s="1038"/>
      <c r="R11" s="1038"/>
      <c r="S11" s="1038"/>
      <c r="T11" s="1038"/>
      <c r="U11" s="1038"/>
      <c r="V11" s="1038"/>
      <c r="W11" s="1038"/>
      <c r="X11" s="1038"/>
      <c r="Y11" s="1038"/>
      <c r="Z11" s="1038"/>
    </row>
    <row r="12" spans="1:106" s="148" customFormat="1">
      <c r="B12" s="148" t="s">
        <v>299</v>
      </c>
      <c r="C12" s="148" t="s">
        <v>96</v>
      </c>
      <c r="D12" s="418">
        <f>2377.7+102.3</f>
        <v>2480</v>
      </c>
      <c r="E12" s="1030"/>
      <c r="F12" s="287">
        <f>+E12*D12</f>
        <v>0</v>
      </c>
      <c r="G12" s="1038"/>
      <c r="H12" s="1038"/>
      <c r="I12" s="1038"/>
      <c r="J12" s="1038"/>
      <c r="K12" s="1038"/>
      <c r="L12" s="1038"/>
      <c r="M12" s="1038"/>
      <c r="N12" s="1038"/>
      <c r="O12" s="1038"/>
      <c r="P12" s="1038"/>
      <c r="Q12" s="1038"/>
      <c r="R12" s="1038"/>
      <c r="S12" s="1038"/>
      <c r="T12" s="1038"/>
      <c r="U12" s="1038"/>
      <c r="V12" s="1038"/>
      <c r="W12" s="1038"/>
      <c r="X12" s="1038"/>
      <c r="Y12" s="1038"/>
      <c r="Z12" s="1038"/>
    </row>
    <row r="13" spans="1:106" s="148" customFormat="1">
      <c r="C13" s="417"/>
      <c r="D13" s="418"/>
      <c r="E13" s="1030"/>
      <c r="F13" s="287"/>
      <c r="G13" s="1038"/>
      <c r="H13" s="1038"/>
      <c r="I13" s="1038"/>
      <c r="J13" s="1038"/>
      <c r="K13" s="1038"/>
      <c r="L13" s="1038"/>
      <c r="M13" s="1038"/>
      <c r="N13" s="1038"/>
      <c r="O13" s="1038"/>
      <c r="P13" s="1038"/>
      <c r="Q13" s="1038"/>
      <c r="R13" s="1038"/>
      <c r="S13" s="1038"/>
      <c r="T13" s="1038"/>
      <c r="U13" s="1038"/>
      <c r="V13" s="1038"/>
      <c r="W13" s="1038"/>
      <c r="X13" s="1038"/>
      <c r="Y13" s="1038"/>
      <c r="Z13" s="1038"/>
    </row>
    <row r="14" spans="1:106" s="148" customFormat="1">
      <c r="C14" s="417"/>
      <c r="D14" s="418"/>
      <c r="E14" s="1030"/>
      <c r="F14" s="287"/>
      <c r="G14" s="1038"/>
      <c r="H14" s="1038"/>
      <c r="I14" s="1038"/>
      <c r="J14" s="1038"/>
      <c r="K14" s="1038"/>
      <c r="L14" s="1038"/>
      <c r="M14" s="1038"/>
      <c r="N14" s="1038"/>
      <c r="O14" s="1038"/>
      <c r="P14" s="1038"/>
      <c r="Q14" s="1038"/>
      <c r="R14" s="1038"/>
      <c r="S14" s="1038"/>
      <c r="T14" s="1038"/>
      <c r="U14" s="1038"/>
      <c r="V14" s="1038"/>
      <c r="W14" s="1038"/>
      <c r="X14" s="1038"/>
      <c r="Y14" s="1038"/>
      <c r="Z14" s="1038"/>
    </row>
    <row r="15" spans="1:106" s="267" customFormat="1" ht="25.5">
      <c r="A15" s="263" t="s">
        <v>76</v>
      </c>
      <c r="B15" s="268" t="s">
        <v>1402</v>
      </c>
      <c r="C15" s="265"/>
      <c r="D15" s="266"/>
      <c r="E15" s="1077"/>
      <c r="F15" s="46"/>
      <c r="G15" s="1026"/>
      <c r="H15" s="1026"/>
      <c r="I15" s="1026"/>
      <c r="J15" s="1026"/>
      <c r="K15" s="1026"/>
      <c r="L15" s="1026"/>
      <c r="M15" s="1026"/>
      <c r="N15" s="1026"/>
      <c r="O15" s="1026"/>
      <c r="P15" s="1026"/>
      <c r="Q15" s="1026"/>
      <c r="R15" s="1026"/>
      <c r="S15" s="1026"/>
      <c r="T15" s="1026"/>
      <c r="U15" s="1026"/>
      <c r="V15" s="1026"/>
      <c r="W15" s="1026"/>
      <c r="X15" s="1026"/>
      <c r="Y15" s="1026"/>
      <c r="Z15" s="1026"/>
    </row>
    <row r="16" spans="1:106" s="267" customFormat="1" ht="25.5">
      <c r="A16" s="263"/>
      <c r="B16" s="166" t="s">
        <v>1422</v>
      </c>
      <c r="C16" s="417"/>
      <c r="D16" s="266"/>
      <c r="E16" s="1077"/>
      <c r="F16" s="46"/>
      <c r="G16" s="1026"/>
      <c r="H16" s="1026"/>
      <c r="I16" s="1026"/>
      <c r="J16" s="1026"/>
      <c r="K16" s="1026"/>
      <c r="L16" s="1026"/>
      <c r="M16" s="1026"/>
      <c r="N16" s="1026"/>
      <c r="O16" s="1026"/>
      <c r="P16" s="1026"/>
      <c r="Q16" s="1026"/>
      <c r="R16" s="1026"/>
      <c r="S16" s="1026"/>
      <c r="T16" s="1026"/>
      <c r="U16" s="1026"/>
      <c r="V16" s="1026"/>
      <c r="W16" s="1026"/>
      <c r="X16" s="1026"/>
      <c r="Y16" s="1026"/>
      <c r="Z16" s="1026"/>
    </row>
    <row r="17" spans="1:26" s="267" customFormat="1" ht="24">
      <c r="A17" s="263"/>
      <c r="B17" s="619" t="s">
        <v>1423</v>
      </c>
      <c r="C17" s="417"/>
      <c r="D17" s="266"/>
      <c r="E17" s="1077"/>
      <c r="F17" s="46"/>
      <c r="G17" s="1026"/>
      <c r="H17" s="1026"/>
      <c r="I17" s="1026"/>
      <c r="J17" s="1026"/>
      <c r="K17" s="1026"/>
      <c r="L17" s="1026"/>
      <c r="M17" s="1026"/>
      <c r="N17" s="1026"/>
      <c r="O17" s="1026"/>
      <c r="P17" s="1026"/>
      <c r="Q17" s="1026"/>
      <c r="R17" s="1026"/>
      <c r="S17" s="1026"/>
      <c r="T17" s="1026"/>
      <c r="U17" s="1026"/>
      <c r="V17" s="1026"/>
      <c r="W17" s="1026"/>
      <c r="X17" s="1026"/>
      <c r="Y17" s="1026"/>
      <c r="Z17" s="1026"/>
    </row>
    <row r="18" spans="1:26" s="148" customFormat="1" ht="51">
      <c r="B18" s="628" t="s">
        <v>1420</v>
      </c>
      <c r="C18" s="472"/>
      <c r="D18" s="290"/>
      <c r="E18" s="1030"/>
      <c r="F18" s="287"/>
      <c r="G18" s="1038"/>
      <c r="H18" s="1038"/>
      <c r="I18" s="1038"/>
      <c r="J18" s="1038"/>
      <c r="K18" s="1038"/>
      <c r="L18" s="1038"/>
      <c r="M18" s="1038"/>
      <c r="N18" s="1038"/>
      <c r="O18" s="1038"/>
      <c r="P18" s="1038"/>
      <c r="Q18" s="1038"/>
      <c r="R18" s="1038"/>
      <c r="S18" s="1038"/>
      <c r="T18" s="1038"/>
      <c r="U18" s="1038"/>
      <c r="V18" s="1038"/>
      <c r="W18" s="1038"/>
      <c r="X18" s="1038"/>
      <c r="Y18" s="1038"/>
      <c r="Z18" s="1038"/>
    </row>
    <row r="19" spans="1:26" s="148" customFormat="1" ht="293.25">
      <c r="B19" s="166" t="s">
        <v>1421</v>
      </c>
      <c r="C19" s="417"/>
      <c r="D19" s="418"/>
      <c r="E19" s="1116"/>
      <c r="F19" s="287"/>
      <c r="G19" s="1038"/>
      <c r="H19" s="1038"/>
      <c r="I19" s="1038"/>
      <c r="J19" s="1038"/>
      <c r="K19" s="1038"/>
      <c r="L19" s="1038"/>
      <c r="M19" s="1038"/>
      <c r="N19" s="1038"/>
      <c r="O19" s="1038"/>
      <c r="P19" s="1038"/>
      <c r="Q19" s="1038"/>
      <c r="R19" s="1038"/>
      <c r="S19" s="1038"/>
      <c r="T19" s="1038"/>
      <c r="U19" s="1038"/>
      <c r="V19" s="1038"/>
      <c r="W19" s="1038"/>
      <c r="X19" s="1038"/>
      <c r="Y19" s="1038"/>
      <c r="Z19" s="1038"/>
    </row>
    <row r="20" spans="1:26" s="267" customFormat="1" ht="38.25">
      <c r="A20" s="263"/>
      <c r="B20" s="268" t="s">
        <v>1424</v>
      </c>
      <c r="C20" s="265" t="s">
        <v>96</v>
      </c>
      <c r="D20" s="266">
        <v>79.95</v>
      </c>
      <c r="E20" s="1110"/>
      <c r="F20" s="287">
        <f>+E20*D20</f>
        <v>0</v>
      </c>
      <c r="G20" s="1026"/>
      <c r="H20" s="1026"/>
      <c r="I20" s="1026"/>
      <c r="J20" s="1026"/>
      <c r="K20" s="1026"/>
      <c r="L20" s="1026"/>
      <c r="M20" s="1026"/>
      <c r="N20" s="1026"/>
      <c r="O20" s="1026"/>
      <c r="P20" s="1026"/>
      <c r="Q20" s="1026"/>
      <c r="R20" s="1026"/>
      <c r="S20" s="1026"/>
      <c r="T20" s="1026"/>
      <c r="U20" s="1026"/>
      <c r="V20" s="1026"/>
      <c r="W20" s="1026"/>
      <c r="X20" s="1026"/>
      <c r="Y20" s="1026"/>
      <c r="Z20" s="1026"/>
    </row>
    <row r="21" spans="1:26" s="10" customFormat="1">
      <c r="A21" s="629"/>
      <c r="B21" s="56"/>
      <c r="C21" s="13"/>
      <c r="D21" s="240"/>
      <c r="E21" s="1117"/>
      <c r="F21" s="630"/>
      <c r="G21" s="1073"/>
      <c r="H21" s="1073"/>
      <c r="I21" s="1073"/>
      <c r="J21" s="1073"/>
      <c r="K21" s="1073"/>
      <c r="L21" s="1073"/>
      <c r="M21" s="1073"/>
      <c r="N21" s="1073"/>
      <c r="O21" s="1073"/>
      <c r="P21" s="1073"/>
      <c r="Q21" s="1073"/>
      <c r="R21" s="1073"/>
      <c r="S21" s="1073"/>
      <c r="T21" s="1073"/>
      <c r="U21" s="1073"/>
      <c r="V21" s="1073"/>
      <c r="W21" s="1073"/>
      <c r="X21" s="1073"/>
      <c r="Y21" s="1073"/>
      <c r="Z21" s="1073"/>
    </row>
    <row r="22" spans="1:26">
      <c r="B22" s="403"/>
      <c r="D22" s="183"/>
      <c r="E22" s="46"/>
      <c r="F22" s="46"/>
    </row>
    <row r="23" spans="1:26">
      <c r="A23" s="631"/>
      <c r="B23" s="244" t="s">
        <v>1425</v>
      </c>
      <c r="C23" s="404"/>
      <c r="D23" s="247"/>
      <c r="E23" s="632"/>
      <c r="F23" s="632">
        <f>SUM(F1:F22)</f>
        <v>0</v>
      </c>
    </row>
    <row r="24" spans="1:26">
      <c r="B24" s="248"/>
      <c r="D24" s="183"/>
      <c r="E24" s="46"/>
      <c r="F24" s="46"/>
    </row>
    <row r="25" spans="1:26">
      <c r="B25" s="164"/>
      <c r="D25" s="183"/>
      <c r="E25" s="46"/>
      <c r="F25" s="46"/>
    </row>
    <row r="26" spans="1:26" s="169" customFormat="1">
      <c r="B26" s="633"/>
      <c r="C26" s="171"/>
      <c r="D26" s="172"/>
      <c r="E26" s="634"/>
      <c r="F26" s="634"/>
      <c r="G26" s="983"/>
      <c r="H26" s="983"/>
      <c r="I26" s="983"/>
      <c r="J26" s="983"/>
      <c r="K26" s="983"/>
      <c r="L26" s="983"/>
      <c r="M26" s="983"/>
      <c r="N26" s="983"/>
      <c r="O26" s="983"/>
      <c r="P26" s="983"/>
      <c r="Q26" s="983"/>
      <c r="R26" s="983"/>
      <c r="S26" s="983"/>
      <c r="T26" s="983"/>
      <c r="U26" s="983"/>
      <c r="V26" s="983"/>
      <c r="W26" s="983"/>
      <c r="X26" s="983"/>
      <c r="Y26" s="983"/>
      <c r="Z26" s="983"/>
    </row>
    <row r="27" spans="1:26">
      <c r="A27" s="173"/>
      <c r="B27" s="174"/>
      <c r="E27" s="46"/>
      <c r="F27" s="46"/>
    </row>
    <row r="28" spans="1:26" s="267" customFormat="1">
      <c r="A28" s="263"/>
      <c r="B28" s="268"/>
      <c r="C28" s="265"/>
      <c r="D28" s="266"/>
      <c r="E28" s="477"/>
      <c r="F28" s="46"/>
      <c r="G28" s="1026"/>
      <c r="H28" s="1026"/>
      <c r="I28" s="1026"/>
      <c r="J28" s="1026"/>
      <c r="K28" s="1026"/>
      <c r="L28" s="1026"/>
      <c r="M28" s="1026"/>
      <c r="N28" s="1026"/>
      <c r="O28" s="1026"/>
      <c r="P28" s="1026"/>
      <c r="Q28" s="1026"/>
      <c r="R28" s="1026"/>
      <c r="S28" s="1026"/>
      <c r="T28" s="1026"/>
      <c r="U28" s="1026"/>
      <c r="V28" s="1026"/>
      <c r="W28" s="1026"/>
      <c r="X28" s="1026"/>
      <c r="Y28" s="1026"/>
      <c r="Z28" s="1026"/>
    </row>
    <row r="29" spans="1:26" s="181" customFormat="1">
      <c r="A29" s="550"/>
      <c r="B29" s="174"/>
      <c r="C29" s="178"/>
      <c r="D29" s="180"/>
      <c r="E29" s="635"/>
      <c r="F29" s="635"/>
      <c r="G29" s="974"/>
      <c r="H29" s="974"/>
      <c r="I29" s="974"/>
      <c r="J29" s="974"/>
      <c r="K29" s="974"/>
      <c r="L29" s="974"/>
      <c r="M29" s="974"/>
      <c r="N29" s="974"/>
      <c r="O29" s="974"/>
      <c r="P29" s="974"/>
      <c r="Q29" s="974"/>
      <c r="R29" s="974"/>
      <c r="S29" s="974"/>
      <c r="T29" s="974"/>
      <c r="U29" s="974"/>
      <c r="V29" s="974"/>
      <c r="W29" s="974"/>
      <c r="X29" s="974"/>
      <c r="Y29" s="974"/>
      <c r="Z29" s="974"/>
    </row>
    <row r="30" spans="1:26">
      <c r="B30" s="211"/>
      <c r="D30" s="183"/>
      <c r="E30" s="46"/>
      <c r="F30" s="46"/>
    </row>
    <row r="31" spans="1:26">
      <c r="B31" s="211"/>
      <c r="D31" s="183"/>
      <c r="E31" s="46"/>
      <c r="F31" s="46"/>
    </row>
    <row r="32" spans="1:26">
      <c r="B32" s="211"/>
      <c r="D32" s="183"/>
      <c r="E32" s="46"/>
      <c r="F32" s="46"/>
    </row>
    <row r="33" spans="2:6">
      <c r="B33" s="211"/>
      <c r="D33" s="183"/>
      <c r="E33" s="46"/>
      <c r="F33" s="46"/>
    </row>
    <row r="34" spans="2:6">
      <c r="B34" s="211"/>
      <c r="D34" s="183"/>
      <c r="E34" s="46"/>
      <c r="F34" s="46"/>
    </row>
    <row r="35" spans="2:6">
      <c r="B35" s="211"/>
      <c r="D35" s="183"/>
      <c r="E35" s="46"/>
      <c r="F35" s="46"/>
    </row>
    <row r="36" spans="2:6">
      <c r="B36" s="211"/>
      <c r="D36" s="183"/>
      <c r="E36" s="46"/>
      <c r="F36" s="46"/>
    </row>
    <row r="37" spans="2:6">
      <c r="B37" s="211"/>
      <c r="D37" s="183"/>
      <c r="E37" s="46"/>
      <c r="F37" s="46"/>
    </row>
    <row r="38" spans="2:6">
      <c r="B38" s="211"/>
      <c r="D38" s="183"/>
      <c r="E38" s="46"/>
      <c r="F38" s="46"/>
    </row>
    <row r="39" spans="2:6">
      <c r="B39" s="211"/>
      <c r="D39" s="183"/>
      <c r="E39" s="46"/>
      <c r="F39" s="46"/>
    </row>
    <row r="40" spans="2:6">
      <c r="B40" s="211"/>
      <c r="D40" s="183"/>
      <c r="E40" s="46"/>
      <c r="F40" s="46"/>
    </row>
    <row r="41" spans="2:6">
      <c r="B41" s="211"/>
      <c r="D41" s="183"/>
      <c r="E41" s="46"/>
      <c r="F41" s="46"/>
    </row>
    <row r="42" spans="2:6">
      <c r="B42" s="211"/>
      <c r="D42" s="183"/>
      <c r="E42" s="46"/>
      <c r="F42" s="46"/>
    </row>
    <row r="43" spans="2:6">
      <c r="B43" s="211"/>
      <c r="D43" s="183"/>
      <c r="E43" s="46"/>
      <c r="F43" s="46"/>
    </row>
    <row r="44" spans="2:6">
      <c r="B44" s="211"/>
      <c r="D44" s="183"/>
      <c r="E44" s="46"/>
      <c r="F44" s="46"/>
    </row>
    <row r="45" spans="2:6">
      <c r="B45" s="211"/>
      <c r="D45" s="183"/>
      <c r="E45" s="46"/>
      <c r="F45" s="46"/>
    </row>
    <row r="46" spans="2:6">
      <c r="B46" s="211"/>
      <c r="D46" s="183"/>
      <c r="E46" s="46"/>
      <c r="F46" s="46"/>
    </row>
    <row r="47" spans="2:6">
      <c r="B47" s="211"/>
      <c r="D47" s="183"/>
      <c r="E47" s="46"/>
      <c r="F47" s="46"/>
    </row>
    <row r="48" spans="2:6">
      <c r="B48" s="211"/>
      <c r="D48" s="183"/>
      <c r="E48" s="46"/>
      <c r="F48" s="46"/>
    </row>
    <row r="49" spans="2:6">
      <c r="B49" s="211"/>
      <c r="D49" s="183"/>
      <c r="E49" s="46"/>
      <c r="F49" s="46"/>
    </row>
    <row r="50" spans="2:6">
      <c r="B50" s="211"/>
      <c r="D50" s="183"/>
      <c r="E50" s="46"/>
      <c r="F50" s="46"/>
    </row>
    <row r="51" spans="2:6">
      <c r="B51" s="211"/>
      <c r="D51" s="183"/>
      <c r="E51" s="46"/>
      <c r="F51" s="46"/>
    </row>
    <row r="52" spans="2:6">
      <c r="B52" s="211"/>
      <c r="D52" s="183"/>
      <c r="E52" s="46"/>
      <c r="F52" s="46"/>
    </row>
    <row r="53" spans="2:6">
      <c r="B53" s="211"/>
      <c r="D53" s="183"/>
      <c r="E53" s="46"/>
      <c r="F53" s="46"/>
    </row>
    <row r="54" spans="2:6">
      <c r="B54" s="211"/>
      <c r="D54" s="183"/>
      <c r="E54" s="46"/>
      <c r="F54" s="46"/>
    </row>
    <row r="55" spans="2:6">
      <c r="B55" s="211"/>
      <c r="D55" s="183"/>
      <c r="E55" s="46"/>
      <c r="F55" s="46"/>
    </row>
    <row r="56" spans="2:6">
      <c r="B56" s="211"/>
      <c r="D56" s="183"/>
      <c r="E56" s="46"/>
      <c r="F56" s="46"/>
    </row>
    <row r="57" spans="2:6">
      <c r="B57" s="211"/>
      <c r="D57" s="183"/>
      <c r="E57" s="46"/>
      <c r="F57" s="46"/>
    </row>
    <row r="58" spans="2:6">
      <c r="B58" s="211"/>
      <c r="D58" s="183"/>
      <c r="E58" s="46"/>
      <c r="F58" s="46"/>
    </row>
    <row r="59" spans="2:6">
      <c r="B59" s="211"/>
      <c r="D59" s="183"/>
      <c r="E59" s="46"/>
      <c r="F59" s="46"/>
    </row>
    <row r="60" spans="2:6">
      <c r="B60" s="211"/>
      <c r="D60" s="183"/>
      <c r="E60" s="46"/>
      <c r="F60" s="46"/>
    </row>
    <row r="61" spans="2:6">
      <c r="B61" s="211"/>
      <c r="D61" s="183"/>
      <c r="E61" s="46"/>
      <c r="F61" s="46"/>
    </row>
    <row r="62" spans="2:6">
      <c r="B62" s="211"/>
      <c r="D62" s="183"/>
      <c r="E62" s="46"/>
      <c r="F62" s="46"/>
    </row>
    <row r="63" spans="2:6">
      <c r="B63" s="211"/>
      <c r="D63" s="183"/>
      <c r="E63" s="46"/>
      <c r="F63" s="46"/>
    </row>
    <row r="64" spans="2:6">
      <c r="B64" s="211"/>
      <c r="D64" s="183"/>
      <c r="E64" s="46"/>
      <c r="F64" s="46"/>
    </row>
    <row r="65" spans="2:6">
      <c r="B65" s="211"/>
      <c r="D65" s="183"/>
      <c r="E65" s="46"/>
      <c r="F65" s="46"/>
    </row>
    <row r="66" spans="2:6">
      <c r="B66" s="211"/>
      <c r="D66" s="183"/>
      <c r="E66" s="46"/>
      <c r="F66" s="46"/>
    </row>
    <row r="67" spans="2:6">
      <c r="B67" s="211"/>
      <c r="D67" s="183"/>
      <c r="E67" s="46"/>
      <c r="F67" s="46"/>
    </row>
    <row r="68" spans="2:6">
      <c r="B68" s="211"/>
      <c r="D68" s="183"/>
      <c r="E68" s="46"/>
      <c r="F68" s="46"/>
    </row>
    <row r="69" spans="2:6">
      <c r="B69" s="211"/>
      <c r="D69" s="183"/>
      <c r="E69" s="46"/>
      <c r="F69" s="46"/>
    </row>
    <row r="70" spans="2:6">
      <c r="B70" s="211"/>
      <c r="D70" s="183"/>
      <c r="E70" s="46"/>
      <c r="F70" s="46"/>
    </row>
    <row r="71" spans="2:6">
      <c r="B71" s="211"/>
      <c r="D71" s="183"/>
      <c r="E71" s="46"/>
      <c r="F71" s="46"/>
    </row>
    <row r="72" spans="2:6">
      <c r="B72" s="211"/>
      <c r="D72" s="183"/>
      <c r="E72" s="46"/>
      <c r="F72" s="46"/>
    </row>
    <row r="73" spans="2:6">
      <c r="B73" s="211"/>
      <c r="D73" s="183"/>
      <c r="E73" s="46"/>
      <c r="F73" s="46"/>
    </row>
    <row r="74" spans="2:6">
      <c r="B74" s="211"/>
      <c r="D74" s="183"/>
      <c r="E74" s="46"/>
      <c r="F74" s="46"/>
    </row>
    <row r="75" spans="2:6">
      <c r="B75" s="211"/>
      <c r="D75" s="183"/>
      <c r="E75" s="46"/>
      <c r="F75" s="46"/>
    </row>
    <row r="76" spans="2:6">
      <c r="B76" s="211"/>
      <c r="D76" s="183"/>
      <c r="E76" s="46"/>
      <c r="F76" s="46"/>
    </row>
    <row r="77" spans="2:6">
      <c r="B77" s="211"/>
      <c r="D77" s="183"/>
      <c r="E77" s="46"/>
      <c r="F77" s="46"/>
    </row>
    <row r="78" spans="2:6">
      <c r="B78" s="211"/>
      <c r="D78" s="183"/>
      <c r="E78" s="46"/>
      <c r="F78" s="46"/>
    </row>
    <row r="79" spans="2:6">
      <c r="B79" s="211"/>
      <c r="D79" s="183"/>
      <c r="E79" s="46"/>
      <c r="F79" s="46"/>
    </row>
    <row r="80" spans="2:6">
      <c r="B80" s="211"/>
      <c r="D80" s="183"/>
      <c r="E80" s="46"/>
      <c r="F80" s="46"/>
    </row>
    <row r="81" spans="2:6">
      <c r="B81" s="211"/>
      <c r="D81" s="183"/>
      <c r="E81" s="46"/>
      <c r="F81" s="46"/>
    </row>
    <row r="82" spans="2:6">
      <c r="B82" s="211"/>
      <c r="D82" s="183"/>
      <c r="E82" s="46"/>
      <c r="F82" s="46"/>
    </row>
    <row r="83" spans="2:6">
      <c r="B83" s="211"/>
      <c r="D83" s="183"/>
      <c r="E83" s="46"/>
      <c r="F83" s="46"/>
    </row>
    <row r="84" spans="2:6">
      <c r="B84" s="211"/>
      <c r="D84" s="183"/>
      <c r="E84" s="46"/>
      <c r="F84" s="46"/>
    </row>
    <row r="85" spans="2:6">
      <c r="B85" s="211"/>
      <c r="D85" s="183"/>
      <c r="E85" s="46"/>
      <c r="F85" s="46"/>
    </row>
    <row r="86" spans="2:6">
      <c r="B86" s="211"/>
      <c r="D86" s="183"/>
      <c r="E86" s="46"/>
      <c r="F86" s="46"/>
    </row>
    <row r="87" spans="2:6">
      <c r="B87" s="211"/>
      <c r="D87" s="183"/>
      <c r="E87" s="46"/>
      <c r="F87" s="46"/>
    </row>
    <row r="88" spans="2:6">
      <c r="B88" s="211"/>
      <c r="D88" s="183"/>
      <c r="E88" s="46"/>
      <c r="F88" s="46"/>
    </row>
    <row r="89" spans="2:6">
      <c r="B89" s="211"/>
      <c r="D89" s="183"/>
      <c r="E89" s="46"/>
      <c r="F89" s="46"/>
    </row>
    <row r="90" spans="2:6">
      <c r="B90" s="211"/>
      <c r="D90" s="183"/>
      <c r="E90" s="46"/>
      <c r="F90" s="46"/>
    </row>
    <row r="91" spans="2:6">
      <c r="B91" s="211"/>
      <c r="D91" s="183"/>
      <c r="E91" s="46"/>
      <c r="F91" s="46"/>
    </row>
    <row r="92" spans="2:6">
      <c r="B92" s="211"/>
      <c r="D92" s="183"/>
      <c r="E92" s="46"/>
      <c r="F92" s="46"/>
    </row>
    <row r="93" spans="2:6">
      <c r="B93" s="211"/>
      <c r="D93" s="183"/>
      <c r="E93" s="46"/>
      <c r="F93" s="46"/>
    </row>
    <row r="94" spans="2:6">
      <c r="B94" s="211"/>
      <c r="D94" s="183"/>
      <c r="E94" s="46"/>
      <c r="F94" s="46"/>
    </row>
    <row r="95" spans="2:6">
      <c r="B95" s="211"/>
      <c r="D95" s="183"/>
      <c r="E95" s="46"/>
      <c r="F95" s="46"/>
    </row>
    <row r="96" spans="2:6">
      <c r="B96" s="211"/>
      <c r="D96" s="183"/>
      <c r="E96" s="46"/>
      <c r="F96" s="46"/>
    </row>
    <row r="97" spans="2:6">
      <c r="B97" s="211"/>
      <c r="D97" s="183"/>
      <c r="E97" s="46"/>
      <c r="F97" s="46"/>
    </row>
    <row r="98" spans="2:6">
      <c r="B98" s="211"/>
      <c r="D98" s="183"/>
      <c r="E98" s="46"/>
      <c r="F98" s="46"/>
    </row>
    <row r="99" spans="2:6">
      <c r="B99" s="211"/>
      <c r="D99" s="183"/>
      <c r="E99" s="46"/>
      <c r="F99" s="46"/>
    </row>
    <row r="100" spans="2:6">
      <c r="B100" s="211"/>
      <c r="D100" s="183"/>
      <c r="E100" s="46"/>
      <c r="F100" s="46"/>
    </row>
    <row r="101" spans="2:6">
      <c r="B101" s="211"/>
      <c r="D101" s="183"/>
      <c r="E101" s="46"/>
      <c r="F101" s="46"/>
    </row>
    <row r="102" spans="2:6">
      <c r="B102" s="211"/>
      <c r="D102" s="183"/>
      <c r="E102" s="46"/>
      <c r="F102" s="46"/>
    </row>
    <row r="103" spans="2:6">
      <c r="B103" s="211"/>
      <c r="D103" s="183"/>
      <c r="E103" s="46"/>
      <c r="F103" s="46"/>
    </row>
    <row r="104" spans="2:6">
      <c r="B104" s="211"/>
      <c r="D104" s="183"/>
      <c r="E104" s="46"/>
      <c r="F104" s="46"/>
    </row>
    <row r="105" spans="2:6">
      <c r="B105" s="211"/>
      <c r="D105" s="183"/>
      <c r="E105" s="46"/>
      <c r="F105" s="46"/>
    </row>
    <row r="106" spans="2:6">
      <c r="B106" s="211"/>
      <c r="D106" s="183"/>
      <c r="E106" s="46"/>
      <c r="F106" s="46"/>
    </row>
    <row r="107" spans="2:6">
      <c r="B107" s="211"/>
      <c r="D107" s="183"/>
      <c r="E107" s="46"/>
      <c r="F107" s="46"/>
    </row>
    <row r="108" spans="2:6">
      <c r="B108" s="211"/>
      <c r="E108" s="46"/>
      <c r="F108" s="46"/>
    </row>
    <row r="109" spans="2:6">
      <c r="B109" s="211"/>
      <c r="E109" s="46"/>
      <c r="F109" s="46"/>
    </row>
    <row r="110" spans="2:6">
      <c r="B110" s="211"/>
      <c r="E110" s="46"/>
      <c r="F110" s="46"/>
    </row>
    <row r="111" spans="2:6">
      <c r="B111" s="211"/>
      <c r="E111" s="46"/>
      <c r="F111" s="46"/>
    </row>
    <row r="112" spans="2:6">
      <c r="B112" s="211"/>
      <c r="E112" s="46"/>
      <c r="F112" s="46"/>
    </row>
    <row r="113" spans="2:6">
      <c r="B113" s="211"/>
      <c r="E113" s="46"/>
      <c r="F113" s="46"/>
    </row>
    <row r="114" spans="2:6">
      <c r="B114" s="211"/>
      <c r="E114" s="46"/>
      <c r="F114" s="46"/>
    </row>
    <row r="115" spans="2:6">
      <c r="B115" s="211"/>
      <c r="E115" s="46"/>
      <c r="F115" s="46"/>
    </row>
    <row r="116" spans="2:6">
      <c r="B116" s="211"/>
      <c r="E116" s="46"/>
      <c r="F116" s="46"/>
    </row>
    <row r="117" spans="2:6">
      <c r="B117" s="211"/>
      <c r="E117" s="46"/>
      <c r="F117" s="46"/>
    </row>
    <row r="118" spans="2:6">
      <c r="B118" s="211"/>
      <c r="E118" s="46"/>
      <c r="F118" s="46"/>
    </row>
    <row r="119" spans="2:6">
      <c r="B119" s="211"/>
      <c r="E119" s="46"/>
      <c r="F119" s="46"/>
    </row>
    <row r="120" spans="2:6">
      <c r="B120" s="211"/>
      <c r="E120" s="46"/>
      <c r="F120" s="46"/>
    </row>
    <row r="121" spans="2:6">
      <c r="B121" s="211"/>
      <c r="E121" s="46"/>
      <c r="F121" s="46"/>
    </row>
    <row r="122" spans="2:6">
      <c r="B122" s="211"/>
      <c r="E122" s="46"/>
      <c r="F122" s="46"/>
    </row>
    <row r="123" spans="2:6">
      <c r="B123" s="211"/>
      <c r="E123" s="46"/>
      <c r="F123" s="46"/>
    </row>
    <row r="124" spans="2:6">
      <c r="B124" s="211"/>
      <c r="E124" s="46"/>
      <c r="F124" s="46"/>
    </row>
    <row r="125" spans="2:6">
      <c r="B125" s="211"/>
      <c r="E125" s="46"/>
      <c r="F125" s="46"/>
    </row>
    <row r="126" spans="2:6">
      <c r="B126" s="211"/>
      <c r="E126" s="46"/>
      <c r="F126" s="46"/>
    </row>
    <row r="127" spans="2:6">
      <c r="B127" s="211"/>
      <c r="E127" s="46"/>
      <c r="F127" s="46"/>
    </row>
    <row r="128" spans="2:6">
      <c r="B128" s="211"/>
      <c r="E128" s="46"/>
      <c r="F128" s="46"/>
    </row>
    <row r="129" spans="2:6">
      <c r="B129" s="211"/>
      <c r="E129" s="46"/>
      <c r="F129" s="46"/>
    </row>
    <row r="130" spans="2:6">
      <c r="B130" s="211"/>
      <c r="E130" s="46"/>
      <c r="F130" s="46"/>
    </row>
    <row r="131" spans="2:6">
      <c r="B131" s="211"/>
      <c r="E131" s="46"/>
      <c r="F131" s="46"/>
    </row>
    <row r="132" spans="2:6">
      <c r="B132" s="211"/>
      <c r="E132" s="46"/>
      <c r="F132" s="46"/>
    </row>
    <row r="133" spans="2:6">
      <c r="B133" s="211"/>
      <c r="E133" s="46"/>
      <c r="F133" s="46"/>
    </row>
    <row r="134" spans="2:6">
      <c r="B134" s="211"/>
      <c r="E134" s="46"/>
      <c r="F134" s="46"/>
    </row>
    <row r="135" spans="2:6">
      <c r="B135" s="211"/>
      <c r="E135" s="46"/>
      <c r="F135" s="46"/>
    </row>
    <row r="136" spans="2:6">
      <c r="B136" s="211"/>
      <c r="E136" s="46"/>
      <c r="F136" s="46"/>
    </row>
    <row r="137" spans="2:6">
      <c r="B137" s="211"/>
      <c r="E137" s="46"/>
      <c r="F137" s="46"/>
    </row>
    <row r="138" spans="2:6">
      <c r="B138" s="211"/>
      <c r="E138" s="46"/>
      <c r="F138" s="46"/>
    </row>
    <row r="139" spans="2:6">
      <c r="B139" s="211"/>
      <c r="E139" s="46"/>
      <c r="F139" s="46"/>
    </row>
    <row r="140" spans="2:6">
      <c r="B140" s="211"/>
      <c r="E140" s="46"/>
      <c r="F140" s="46"/>
    </row>
    <row r="141" spans="2:6">
      <c r="B141" s="211"/>
      <c r="E141" s="46"/>
      <c r="F141" s="46"/>
    </row>
    <row r="142" spans="2:6">
      <c r="B142" s="211"/>
      <c r="E142" s="46"/>
      <c r="F142" s="46"/>
    </row>
    <row r="143" spans="2:6">
      <c r="B143" s="211"/>
      <c r="E143" s="46"/>
      <c r="F143" s="46"/>
    </row>
    <row r="144" spans="2:6">
      <c r="B144" s="211"/>
      <c r="E144" s="46"/>
      <c r="F144" s="46"/>
    </row>
    <row r="145" spans="2:6">
      <c r="B145" s="211"/>
      <c r="E145" s="46"/>
      <c r="F145" s="46"/>
    </row>
    <row r="146" spans="2:6">
      <c r="B146" s="211"/>
      <c r="E146" s="46"/>
      <c r="F146" s="46"/>
    </row>
    <row r="147" spans="2:6">
      <c r="B147" s="211"/>
      <c r="E147" s="46"/>
      <c r="F147" s="46"/>
    </row>
    <row r="148" spans="2:6">
      <c r="B148" s="211"/>
      <c r="E148" s="46"/>
      <c r="F148" s="46"/>
    </row>
    <row r="149" spans="2:6">
      <c r="B149" s="211"/>
      <c r="E149" s="46"/>
      <c r="F149" s="46"/>
    </row>
    <row r="150" spans="2:6">
      <c r="B150" s="211"/>
      <c r="E150" s="46"/>
      <c r="F150" s="46"/>
    </row>
    <row r="151" spans="2:6">
      <c r="B151" s="211"/>
      <c r="E151" s="46"/>
      <c r="F151" s="46"/>
    </row>
  </sheetData>
  <sheetProtection algorithmName="SHA-512" hashValue="AWmzr3YfGptvXleVqTPZBIBjfck6MxS7vDtvzPCzMZufss8uUukqSJVgXb/3q4teQYdacyQAPGt6ofaTJRMrkA==" saltValue="nXcZYpl00/qEKLxOSn/Yfw==" spinCount="100000" sheet="1" objects="1" scenarios="1" selectLockedCells="1"/>
  <printOptions horizontalCentered="1"/>
  <pageMargins left="0.98402777777777772" right="0.39374999999999999" top="0.98402777777777772" bottom="0.78749999999999998" header="0.51180555555555551" footer="0.51180555555555551"/>
  <pageSetup paperSize="9" firstPageNumber="0" orientation="portrait" horizontalDpi="300" verticalDpi="300" r:id="rId1"/>
  <headerFooter alignWithMargins="0">
    <oddHeader>&amp;C&amp;6ZDRAVSTVENI DOM - NOVA GORICA</oddHeader>
    <oddFooter>&amp;C&amp;A&amp;R&amp;P od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59999389629810485"/>
  </sheetPr>
  <dimension ref="A1:CT103"/>
  <sheetViews>
    <sheetView view="pageBreakPreview" zoomScaleSheetLayoutView="100" workbookViewId="0">
      <selection activeCell="E14" sqref="E14"/>
    </sheetView>
  </sheetViews>
  <sheetFormatPr defaultRowHeight="12.75"/>
  <cols>
    <col min="1" max="1" width="3.85546875" style="53" customWidth="1"/>
    <col min="2" max="2" width="37.85546875" style="211" customWidth="1"/>
    <col min="3" max="3" width="5.42578125" style="53" customWidth="1"/>
    <col min="4" max="4" width="10.5703125" style="20" customWidth="1"/>
    <col min="5" max="5" width="14.28515625" style="20" customWidth="1"/>
    <col min="6" max="6" width="15.7109375" style="175" customWidth="1"/>
    <col min="7" max="7" width="9.140625" style="1122"/>
    <col min="8" max="26" width="9.140625" style="972"/>
    <col min="27" max="16384" width="9.140625" style="1"/>
  </cols>
  <sheetData>
    <row r="1" spans="1:98" s="12" customFormat="1">
      <c r="A1" s="16" t="s">
        <v>1426</v>
      </c>
      <c r="B1" s="213" t="s">
        <v>1427</v>
      </c>
      <c r="C1" s="16"/>
      <c r="D1" s="17"/>
      <c r="E1" s="17"/>
      <c r="F1" s="216"/>
      <c r="G1" s="1121"/>
      <c r="H1" s="1068"/>
      <c r="I1" s="1068"/>
      <c r="J1" s="1068"/>
      <c r="K1" s="1068"/>
      <c r="L1" s="1068"/>
      <c r="M1" s="1068"/>
      <c r="N1" s="1068"/>
      <c r="O1" s="1068"/>
      <c r="P1" s="1068"/>
      <c r="Q1" s="1068"/>
      <c r="R1" s="1068"/>
      <c r="S1" s="1068"/>
      <c r="T1" s="1068"/>
      <c r="U1" s="1068"/>
      <c r="V1" s="1068"/>
      <c r="W1" s="1068"/>
      <c r="X1" s="1068"/>
      <c r="Y1" s="1068"/>
      <c r="Z1" s="1068"/>
    </row>
    <row r="3" spans="1:98">
      <c r="A3" s="86"/>
      <c r="B3" s="85"/>
      <c r="C3" s="86"/>
      <c r="D3" s="87"/>
      <c r="E3" s="87"/>
      <c r="F3" s="88"/>
    </row>
    <row r="4" spans="1:98" s="257" customFormat="1">
      <c r="A4" s="552"/>
      <c r="B4" s="964" t="s">
        <v>37</v>
      </c>
      <c r="C4" s="965" t="s">
        <v>38</v>
      </c>
      <c r="D4" s="966" t="s">
        <v>39</v>
      </c>
      <c r="E4" s="966" t="s">
        <v>40</v>
      </c>
      <c r="F4" s="966" t="s">
        <v>41</v>
      </c>
      <c r="G4" s="1037"/>
      <c r="H4" s="1037"/>
      <c r="I4" s="1037"/>
      <c r="J4" s="1037"/>
      <c r="K4" s="1037"/>
      <c r="L4" s="1037"/>
      <c r="M4" s="1037"/>
      <c r="N4" s="1037"/>
      <c r="O4" s="1037"/>
      <c r="P4" s="1037"/>
      <c r="Q4" s="1037"/>
      <c r="R4" s="1037"/>
      <c r="S4" s="1037"/>
      <c r="T4" s="1037"/>
      <c r="U4" s="1037"/>
      <c r="V4" s="1037"/>
      <c r="W4" s="1037"/>
      <c r="X4" s="1037"/>
      <c r="Y4" s="1037"/>
      <c r="Z4" s="1037"/>
    </row>
    <row r="6" spans="1:98" s="235" customFormat="1">
      <c r="A6" s="173"/>
      <c r="B6" s="234"/>
      <c r="C6" s="53"/>
      <c r="D6" s="175"/>
      <c r="E6" s="175"/>
      <c r="F6" s="175"/>
      <c r="G6" s="1122"/>
      <c r="H6" s="972"/>
      <c r="I6" s="972"/>
      <c r="J6" s="972"/>
      <c r="K6" s="972"/>
      <c r="L6" s="972"/>
      <c r="M6" s="972"/>
      <c r="N6" s="972"/>
      <c r="O6" s="972"/>
      <c r="P6" s="972"/>
      <c r="Q6" s="972"/>
      <c r="R6" s="972"/>
      <c r="S6" s="972"/>
      <c r="T6" s="972"/>
      <c r="U6" s="972"/>
      <c r="V6" s="972"/>
      <c r="W6" s="972"/>
      <c r="X6" s="972"/>
      <c r="Y6" s="972"/>
      <c r="Z6" s="972"/>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row>
    <row r="7" spans="1:98" s="235" customFormat="1" ht="38.25">
      <c r="A7" s="173" t="s">
        <v>58</v>
      </c>
      <c r="B7" s="234" t="s">
        <v>1428</v>
      </c>
      <c r="C7" s="53"/>
      <c r="D7" s="175"/>
      <c r="E7" s="971"/>
      <c r="F7" s="175"/>
      <c r="G7" s="1122"/>
      <c r="H7" s="972"/>
      <c r="I7" s="972"/>
      <c r="J7" s="972"/>
      <c r="K7" s="972"/>
      <c r="L7" s="972"/>
      <c r="M7" s="972"/>
      <c r="N7" s="972"/>
      <c r="O7" s="972"/>
      <c r="P7" s="972"/>
      <c r="Q7" s="972"/>
      <c r="R7" s="972"/>
      <c r="S7" s="972"/>
      <c r="T7" s="972"/>
      <c r="U7" s="972"/>
      <c r="V7" s="972"/>
      <c r="W7" s="972"/>
      <c r="X7" s="972"/>
      <c r="Y7" s="972"/>
      <c r="Z7" s="972"/>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row>
    <row r="8" spans="1:98" s="235" customFormat="1">
      <c r="A8" s="173"/>
      <c r="B8" s="234"/>
      <c r="C8" s="53"/>
      <c r="D8" s="175"/>
      <c r="E8" s="971"/>
      <c r="F8" s="175"/>
      <c r="G8" s="1122"/>
      <c r="H8" s="972"/>
      <c r="I8" s="972"/>
      <c r="J8" s="972"/>
      <c r="K8" s="972"/>
      <c r="L8" s="972"/>
      <c r="M8" s="972"/>
      <c r="N8" s="972"/>
      <c r="O8" s="972"/>
      <c r="P8" s="972"/>
      <c r="Q8" s="972"/>
      <c r="R8" s="972"/>
      <c r="S8" s="972"/>
      <c r="T8" s="972"/>
      <c r="U8" s="972"/>
      <c r="V8" s="972"/>
      <c r="W8" s="972"/>
      <c r="X8" s="972"/>
      <c r="Y8" s="972"/>
      <c r="Z8" s="972"/>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row>
    <row r="9" spans="1:98" s="307" customFormat="1" ht="25.5">
      <c r="A9" s="636" t="s">
        <v>113</v>
      </c>
      <c r="B9" s="637" t="s">
        <v>1429</v>
      </c>
      <c r="C9" s="638"/>
      <c r="D9" s="306"/>
      <c r="E9" s="1118"/>
      <c r="F9" s="639"/>
      <c r="G9" s="1123"/>
      <c r="H9" s="1124"/>
      <c r="I9" s="1124"/>
      <c r="J9" s="1124"/>
      <c r="K9" s="1124"/>
      <c r="L9" s="1124"/>
      <c r="M9" s="1124"/>
      <c r="N9" s="1124"/>
      <c r="O9" s="1124"/>
      <c r="P9" s="1124"/>
      <c r="Q9" s="1124"/>
      <c r="R9" s="1124"/>
      <c r="S9" s="1124"/>
      <c r="T9" s="1124"/>
      <c r="U9" s="1124"/>
      <c r="V9" s="1124"/>
      <c r="W9" s="1124"/>
      <c r="X9" s="1124"/>
      <c r="Y9" s="1124"/>
      <c r="Z9" s="1124"/>
    </row>
    <row r="10" spans="1:98" s="307" customFormat="1" ht="63.75">
      <c r="A10" s="640"/>
      <c r="B10" s="636" t="s">
        <v>1430</v>
      </c>
      <c r="C10" s="638"/>
      <c r="D10" s="306"/>
      <c r="E10" s="1034"/>
      <c r="F10" s="639"/>
      <c r="G10" s="1123"/>
      <c r="H10" s="1124"/>
      <c r="I10" s="1124"/>
      <c r="J10" s="1124"/>
      <c r="K10" s="1124"/>
      <c r="L10" s="1124"/>
      <c r="M10" s="1124"/>
      <c r="N10" s="1124"/>
      <c r="O10" s="1124"/>
      <c r="P10" s="1124"/>
      <c r="Q10" s="1124"/>
      <c r="R10" s="1124"/>
      <c r="S10" s="1124"/>
      <c r="T10" s="1124"/>
      <c r="U10" s="1124"/>
      <c r="V10" s="1124"/>
      <c r="W10" s="1124"/>
      <c r="X10" s="1124"/>
      <c r="Y10" s="1124"/>
      <c r="Z10" s="1124"/>
    </row>
    <row r="11" spans="1:98" s="307" customFormat="1" ht="38.25">
      <c r="A11" s="640"/>
      <c r="B11" s="640" t="s">
        <v>1431</v>
      </c>
      <c r="C11" s="638"/>
      <c r="D11" s="306"/>
      <c r="E11" s="1118"/>
      <c r="F11" s="639"/>
      <c r="G11" s="1123"/>
      <c r="H11" s="1124"/>
      <c r="I11" s="1124"/>
      <c r="J11" s="1124"/>
      <c r="K11" s="1124"/>
      <c r="L11" s="1124"/>
      <c r="M11" s="1124"/>
      <c r="N11" s="1124"/>
      <c r="O11" s="1124"/>
      <c r="P11" s="1124"/>
      <c r="Q11" s="1124"/>
      <c r="R11" s="1124"/>
      <c r="S11" s="1124"/>
      <c r="T11" s="1124"/>
      <c r="U11" s="1124"/>
      <c r="V11" s="1124"/>
      <c r="W11" s="1124"/>
      <c r="X11" s="1124"/>
      <c r="Y11" s="1124"/>
      <c r="Z11" s="1124"/>
    </row>
    <row r="12" spans="1:98" s="307" customFormat="1" ht="38.25">
      <c r="A12" s="640"/>
      <c r="B12" s="636" t="s">
        <v>1432</v>
      </c>
      <c r="C12" s="638"/>
      <c r="D12" s="306"/>
      <c r="E12" s="1118"/>
      <c r="F12" s="639"/>
      <c r="G12" s="1123"/>
      <c r="H12" s="1124"/>
      <c r="I12" s="1124"/>
      <c r="J12" s="1124"/>
      <c r="K12" s="1124"/>
      <c r="L12" s="1124"/>
      <c r="M12" s="1124"/>
      <c r="N12" s="1124"/>
      <c r="O12" s="1124"/>
      <c r="P12" s="1124"/>
      <c r="Q12" s="1124"/>
      <c r="R12" s="1124"/>
      <c r="S12" s="1124"/>
      <c r="T12" s="1124"/>
      <c r="U12" s="1124"/>
      <c r="V12" s="1124"/>
      <c r="W12" s="1124"/>
      <c r="X12" s="1124"/>
      <c r="Y12" s="1124"/>
      <c r="Z12" s="1124"/>
    </row>
    <row r="13" spans="1:98" s="307" customFormat="1" ht="24">
      <c r="A13" s="640"/>
      <c r="B13" s="641" t="s">
        <v>1433</v>
      </c>
      <c r="C13" s="638"/>
      <c r="D13" s="306"/>
      <c r="E13" s="1118"/>
      <c r="F13" s="639"/>
      <c r="G13" s="1123"/>
      <c r="H13" s="1124"/>
      <c r="I13" s="1124"/>
      <c r="J13" s="1124"/>
      <c r="K13" s="1124"/>
      <c r="L13" s="1124"/>
      <c r="M13" s="1124"/>
      <c r="N13" s="1124"/>
      <c r="O13" s="1124"/>
      <c r="P13" s="1124"/>
      <c r="Q13" s="1124"/>
      <c r="R13" s="1124"/>
      <c r="S13" s="1124"/>
      <c r="T13" s="1124"/>
      <c r="U13" s="1124"/>
      <c r="V13" s="1124"/>
      <c r="W13" s="1124"/>
      <c r="X13" s="1124"/>
      <c r="Y13" s="1124"/>
      <c r="Z13" s="1124"/>
    </row>
    <row r="14" spans="1:98" s="307" customFormat="1">
      <c r="A14" s="640"/>
      <c r="B14" s="636" t="s">
        <v>246</v>
      </c>
      <c r="C14" s="638" t="s">
        <v>96</v>
      </c>
      <c r="D14" s="306">
        <v>41.55</v>
      </c>
      <c r="E14" s="1034"/>
      <c r="F14" s="639">
        <f>+E14*D14</f>
        <v>0</v>
      </c>
      <c r="G14" s="1123"/>
      <c r="H14" s="1124"/>
      <c r="I14" s="1124"/>
      <c r="J14" s="1124"/>
      <c r="K14" s="1124"/>
      <c r="L14" s="1124"/>
      <c r="M14" s="1124"/>
      <c r="N14" s="1124"/>
      <c r="O14" s="1124"/>
      <c r="P14" s="1124"/>
      <c r="Q14" s="1124"/>
      <c r="R14" s="1124"/>
      <c r="S14" s="1124"/>
      <c r="T14" s="1124"/>
      <c r="U14" s="1124"/>
      <c r="V14" s="1124"/>
      <c r="W14" s="1124"/>
      <c r="X14" s="1124"/>
      <c r="Y14" s="1124"/>
      <c r="Z14" s="1124"/>
    </row>
    <row r="15" spans="1:98" s="307" customFormat="1">
      <c r="A15" s="640"/>
      <c r="B15" s="642"/>
      <c r="C15" s="638"/>
      <c r="D15" s="306"/>
      <c r="E15" s="1118"/>
      <c r="F15" s="639"/>
      <c r="G15" s="1123"/>
      <c r="H15" s="1124"/>
      <c r="I15" s="1124"/>
      <c r="J15" s="1124"/>
      <c r="K15" s="1124"/>
      <c r="L15" s="1124"/>
      <c r="M15" s="1124"/>
      <c r="N15" s="1124"/>
      <c r="O15" s="1124"/>
      <c r="P15" s="1124"/>
      <c r="Q15" s="1124"/>
      <c r="R15" s="1124"/>
      <c r="S15" s="1124"/>
      <c r="T15" s="1124"/>
      <c r="U15" s="1124"/>
      <c r="V15" s="1124"/>
      <c r="W15" s="1124"/>
      <c r="X15" s="1124"/>
      <c r="Y15" s="1124"/>
      <c r="Z15" s="1124"/>
    </row>
    <row r="16" spans="1:98" s="148" customFormat="1">
      <c r="A16" s="294"/>
      <c r="B16" s="642"/>
      <c r="C16" s="286"/>
      <c r="D16" s="293"/>
      <c r="E16" s="1030"/>
      <c r="F16" s="287"/>
      <c r="G16" s="1125"/>
      <c r="H16" s="1038"/>
      <c r="I16" s="1038"/>
      <c r="J16" s="1038"/>
      <c r="K16" s="1038"/>
      <c r="L16" s="1038"/>
      <c r="M16" s="1038"/>
      <c r="N16" s="1038"/>
      <c r="O16" s="1038"/>
      <c r="P16" s="1038"/>
      <c r="Q16" s="1038"/>
      <c r="R16" s="1038"/>
      <c r="S16" s="1038"/>
      <c r="T16" s="1038"/>
      <c r="U16" s="1038"/>
      <c r="V16" s="1038"/>
      <c r="W16" s="1038"/>
      <c r="X16" s="1038"/>
      <c r="Y16" s="1038"/>
      <c r="Z16" s="1038"/>
    </row>
    <row r="17" spans="1:26" s="645" customFormat="1">
      <c r="A17" s="627" t="s">
        <v>114</v>
      </c>
      <c r="B17" s="637" t="s">
        <v>1434</v>
      </c>
      <c r="C17" s="643"/>
      <c r="D17" s="644"/>
      <c r="E17" s="1119"/>
      <c r="F17" s="644"/>
      <c r="G17" s="1126"/>
      <c r="H17" s="1127"/>
      <c r="I17" s="1127"/>
      <c r="J17" s="1127"/>
      <c r="K17" s="1127"/>
      <c r="L17" s="1127"/>
      <c r="M17" s="1127"/>
      <c r="N17" s="1127"/>
      <c r="O17" s="1127"/>
      <c r="P17" s="1127"/>
      <c r="Q17" s="1127"/>
      <c r="R17" s="1127"/>
      <c r="S17" s="1127"/>
      <c r="T17" s="1127"/>
      <c r="U17" s="1127"/>
      <c r="V17" s="1127"/>
      <c r="W17" s="1127"/>
      <c r="X17" s="1127"/>
      <c r="Y17" s="1127"/>
      <c r="Z17" s="1127"/>
    </row>
    <row r="18" spans="1:26" s="645" customFormat="1" ht="63.75">
      <c r="A18" s="627"/>
      <c r="B18" s="636" t="s">
        <v>1430</v>
      </c>
      <c r="C18" s="643"/>
      <c r="D18" s="644"/>
      <c r="E18" s="1119"/>
      <c r="F18" s="644"/>
      <c r="G18" s="1126"/>
      <c r="H18" s="1127"/>
      <c r="I18" s="1127"/>
      <c r="J18" s="1127"/>
      <c r="K18" s="1127"/>
      <c r="L18" s="1127"/>
      <c r="M18" s="1127"/>
      <c r="N18" s="1127"/>
      <c r="O18" s="1127"/>
      <c r="P18" s="1127"/>
      <c r="Q18" s="1127"/>
      <c r="R18" s="1127"/>
      <c r="S18" s="1127"/>
      <c r="T18" s="1127"/>
      <c r="U18" s="1127"/>
      <c r="V18" s="1127"/>
      <c r="W18" s="1127"/>
      <c r="X18" s="1127"/>
      <c r="Y18" s="1127"/>
      <c r="Z18" s="1127"/>
    </row>
    <row r="19" spans="1:26" s="645" customFormat="1" ht="38.25">
      <c r="A19" s="627"/>
      <c r="B19" s="640" t="s">
        <v>1431</v>
      </c>
      <c r="C19" s="643"/>
      <c r="D19" s="644"/>
      <c r="E19" s="1119"/>
      <c r="F19" s="644"/>
      <c r="G19" s="1126"/>
      <c r="H19" s="1127"/>
      <c r="I19" s="1127"/>
      <c r="J19" s="1127"/>
      <c r="K19" s="1127"/>
      <c r="L19" s="1127"/>
      <c r="M19" s="1127"/>
      <c r="N19" s="1127"/>
      <c r="O19" s="1127"/>
      <c r="P19" s="1127"/>
      <c r="Q19" s="1127"/>
      <c r="R19" s="1127"/>
      <c r="S19" s="1127"/>
      <c r="T19" s="1127"/>
      <c r="U19" s="1127"/>
      <c r="V19" s="1127"/>
      <c r="W19" s="1127"/>
      <c r="X19" s="1127"/>
      <c r="Y19" s="1127"/>
      <c r="Z19" s="1127"/>
    </row>
    <row r="20" spans="1:26" s="645" customFormat="1" ht="38.25">
      <c r="A20" s="627"/>
      <c r="B20" s="636" t="s">
        <v>1432</v>
      </c>
      <c r="C20" s="643"/>
      <c r="D20" s="644"/>
      <c r="E20" s="1119"/>
      <c r="F20" s="644"/>
      <c r="G20" s="1126"/>
      <c r="H20" s="1127"/>
      <c r="I20" s="1127"/>
      <c r="J20" s="1127"/>
      <c r="K20" s="1127"/>
      <c r="L20" s="1127"/>
      <c r="M20" s="1127"/>
      <c r="N20" s="1127"/>
      <c r="O20" s="1127"/>
      <c r="P20" s="1127"/>
      <c r="Q20" s="1127"/>
      <c r="R20" s="1127"/>
      <c r="S20" s="1127"/>
      <c r="T20" s="1127"/>
      <c r="U20" s="1127"/>
      <c r="V20" s="1127"/>
      <c r="W20" s="1127"/>
      <c r="X20" s="1127"/>
      <c r="Y20" s="1127"/>
      <c r="Z20" s="1127"/>
    </row>
    <row r="21" spans="1:26" s="645" customFormat="1">
      <c r="A21" s="627"/>
      <c r="B21" s="641" t="s">
        <v>1435</v>
      </c>
      <c r="C21" s="643"/>
      <c r="D21" s="644"/>
      <c r="E21" s="1119"/>
      <c r="F21" s="644"/>
      <c r="G21" s="1126"/>
      <c r="H21" s="1127"/>
      <c r="I21" s="1127"/>
      <c r="J21" s="1127"/>
      <c r="K21" s="1127"/>
      <c r="L21" s="1127"/>
      <c r="M21" s="1127"/>
      <c r="N21" s="1127"/>
      <c r="O21" s="1127"/>
      <c r="P21" s="1127"/>
      <c r="Q21" s="1127"/>
      <c r="R21" s="1127"/>
      <c r="S21" s="1127"/>
      <c r="T21" s="1127"/>
      <c r="U21" s="1127"/>
      <c r="V21" s="1127"/>
      <c r="W21" s="1127"/>
      <c r="X21" s="1127"/>
      <c r="Y21" s="1127"/>
      <c r="Z21" s="1127"/>
    </row>
    <row r="22" spans="1:26" s="645" customFormat="1" ht="25.5">
      <c r="A22" s="627"/>
      <c r="B22" s="636" t="s">
        <v>1436</v>
      </c>
      <c r="C22" s="643" t="s">
        <v>96</v>
      </c>
      <c r="D22" s="644">
        <v>106.21</v>
      </c>
      <c r="E22" s="1119"/>
      <c r="F22" s="639">
        <f>+E22*D22</f>
        <v>0</v>
      </c>
      <c r="G22" s="1126"/>
      <c r="H22" s="1127"/>
      <c r="I22" s="1127"/>
      <c r="J22" s="1127"/>
      <c r="K22" s="1127"/>
      <c r="L22" s="1127"/>
      <c r="M22" s="1127"/>
      <c r="N22" s="1127"/>
      <c r="O22" s="1127"/>
      <c r="P22" s="1127"/>
      <c r="Q22" s="1127"/>
      <c r="R22" s="1127"/>
      <c r="S22" s="1127"/>
      <c r="T22" s="1127"/>
      <c r="U22" s="1127"/>
      <c r="V22" s="1127"/>
      <c r="W22" s="1127"/>
      <c r="X22" s="1127"/>
      <c r="Y22" s="1127"/>
      <c r="Z22" s="1127"/>
    </row>
    <row r="23" spans="1:26" s="645" customFormat="1">
      <c r="A23" s="627"/>
      <c r="B23" s="646"/>
      <c r="C23" s="643"/>
      <c r="D23" s="644"/>
      <c r="E23" s="1119"/>
      <c r="F23" s="644"/>
      <c r="G23" s="1126"/>
      <c r="H23" s="1127"/>
      <c r="I23" s="1127"/>
      <c r="J23" s="1127"/>
      <c r="K23" s="1127"/>
      <c r="L23" s="1127"/>
      <c r="M23" s="1127"/>
      <c r="N23" s="1127"/>
      <c r="O23" s="1127"/>
      <c r="P23" s="1127"/>
      <c r="Q23" s="1127"/>
      <c r="R23" s="1127"/>
      <c r="S23" s="1127"/>
      <c r="T23" s="1127"/>
      <c r="U23" s="1127"/>
      <c r="V23" s="1127"/>
      <c r="W23" s="1127"/>
      <c r="X23" s="1127"/>
      <c r="Y23" s="1127"/>
      <c r="Z23" s="1127"/>
    </row>
    <row r="24" spans="1:26" s="645" customFormat="1">
      <c r="A24" s="627"/>
      <c r="B24" s="646"/>
      <c r="C24" s="643"/>
      <c r="D24" s="644"/>
      <c r="E24" s="1119"/>
      <c r="F24" s="644"/>
      <c r="G24" s="1126"/>
      <c r="H24" s="1127"/>
      <c r="I24" s="1127"/>
      <c r="J24" s="1127"/>
      <c r="K24" s="1127"/>
      <c r="L24" s="1127"/>
      <c r="M24" s="1127"/>
      <c r="N24" s="1127"/>
      <c r="O24" s="1127"/>
      <c r="P24" s="1127"/>
      <c r="Q24" s="1127"/>
      <c r="R24" s="1127"/>
      <c r="S24" s="1127"/>
      <c r="T24" s="1127"/>
      <c r="U24" s="1127"/>
      <c r="V24" s="1127"/>
      <c r="W24" s="1127"/>
      <c r="X24" s="1127"/>
      <c r="Y24" s="1127"/>
      <c r="Z24" s="1127"/>
    </row>
    <row r="25" spans="1:26" s="645" customFormat="1" ht="25.5">
      <c r="A25" s="627" t="s">
        <v>115</v>
      </c>
      <c r="B25" s="646" t="s">
        <v>1437</v>
      </c>
      <c r="C25" s="643"/>
      <c r="D25" s="644"/>
      <c r="E25" s="1119"/>
      <c r="F25" s="644"/>
      <c r="G25" s="1126"/>
      <c r="H25" s="1127"/>
      <c r="I25" s="1127"/>
      <c r="J25" s="1127"/>
      <c r="K25" s="1127"/>
      <c r="L25" s="1127"/>
      <c r="M25" s="1127"/>
      <c r="N25" s="1127"/>
      <c r="O25" s="1127"/>
      <c r="P25" s="1127"/>
      <c r="Q25" s="1127"/>
      <c r="R25" s="1127"/>
      <c r="S25" s="1127"/>
      <c r="T25" s="1127"/>
      <c r="U25" s="1127"/>
      <c r="V25" s="1127"/>
      <c r="W25" s="1127"/>
      <c r="X25" s="1127"/>
      <c r="Y25" s="1127"/>
      <c r="Z25" s="1127"/>
    </row>
    <row r="26" spans="1:26" s="645" customFormat="1" ht="63.75">
      <c r="A26" s="627"/>
      <c r="B26" s="309" t="s">
        <v>1430</v>
      </c>
      <c r="C26" s="643"/>
      <c r="D26" s="644"/>
      <c r="E26" s="1119"/>
      <c r="F26" s="644"/>
      <c r="G26" s="1126"/>
      <c r="H26" s="1127"/>
      <c r="I26" s="1127"/>
      <c r="J26" s="1127"/>
      <c r="K26" s="1127"/>
      <c r="L26" s="1127"/>
      <c r="M26" s="1127"/>
      <c r="N26" s="1127"/>
      <c r="O26" s="1127"/>
      <c r="P26" s="1127"/>
      <c r="Q26" s="1127"/>
      <c r="R26" s="1127"/>
      <c r="S26" s="1127"/>
      <c r="T26" s="1127"/>
      <c r="U26" s="1127"/>
      <c r="V26" s="1127"/>
      <c r="W26" s="1127"/>
      <c r="X26" s="1127"/>
      <c r="Y26" s="1127"/>
      <c r="Z26" s="1127"/>
    </row>
    <row r="27" spans="1:26" s="645" customFormat="1" ht="38.25">
      <c r="A27" s="627"/>
      <c r="B27" s="647" t="s">
        <v>1431</v>
      </c>
      <c r="C27" s="643"/>
      <c r="D27" s="644"/>
      <c r="E27" s="1119"/>
      <c r="F27" s="644"/>
      <c r="G27" s="1126"/>
      <c r="H27" s="1127"/>
      <c r="I27" s="1127"/>
      <c r="J27" s="1127"/>
      <c r="K27" s="1127"/>
      <c r="L27" s="1127"/>
      <c r="M27" s="1127"/>
      <c r="N27" s="1127"/>
      <c r="O27" s="1127"/>
      <c r="P27" s="1127"/>
      <c r="Q27" s="1127"/>
      <c r="R27" s="1127"/>
      <c r="S27" s="1127"/>
      <c r="T27" s="1127"/>
      <c r="U27" s="1127"/>
      <c r="V27" s="1127"/>
      <c r="W27" s="1127"/>
      <c r="X27" s="1127"/>
      <c r="Y27" s="1127"/>
      <c r="Z27" s="1127"/>
    </row>
    <row r="28" spans="1:26" s="645" customFormat="1" ht="38.25">
      <c r="A28" s="627"/>
      <c r="B28" s="648" t="s">
        <v>1438</v>
      </c>
      <c r="C28" s="643"/>
      <c r="D28" s="644"/>
      <c r="E28" s="1119"/>
      <c r="F28" s="644"/>
      <c r="G28" s="1126"/>
      <c r="H28" s="1127"/>
      <c r="I28" s="1127"/>
      <c r="J28" s="1127"/>
      <c r="K28" s="1127"/>
      <c r="L28" s="1127"/>
      <c r="M28" s="1127"/>
      <c r="N28" s="1127"/>
      <c r="O28" s="1127"/>
      <c r="P28" s="1127"/>
      <c r="Q28" s="1127"/>
      <c r="R28" s="1127"/>
      <c r="S28" s="1127"/>
      <c r="T28" s="1127"/>
      <c r="U28" s="1127"/>
      <c r="V28" s="1127"/>
      <c r="W28" s="1127"/>
      <c r="X28" s="1127"/>
      <c r="Y28" s="1127"/>
      <c r="Z28" s="1127"/>
    </row>
    <row r="29" spans="1:26" s="645" customFormat="1">
      <c r="A29" s="627"/>
      <c r="B29" s="309"/>
      <c r="C29" s="643"/>
      <c r="D29" s="644"/>
      <c r="E29" s="1119"/>
      <c r="F29" s="644"/>
      <c r="G29" s="1126"/>
      <c r="H29" s="1127"/>
      <c r="I29" s="1127"/>
      <c r="J29" s="1127"/>
      <c r="K29" s="1127"/>
      <c r="L29" s="1127"/>
      <c r="M29" s="1127"/>
      <c r="N29" s="1127"/>
      <c r="O29" s="1127"/>
      <c r="P29" s="1127"/>
      <c r="Q29" s="1127"/>
      <c r="R29" s="1127"/>
      <c r="S29" s="1127"/>
      <c r="T29" s="1127"/>
      <c r="U29" s="1127"/>
      <c r="V29" s="1127"/>
      <c r="W29" s="1127"/>
      <c r="X29" s="1127"/>
      <c r="Y29" s="1127"/>
      <c r="Z29" s="1127"/>
    </row>
    <row r="30" spans="1:26" s="148" customFormat="1">
      <c r="B30" s="649" t="s">
        <v>1439</v>
      </c>
      <c r="D30" s="418"/>
      <c r="E30" s="1096"/>
      <c r="F30" s="418"/>
      <c r="G30" s="1125"/>
      <c r="H30" s="1038"/>
      <c r="I30" s="1038"/>
      <c r="J30" s="1038"/>
      <c r="K30" s="1038"/>
      <c r="L30" s="1038"/>
      <c r="M30" s="1038"/>
      <c r="N30" s="1038"/>
      <c r="O30" s="1038"/>
      <c r="P30" s="1038"/>
      <c r="Q30" s="1038"/>
      <c r="R30" s="1038"/>
      <c r="S30" s="1038"/>
      <c r="T30" s="1038"/>
      <c r="U30" s="1038"/>
      <c r="V30" s="1038"/>
      <c r="W30" s="1038"/>
      <c r="X30" s="1038"/>
      <c r="Y30" s="1038"/>
      <c r="Z30" s="1038"/>
    </row>
    <row r="31" spans="1:26" s="148" customFormat="1">
      <c r="B31" s="148" t="s">
        <v>1440</v>
      </c>
      <c r="C31" s="148" t="s">
        <v>84</v>
      </c>
      <c r="D31" s="418">
        <v>40</v>
      </c>
      <c r="E31" s="1120"/>
      <c r="F31" s="418">
        <f>+E31*D31</f>
        <v>0</v>
      </c>
      <c r="G31" s="1125"/>
      <c r="H31" s="1038"/>
      <c r="I31" s="1038"/>
      <c r="J31" s="1038"/>
      <c r="K31" s="1038"/>
      <c r="L31" s="1038"/>
      <c r="M31" s="1038"/>
      <c r="N31" s="1038"/>
      <c r="O31" s="1038"/>
      <c r="P31" s="1038"/>
      <c r="Q31" s="1038"/>
      <c r="R31" s="1038"/>
      <c r="S31" s="1038"/>
      <c r="T31" s="1038"/>
      <c r="U31" s="1038"/>
      <c r="V31" s="1038"/>
      <c r="W31" s="1038"/>
      <c r="X31" s="1038"/>
      <c r="Y31" s="1038"/>
      <c r="Z31" s="1038"/>
    </row>
    <row r="32" spans="1:26" s="148" customFormat="1">
      <c r="D32" s="418"/>
      <c r="E32" s="1120"/>
      <c r="F32" s="418"/>
      <c r="G32" s="1125"/>
      <c r="H32" s="1038"/>
      <c r="I32" s="1038"/>
      <c r="J32" s="1038"/>
      <c r="K32" s="1038"/>
      <c r="L32" s="1038"/>
      <c r="M32" s="1038"/>
      <c r="N32" s="1038"/>
      <c r="O32" s="1038"/>
      <c r="P32" s="1038"/>
      <c r="Q32" s="1038"/>
      <c r="R32" s="1038"/>
      <c r="S32" s="1038"/>
      <c r="T32" s="1038"/>
      <c r="U32" s="1038"/>
      <c r="V32" s="1038"/>
      <c r="W32" s="1038"/>
      <c r="X32" s="1038"/>
      <c r="Y32" s="1038"/>
      <c r="Z32" s="1038"/>
    </row>
    <row r="33" spans="1:98" s="148" customFormat="1">
      <c r="B33" s="649" t="s">
        <v>1441</v>
      </c>
      <c r="D33" s="418"/>
      <c r="E33" s="1120"/>
      <c r="F33" s="418"/>
      <c r="G33" s="1125"/>
      <c r="H33" s="1038"/>
      <c r="I33" s="1038"/>
      <c r="J33" s="1038"/>
      <c r="K33" s="1038"/>
      <c r="L33" s="1038"/>
      <c r="M33" s="1038"/>
      <c r="N33" s="1038"/>
      <c r="O33" s="1038"/>
      <c r="P33" s="1038"/>
      <c r="Q33" s="1038"/>
      <c r="R33" s="1038"/>
      <c r="S33" s="1038"/>
      <c r="T33" s="1038"/>
      <c r="U33" s="1038"/>
      <c r="V33" s="1038"/>
      <c r="W33" s="1038"/>
      <c r="X33" s="1038"/>
      <c r="Y33" s="1038"/>
      <c r="Z33" s="1038"/>
    </row>
    <row r="34" spans="1:98" s="148" customFormat="1">
      <c r="B34" s="148" t="s">
        <v>1440</v>
      </c>
      <c r="C34" s="148" t="s">
        <v>84</v>
      </c>
      <c r="D34" s="418">
        <v>40</v>
      </c>
      <c r="E34" s="1120"/>
      <c r="F34" s="418">
        <f>+E34*D34</f>
        <v>0</v>
      </c>
      <c r="G34" s="1125"/>
      <c r="H34" s="1038"/>
      <c r="I34" s="1038"/>
      <c r="J34" s="1038"/>
      <c r="K34" s="1038"/>
      <c r="L34" s="1038"/>
      <c r="M34" s="1038"/>
      <c r="N34" s="1038"/>
      <c r="O34" s="1038"/>
      <c r="P34" s="1038"/>
      <c r="Q34" s="1038"/>
      <c r="R34" s="1038"/>
      <c r="S34" s="1038"/>
      <c r="T34" s="1038"/>
      <c r="U34" s="1038"/>
      <c r="V34" s="1038"/>
      <c r="W34" s="1038"/>
      <c r="X34" s="1038"/>
      <c r="Y34" s="1038"/>
      <c r="Z34" s="1038"/>
    </row>
    <row r="35" spans="1:98" s="148" customFormat="1">
      <c r="D35" s="418"/>
      <c r="E35" s="1120"/>
      <c r="F35" s="418"/>
      <c r="G35" s="1125"/>
      <c r="H35" s="1038"/>
      <c r="I35" s="1038"/>
      <c r="J35" s="1038"/>
      <c r="K35" s="1038"/>
      <c r="L35" s="1038"/>
      <c r="M35" s="1038"/>
      <c r="N35" s="1038"/>
      <c r="O35" s="1038"/>
      <c r="P35" s="1038"/>
      <c r="Q35" s="1038"/>
      <c r="R35" s="1038"/>
      <c r="S35" s="1038"/>
      <c r="T35" s="1038"/>
      <c r="U35" s="1038"/>
      <c r="V35" s="1038"/>
      <c r="W35" s="1038"/>
      <c r="X35" s="1038"/>
      <c r="Y35" s="1038"/>
      <c r="Z35" s="1038"/>
    </row>
    <row r="36" spans="1:98" s="148" customFormat="1">
      <c r="B36" s="649" t="s">
        <v>1442</v>
      </c>
      <c r="E36" s="1039"/>
      <c r="G36" s="1125"/>
      <c r="H36" s="1038"/>
      <c r="I36" s="1038"/>
      <c r="J36" s="1038"/>
      <c r="K36" s="1038"/>
      <c r="L36" s="1038"/>
      <c r="M36" s="1038"/>
      <c r="N36" s="1038"/>
      <c r="O36" s="1038"/>
      <c r="P36" s="1038"/>
      <c r="Q36" s="1038"/>
      <c r="R36" s="1038"/>
      <c r="S36" s="1038"/>
      <c r="T36" s="1038"/>
      <c r="U36" s="1038"/>
      <c r="V36" s="1038"/>
      <c r="W36" s="1038"/>
      <c r="X36" s="1038"/>
      <c r="Y36" s="1038"/>
      <c r="Z36" s="1038"/>
    </row>
    <row r="37" spans="1:98" s="148" customFormat="1">
      <c r="B37" s="148" t="s">
        <v>1393</v>
      </c>
      <c r="C37" s="148" t="s">
        <v>84</v>
      </c>
      <c r="D37" s="418">
        <v>46</v>
      </c>
      <c r="E37" s="1120"/>
      <c r="F37" s="418">
        <f>+E37*D37</f>
        <v>0</v>
      </c>
      <c r="G37" s="1125"/>
      <c r="H37" s="1038"/>
      <c r="I37" s="1038"/>
      <c r="J37" s="1038"/>
      <c r="K37" s="1038"/>
      <c r="L37" s="1038"/>
      <c r="M37" s="1038"/>
      <c r="N37" s="1038"/>
      <c r="O37" s="1038"/>
      <c r="P37" s="1038"/>
      <c r="Q37" s="1038"/>
      <c r="R37" s="1038"/>
      <c r="S37" s="1038"/>
      <c r="T37" s="1038"/>
      <c r="U37" s="1038"/>
      <c r="V37" s="1038"/>
      <c r="W37" s="1038"/>
      <c r="X37" s="1038"/>
      <c r="Y37" s="1038"/>
      <c r="Z37" s="1038"/>
    </row>
    <row r="38" spans="1:98" s="616" customFormat="1">
      <c r="A38" s="575"/>
      <c r="B38" s="261"/>
      <c r="C38" s="615"/>
      <c r="D38" s="266"/>
      <c r="E38" s="1025"/>
      <c r="F38" s="650"/>
      <c r="G38" s="1114"/>
      <c r="H38" s="1114"/>
      <c r="I38" s="1114"/>
      <c r="J38" s="1114"/>
      <c r="K38" s="1114"/>
      <c r="L38" s="1114"/>
      <c r="M38" s="1114"/>
      <c r="N38" s="1114"/>
      <c r="O38" s="1114"/>
      <c r="P38" s="1114"/>
      <c r="Q38" s="1114"/>
      <c r="R38" s="1114"/>
      <c r="S38" s="1114"/>
      <c r="T38" s="1114"/>
      <c r="U38" s="1114"/>
      <c r="V38" s="1114"/>
      <c r="W38" s="1114"/>
      <c r="X38" s="1114"/>
      <c r="Y38" s="1114"/>
      <c r="Z38" s="1114"/>
    </row>
    <row r="39" spans="1:98" s="148" customFormat="1">
      <c r="D39" s="418"/>
      <c r="E39" s="1096"/>
      <c r="F39" s="418"/>
      <c r="G39" s="1125"/>
      <c r="H39" s="1038"/>
      <c r="I39" s="1038"/>
      <c r="J39" s="1038"/>
      <c r="K39" s="1038"/>
      <c r="L39" s="1038"/>
      <c r="M39" s="1038"/>
      <c r="N39" s="1038"/>
      <c r="O39" s="1038"/>
      <c r="P39" s="1038"/>
      <c r="Q39" s="1038"/>
      <c r="R39" s="1038"/>
      <c r="S39" s="1038"/>
      <c r="T39" s="1038"/>
      <c r="U39" s="1038"/>
      <c r="V39" s="1038"/>
      <c r="W39" s="1038"/>
      <c r="X39" s="1038"/>
      <c r="Y39" s="1038"/>
      <c r="Z39" s="1038"/>
    </row>
    <row r="40" spans="1:98">
      <c r="A40" s="173" t="s">
        <v>146</v>
      </c>
      <c r="B40" s="166" t="s">
        <v>579</v>
      </c>
      <c r="C40" s="233"/>
      <c r="D40" s="175"/>
      <c r="E40" s="971"/>
    </row>
    <row r="41" spans="1:98" ht="24">
      <c r="A41" s="173"/>
      <c r="B41" s="651" t="s">
        <v>1443</v>
      </c>
      <c r="C41" s="233"/>
      <c r="D41" s="175"/>
      <c r="E41" s="971"/>
    </row>
    <row r="42" spans="1:98" ht="63.75">
      <c r="A42" s="173"/>
      <c r="B42" s="164" t="s">
        <v>1430</v>
      </c>
      <c r="C42" s="233"/>
      <c r="D42" s="425"/>
      <c r="E42" s="971"/>
    </row>
    <row r="43" spans="1:98" ht="38.25">
      <c r="A43" s="173"/>
      <c r="B43" s="151" t="s">
        <v>1431</v>
      </c>
      <c r="C43" s="233"/>
      <c r="D43" s="175"/>
      <c r="E43" s="971"/>
    </row>
    <row r="44" spans="1:98" ht="38.25">
      <c r="A44" s="173"/>
      <c r="B44" s="164" t="s">
        <v>1432</v>
      </c>
      <c r="C44" s="233"/>
      <c r="D44" s="175"/>
      <c r="E44" s="971"/>
    </row>
    <row r="45" spans="1:98" s="645" customFormat="1">
      <c r="A45" s="627"/>
      <c r="B45" s="636" t="s">
        <v>523</v>
      </c>
      <c r="C45" s="643" t="s">
        <v>96</v>
      </c>
      <c r="D45" s="644">
        <v>8.25</v>
      </c>
      <c r="E45" s="1119"/>
      <c r="F45" s="639">
        <f>+E45*D45</f>
        <v>0</v>
      </c>
      <c r="G45" s="1126"/>
      <c r="H45" s="1127"/>
      <c r="I45" s="1127"/>
      <c r="J45" s="1127"/>
      <c r="K45" s="1127"/>
      <c r="L45" s="1127"/>
      <c r="M45" s="1127"/>
      <c r="N45" s="1127"/>
      <c r="O45" s="1127"/>
      <c r="P45" s="1127"/>
      <c r="Q45" s="1127"/>
      <c r="R45" s="1127"/>
      <c r="S45" s="1127"/>
      <c r="T45" s="1127"/>
      <c r="U45" s="1127"/>
      <c r="V45" s="1127"/>
      <c r="W45" s="1127"/>
      <c r="X45" s="1127"/>
      <c r="Y45" s="1127"/>
      <c r="Z45" s="1127"/>
    </row>
    <row r="46" spans="1:98" s="235" customFormat="1">
      <c r="A46" s="173"/>
      <c r="B46" s="234"/>
      <c r="C46" s="53"/>
      <c r="D46" s="175"/>
      <c r="E46" s="971"/>
      <c r="F46" s="175"/>
      <c r="G46" s="1122"/>
      <c r="H46" s="972"/>
      <c r="I46" s="972"/>
      <c r="J46" s="972"/>
      <c r="K46" s="972"/>
      <c r="L46" s="972"/>
      <c r="M46" s="972"/>
      <c r="N46" s="972"/>
      <c r="O46" s="972"/>
      <c r="P46" s="972"/>
      <c r="Q46" s="972"/>
      <c r="R46" s="972"/>
      <c r="S46" s="972"/>
      <c r="T46" s="972"/>
      <c r="U46" s="972"/>
      <c r="V46" s="972"/>
      <c r="W46" s="972"/>
      <c r="X46" s="972"/>
      <c r="Y46" s="972"/>
      <c r="Z46" s="972"/>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row>
    <row r="47" spans="1:98" s="235" customFormat="1">
      <c r="A47" s="173"/>
      <c r="B47" s="234"/>
      <c r="C47" s="53"/>
      <c r="D47" s="175"/>
      <c r="E47" s="971"/>
      <c r="F47" s="175"/>
      <c r="G47" s="1122"/>
      <c r="H47" s="972"/>
      <c r="I47" s="972"/>
      <c r="J47" s="972"/>
      <c r="K47" s="972"/>
      <c r="L47" s="972"/>
      <c r="M47" s="972"/>
      <c r="N47" s="972"/>
      <c r="O47" s="972"/>
      <c r="P47" s="972"/>
      <c r="Q47" s="972"/>
      <c r="R47" s="972"/>
      <c r="S47" s="972"/>
      <c r="T47" s="972"/>
      <c r="U47" s="972"/>
      <c r="V47" s="972"/>
      <c r="W47" s="972"/>
      <c r="X47" s="972"/>
      <c r="Y47" s="972"/>
      <c r="Z47" s="972"/>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row>
    <row r="48" spans="1:98" s="235" customFormat="1" ht="51">
      <c r="A48" s="173" t="s">
        <v>76</v>
      </c>
      <c r="B48" s="234" t="s">
        <v>1444</v>
      </c>
      <c r="C48" s="53"/>
      <c r="D48" s="175"/>
      <c r="E48" s="971"/>
      <c r="F48" s="175"/>
      <c r="G48" s="1122"/>
      <c r="H48" s="972"/>
      <c r="I48" s="972"/>
      <c r="J48" s="972"/>
      <c r="K48" s="972"/>
      <c r="L48" s="972"/>
      <c r="M48" s="972"/>
      <c r="N48" s="972"/>
      <c r="O48" s="972"/>
      <c r="P48" s="972"/>
      <c r="Q48" s="972"/>
      <c r="R48" s="972"/>
      <c r="S48" s="972"/>
      <c r="T48" s="972"/>
      <c r="U48" s="972"/>
      <c r="V48" s="972"/>
      <c r="W48" s="972"/>
      <c r="X48" s="972"/>
      <c r="Y48" s="972"/>
      <c r="Z48" s="972"/>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row>
    <row r="49" spans="1:98" s="235" customFormat="1" ht="25.5">
      <c r="A49" s="173"/>
      <c r="B49" s="652" t="s">
        <v>1445</v>
      </c>
      <c r="C49" s="53"/>
      <c r="D49" s="175"/>
      <c r="E49" s="971"/>
      <c r="F49" s="175"/>
      <c r="G49" s="1122"/>
      <c r="H49" s="972"/>
      <c r="I49" s="972"/>
      <c r="J49" s="972"/>
      <c r="K49" s="972"/>
      <c r="L49" s="972"/>
      <c r="M49" s="972"/>
      <c r="N49" s="972"/>
      <c r="O49" s="972"/>
      <c r="P49" s="972"/>
      <c r="Q49" s="972"/>
      <c r="R49" s="972"/>
      <c r="S49" s="972"/>
      <c r="T49" s="972"/>
      <c r="U49" s="972"/>
      <c r="V49" s="972"/>
      <c r="W49" s="972"/>
      <c r="X49" s="972"/>
      <c r="Y49" s="972"/>
      <c r="Z49" s="972"/>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row>
    <row r="50" spans="1:98" s="235" customFormat="1" ht="63.75">
      <c r="A50" s="173"/>
      <c r="B50" s="574" t="s">
        <v>1430</v>
      </c>
      <c r="C50" s="53"/>
      <c r="D50" s="175"/>
      <c r="E50" s="971"/>
      <c r="F50" s="175"/>
      <c r="G50" s="1122"/>
      <c r="H50" s="972"/>
      <c r="I50" s="972"/>
      <c r="J50" s="972"/>
      <c r="K50" s="972"/>
      <c r="L50" s="972"/>
      <c r="M50" s="972"/>
      <c r="N50" s="972"/>
      <c r="O50" s="972"/>
      <c r="P50" s="972"/>
      <c r="Q50" s="972"/>
      <c r="R50" s="972"/>
      <c r="S50" s="972"/>
      <c r="T50" s="972"/>
      <c r="U50" s="972"/>
      <c r="V50" s="972"/>
      <c r="W50" s="972"/>
      <c r="X50" s="972"/>
      <c r="Y50" s="972"/>
      <c r="Z50" s="972"/>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row>
    <row r="51" spans="1:98" s="235" customFormat="1" ht="38.25">
      <c r="A51" s="173"/>
      <c r="B51" s="573" t="s">
        <v>1431</v>
      </c>
      <c r="C51" s="53"/>
      <c r="D51" s="175"/>
      <c r="E51" s="975"/>
      <c r="F51" s="183"/>
      <c r="G51" s="1122"/>
      <c r="H51" s="972"/>
      <c r="I51" s="972"/>
      <c r="J51" s="972"/>
      <c r="K51" s="972"/>
      <c r="L51" s="972"/>
      <c r="M51" s="972"/>
      <c r="N51" s="972"/>
      <c r="O51" s="972"/>
      <c r="P51" s="972"/>
      <c r="Q51" s="972"/>
      <c r="R51" s="972"/>
      <c r="S51" s="972"/>
      <c r="T51" s="972"/>
      <c r="U51" s="972"/>
      <c r="V51" s="972"/>
      <c r="W51" s="972"/>
      <c r="X51" s="972"/>
      <c r="Y51" s="972"/>
      <c r="Z51" s="972"/>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row>
    <row r="52" spans="1:98" s="235" customFormat="1" ht="38.25">
      <c r="A52" s="173"/>
      <c r="B52" s="574" t="s">
        <v>1432</v>
      </c>
      <c r="C52" s="53"/>
      <c r="D52" s="175"/>
      <c r="E52" s="975"/>
      <c r="F52" s="183"/>
      <c r="G52" s="1122"/>
      <c r="H52" s="972"/>
      <c r="I52" s="972"/>
      <c r="J52" s="972"/>
      <c r="K52" s="972"/>
      <c r="L52" s="972"/>
      <c r="M52" s="972"/>
      <c r="N52" s="972"/>
      <c r="O52" s="972"/>
      <c r="P52" s="972"/>
      <c r="Q52" s="972"/>
      <c r="R52" s="972"/>
      <c r="S52" s="972"/>
      <c r="T52" s="972"/>
      <c r="U52" s="972"/>
      <c r="V52" s="972"/>
      <c r="W52" s="972"/>
      <c r="X52" s="972"/>
      <c r="Y52" s="972"/>
      <c r="Z52" s="972"/>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row>
    <row r="53" spans="1:98" s="235" customFormat="1">
      <c r="A53" s="173"/>
      <c r="B53" s="574"/>
      <c r="C53" s="53"/>
      <c r="D53" s="175"/>
      <c r="E53" s="975"/>
      <c r="F53" s="183"/>
      <c r="G53" s="1122"/>
      <c r="H53" s="972"/>
      <c r="I53" s="972"/>
      <c r="J53" s="972"/>
      <c r="K53" s="972"/>
      <c r="L53" s="972"/>
      <c r="M53" s="972"/>
      <c r="N53" s="972"/>
      <c r="O53" s="972"/>
      <c r="P53" s="972"/>
      <c r="Q53" s="972"/>
      <c r="R53" s="972"/>
      <c r="S53" s="972"/>
      <c r="T53" s="972"/>
      <c r="U53" s="972"/>
      <c r="V53" s="972"/>
      <c r="W53" s="972"/>
      <c r="X53" s="972"/>
      <c r="Y53" s="972"/>
      <c r="Z53" s="972"/>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row>
    <row r="54" spans="1:98" s="235" customFormat="1">
      <c r="A54" s="173" t="s">
        <v>113</v>
      </c>
      <c r="B54" s="234" t="s">
        <v>1446</v>
      </c>
      <c r="C54" s="53" t="s">
        <v>96</v>
      </c>
      <c r="D54" s="175">
        <v>73.52</v>
      </c>
      <c r="E54" s="975"/>
      <c r="F54" s="306">
        <f t="shared" ref="F54:F62" si="0">+E54*D54</f>
        <v>0</v>
      </c>
      <c r="G54" s="1122"/>
      <c r="H54" s="972"/>
      <c r="I54" s="972"/>
      <c r="J54" s="972"/>
      <c r="K54" s="972"/>
      <c r="L54" s="972"/>
      <c r="M54" s="972"/>
      <c r="N54" s="972"/>
      <c r="O54" s="972"/>
      <c r="P54" s="972"/>
      <c r="Q54" s="972"/>
      <c r="R54" s="972"/>
      <c r="S54" s="972"/>
      <c r="T54" s="972"/>
      <c r="U54" s="972"/>
      <c r="V54" s="972"/>
      <c r="W54" s="972"/>
      <c r="X54" s="972"/>
      <c r="Y54" s="972"/>
      <c r="Z54" s="972"/>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row>
    <row r="55" spans="1:98" s="235" customFormat="1">
      <c r="A55" s="173" t="s">
        <v>114</v>
      </c>
      <c r="B55" s="234" t="s">
        <v>1447</v>
      </c>
      <c r="C55" s="53" t="s">
        <v>96</v>
      </c>
      <c r="D55" s="175">
        <v>6.79</v>
      </c>
      <c r="E55" s="975"/>
      <c r="F55" s="306">
        <f t="shared" si="0"/>
        <v>0</v>
      </c>
      <c r="G55" s="1122"/>
      <c r="H55" s="972"/>
      <c r="I55" s="972"/>
      <c r="J55" s="972"/>
      <c r="K55" s="972"/>
      <c r="L55" s="972"/>
      <c r="M55" s="972"/>
      <c r="N55" s="972"/>
      <c r="O55" s="972"/>
      <c r="P55" s="972"/>
      <c r="Q55" s="972"/>
      <c r="R55" s="972"/>
      <c r="S55" s="972"/>
      <c r="T55" s="972"/>
      <c r="U55" s="972"/>
      <c r="V55" s="972"/>
      <c r="W55" s="972"/>
      <c r="X55" s="972"/>
      <c r="Y55" s="972"/>
      <c r="Z55" s="972"/>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row>
    <row r="56" spans="1:98" s="235" customFormat="1">
      <c r="A56" s="173" t="s">
        <v>115</v>
      </c>
      <c r="B56" s="234" t="s">
        <v>1448</v>
      </c>
      <c r="C56" s="53" t="s">
        <v>96</v>
      </c>
      <c r="D56" s="175">
        <v>160.72999999999999</v>
      </c>
      <c r="E56" s="975"/>
      <c r="F56" s="306">
        <f t="shared" si="0"/>
        <v>0</v>
      </c>
      <c r="G56" s="1122"/>
      <c r="H56" s="972"/>
      <c r="I56" s="972"/>
      <c r="J56" s="972"/>
      <c r="K56" s="972"/>
      <c r="L56" s="972"/>
      <c r="M56" s="972"/>
      <c r="N56" s="972"/>
      <c r="O56" s="972"/>
      <c r="P56" s="972"/>
      <c r="Q56" s="972"/>
      <c r="R56" s="972"/>
      <c r="S56" s="972"/>
      <c r="T56" s="972"/>
      <c r="U56" s="972"/>
      <c r="V56" s="972"/>
      <c r="W56" s="972"/>
      <c r="X56" s="972"/>
      <c r="Y56" s="972"/>
      <c r="Z56" s="972"/>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row>
    <row r="57" spans="1:98" s="235" customFormat="1">
      <c r="A57" s="173" t="s">
        <v>146</v>
      </c>
      <c r="B57" s="234" t="s">
        <v>1449</v>
      </c>
      <c r="C57" s="53" t="s">
        <v>96</v>
      </c>
      <c r="D57" s="175">
        <v>54</v>
      </c>
      <c r="E57" s="975"/>
      <c r="F57" s="639">
        <f t="shared" si="0"/>
        <v>0</v>
      </c>
      <c r="G57" s="1122"/>
      <c r="H57" s="972"/>
      <c r="I57" s="972"/>
      <c r="J57" s="972"/>
      <c r="K57" s="972"/>
      <c r="L57" s="972"/>
      <c r="M57" s="972"/>
      <c r="N57" s="972"/>
      <c r="O57" s="972"/>
      <c r="P57" s="972"/>
      <c r="Q57" s="972"/>
      <c r="R57" s="972"/>
      <c r="S57" s="972"/>
      <c r="T57" s="972"/>
      <c r="U57" s="972"/>
      <c r="V57" s="972"/>
      <c r="W57" s="972"/>
      <c r="X57" s="972"/>
      <c r="Y57" s="972"/>
      <c r="Z57" s="972"/>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row>
    <row r="58" spans="1:98" s="354" customFormat="1" ht="25.5">
      <c r="A58" s="185" t="s">
        <v>153</v>
      </c>
      <c r="B58" s="226" t="s">
        <v>1450</v>
      </c>
      <c r="C58" s="353" t="s">
        <v>84</v>
      </c>
      <c r="D58" s="183">
        <v>4</v>
      </c>
      <c r="E58" s="975"/>
      <c r="F58" s="183">
        <f t="shared" si="0"/>
        <v>0</v>
      </c>
      <c r="G58" s="1128"/>
      <c r="H58" s="1010"/>
      <c r="I58" s="1010"/>
      <c r="J58" s="1010"/>
      <c r="K58" s="1010"/>
      <c r="L58" s="1010"/>
      <c r="M58" s="1010"/>
      <c r="N58" s="1010"/>
      <c r="O58" s="1010"/>
      <c r="P58" s="1010"/>
      <c r="Q58" s="1010"/>
      <c r="R58" s="1010"/>
      <c r="S58" s="1010"/>
      <c r="T58" s="1010"/>
      <c r="U58" s="1010"/>
      <c r="V58" s="1010"/>
      <c r="W58" s="1010"/>
      <c r="X58" s="1010"/>
      <c r="Y58" s="1010"/>
      <c r="Z58" s="1010"/>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1"/>
      <c r="BJ58" s="221"/>
      <c r="BK58" s="221"/>
      <c r="BL58" s="221"/>
      <c r="BM58" s="221"/>
      <c r="BN58" s="221"/>
      <c r="BO58" s="221"/>
      <c r="BP58" s="221"/>
      <c r="BQ58" s="221"/>
      <c r="BR58" s="221"/>
      <c r="BS58" s="221"/>
      <c r="BT58" s="221"/>
      <c r="BU58" s="221"/>
      <c r="BV58" s="221"/>
      <c r="BW58" s="221"/>
      <c r="BX58" s="221"/>
      <c r="BY58" s="221"/>
      <c r="BZ58" s="221"/>
      <c r="CA58" s="221"/>
      <c r="CB58" s="221"/>
      <c r="CC58" s="221"/>
      <c r="CD58" s="221"/>
      <c r="CE58" s="221"/>
      <c r="CF58" s="221"/>
      <c r="CG58" s="221"/>
      <c r="CH58" s="221"/>
      <c r="CI58" s="221"/>
      <c r="CJ58" s="221"/>
      <c r="CK58" s="221"/>
      <c r="CL58" s="221"/>
      <c r="CM58" s="221"/>
      <c r="CN58" s="221"/>
      <c r="CO58" s="221"/>
      <c r="CP58" s="221"/>
      <c r="CQ58" s="221"/>
      <c r="CR58" s="221"/>
      <c r="CS58" s="221"/>
      <c r="CT58" s="221"/>
    </row>
    <row r="59" spans="1:98" s="354" customFormat="1">
      <c r="A59" s="185" t="s">
        <v>155</v>
      </c>
      <c r="B59" s="226" t="s">
        <v>1451</v>
      </c>
      <c r="C59" s="353" t="s">
        <v>96</v>
      </c>
      <c r="D59" s="183">
        <v>28.6</v>
      </c>
      <c r="E59" s="975"/>
      <c r="F59" s="183">
        <f t="shared" si="0"/>
        <v>0</v>
      </c>
      <c r="G59" s="1128"/>
      <c r="H59" s="1010"/>
      <c r="I59" s="1010"/>
      <c r="J59" s="1010"/>
      <c r="K59" s="1010"/>
      <c r="L59" s="1010"/>
      <c r="M59" s="1010"/>
      <c r="N59" s="1010"/>
      <c r="O59" s="1010"/>
      <c r="P59" s="1010"/>
      <c r="Q59" s="1010"/>
      <c r="R59" s="1010"/>
      <c r="S59" s="1010"/>
      <c r="T59" s="1010"/>
      <c r="U59" s="1010"/>
      <c r="V59" s="1010"/>
      <c r="W59" s="1010"/>
      <c r="X59" s="1010"/>
      <c r="Y59" s="1010"/>
      <c r="Z59" s="1010"/>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21"/>
      <c r="BK59" s="221"/>
      <c r="BL59" s="221"/>
      <c r="BM59" s="221"/>
      <c r="BN59" s="221"/>
      <c r="BO59" s="221"/>
      <c r="BP59" s="221"/>
      <c r="BQ59" s="221"/>
      <c r="BR59" s="221"/>
      <c r="BS59" s="221"/>
      <c r="BT59" s="221"/>
      <c r="BU59" s="221"/>
      <c r="BV59" s="221"/>
      <c r="BW59" s="221"/>
      <c r="BX59" s="221"/>
      <c r="BY59" s="221"/>
      <c r="BZ59" s="221"/>
      <c r="CA59" s="221"/>
      <c r="CB59" s="221"/>
      <c r="CC59" s="221"/>
      <c r="CD59" s="221"/>
      <c r="CE59" s="221"/>
      <c r="CF59" s="221"/>
      <c r="CG59" s="221"/>
      <c r="CH59" s="221"/>
      <c r="CI59" s="221"/>
      <c r="CJ59" s="221"/>
      <c r="CK59" s="221"/>
      <c r="CL59" s="221"/>
      <c r="CM59" s="221"/>
      <c r="CN59" s="221"/>
      <c r="CO59" s="221"/>
      <c r="CP59" s="221"/>
      <c r="CQ59" s="221"/>
      <c r="CR59" s="221"/>
      <c r="CS59" s="221"/>
      <c r="CT59" s="221"/>
    </row>
    <row r="60" spans="1:98" s="354" customFormat="1">
      <c r="A60" s="185" t="s">
        <v>157</v>
      </c>
      <c r="B60" s="226" t="s">
        <v>1452</v>
      </c>
      <c r="C60" s="353" t="s">
        <v>96</v>
      </c>
      <c r="D60" s="183">
        <v>25.5</v>
      </c>
      <c r="E60" s="975"/>
      <c r="F60" s="183">
        <f t="shared" si="0"/>
        <v>0</v>
      </c>
      <c r="G60" s="1128"/>
      <c r="H60" s="1010"/>
      <c r="I60" s="1010"/>
      <c r="J60" s="1010"/>
      <c r="K60" s="1010"/>
      <c r="L60" s="1010"/>
      <c r="M60" s="1010"/>
      <c r="N60" s="1010"/>
      <c r="O60" s="1010"/>
      <c r="P60" s="1010"/>
      <c r="Q60" s="1010"/>
      <c r="R60" s="1010"/>
      <c r="S60" s="1010"/>
      <c r="T60" s="1010"/>
      <c r="U60" s="1010"/>
      <c r="V60" s="1010"/>
      <c r="W60" s="1010"/>
      <c r="X60" s="1010"/>
      <c r="Y60" s="1010"/>
      <c r="Z60" s="1010"/>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c r="BJ60" s="221"/>
      <c r="BK60" s="221"/>
      <c r="BL60" s="221"/>
      <c r="BM60" s="221"/>
      <c r="BN60" s="221"/>
      <c r="BO60" s="221"/>
      <c r="BP60" s="221"/>
      <c r="BQ60" s="221"/>
      <c r="BR60" s="221"/>
      <c r="BS60" s="221"/>
      <c r="BT60" s="221"/>
      <c r="BU60" s="221"/>
      <c r="BV60" s="221"/>
      <c r="BW60" s="221"/>
      <c r="BX60" s="221"/>
      <c r="BY60" s="221"/>
      <c r="BZ60" s="221"/>
      <c r="CA60" s="221"/>
      <c r="CB60" s="221"/>
      <c r="CC60" s="221"/>
      <c r="CD60" s="221"/>
      <c r="CE60" s="221"/>
      <c r="CF60" s="221"/>
      <c r="CG60" s="221"/>
      <c r="CH60" s="221"/>
      <c r="CI60" s="221"/>
      <c r="CJ60" s="221"/>
      <c r="CK60" s="221"/>
      <c r="CL60" s="221"/>
      <c r="CM60" s="221"/>
      <c r="CN60" s="221"/>
      <c r="CO60" s="221"/>
      <c r="CP60" s="221"/>
      <c r="CQ60" s="221"/>
      <c r="CR60" s="221"/>
      <c r="CS60" s="221"/>
      <c r="CT60" s="221"/>
    </row>
    <row r="61" spans="1:98" s="354" customFormat="1">
      <c r="A61" s="185" t="s">
        <v>158</v>
      </c>
      <c r="B61" s="226" t="s">
        <v>1453</v>
      </c>
      <c r="C61" s="353" t="s">
        <v>96</v>
      </c>
      <c r="D61" s="183">
        <v>7</v>
      </c>
      <c r="E61" s="975"/>
      <c r="F61" s="183">
        <f t="shared" si="0"/>
        <v>0</v>
      </c>
      <c r="G61" s="1128"/>
      <c r="H61" s="1010"/>
      <c r="I61" s="1010"/>
      <c r="J61" s="1010"/>
      <c r="K61" s="1010"/>
      <c r="L61" s="1010"/>
      <c r="M61" s="1010"/>
      <c r="N61" s="1010"/>
      <c r="O61" s="1010"/>
      <c r="P61" s="1010"/>
      <c r="Q61" s="1010"/>
      <c r="R61" s="1010"/>
      <c r="S61" s="1010"/>
      <c r="T61" s="1010"/>
      <c r="U61" s="1010"/>
      <c r="V61" s="1010"/>
      <c r="W61" s="1010"/>
      <c r="X61" s="1010"/>
      <c r="Y61" s="1010"/>
      <c r="Z61" s="1010"/>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c r="BJ61" s="221"/>
      <c r="BK61" s="221"/>
      <c r="BL61" s="221"/>
      <c r="BM61" s="221"/>
      <c r="BN61" s="221"/>
      <c r="BO61" s="221"/>
      <c r="BP61" s="221"/>
      <c r="BQ61" s="221"/>
      <c r="BR61" s="221"/>
      <c r="BS61" s="221"/>
      <c r="BT61" s="221"/>
      <c r="BU61" s="221"/>
      <c r="BV61" s="221"/>
      <c r="BW61" s="221"/>
      <c r="BX61" s="221"/>
      <c r="BY61" s="221"/>
      <c r="BZ61" s="221"/>
      <c r="CA61" s="221"/>
      <c r="CB61" s="221"/>
      <c r="CC61" s="221"/>
      <c r="CD61" s="221"/>
      <c r="CE61" s="221"/>
      <c r="CF61" s="221"/>
      <c r="CG61" s="221"/>
      <c r="CH61" s="221"/>
      <c r="CI61" s="221"/>
      <c r="CJ61" s="221"/>
      <c r="CK61" s="221"/>
      <c r="CL61" s="221"/>
      <c r="CM61" s="221"/>
      <c r="CN61" s="221"/>
      <c r="CO61" s="221"/>
      <c r="CP61" s="221"/>
      <c r="CQ61" s="221"/>
      <c r="CR61" s="221"/>
      <c r="CS61" s="221"/>
      <c r="CT61" s="221"/>
    </row>
    <row r="62" spans="1:98" s="354" customFormat="1" ht="38.25">
      <c r="A62" s="185" t="s">
        <v>160</v>
      </c>
      <c r="B62" s="226" t="s">
        <v>1454</v>
      </c>
      <c r="C62" s="353" t="s">
        <v>96</v>
      </c>
      <c r="D62" s="183">
        <v>123</v>
      </c>
      <c r="E62" s="975"/>
      <c r="F62" s="639">
        <f t="shared" si="0"/>
        <v>0</v>
      </c>
      <c r="G62" s="1128"/>
      <c r="H62" s="1010"/>
      <c r="I62" s="1010"/>
      <c r="J62" s="1010"/>
      <c r="K62" s="1010"/>
      <c r="L62" s="1010"/>
      <c r="M62" s="1010"/>
      <c r="N62" s="1010"/>
      <c r="O62" s="1010"/>
      <c r="P62" s="1010"/>
      <c r="Q62" s="1010"/>
      <c r="R62" s="1010"/>
      <c r="S62" s="1010"/>
      <c r="T62" s="1010"/>
      <c r="U62" s="1010"/>
      <c r="V62" s="1010"/>
      <c r="W62" s="1010"/>
      <c r="X62" s="1010"/>
      <c r="Y62" s="1010"/>
      <c r="Z62" s="1010"/>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21"/>
      <c r="BK62" s="221"/>
      <c r="BL62" s="221"/>
      <c r="BM62" s="221"/>
      <c r="BN62" s="221"/>
      <c r="BO62" s="221"/>
      <c r="BP62" s="221"/>
      <c r="BQ62" s="221"/>
      <c r="BR62" s="221"/>
      <c r="BS62" s="221"/>
      <c r="BT62" s="221"/>
      <c r="BU62" s="221"/>
      <c r="BV62" s="221"/>
      <c r="BW62" s="221"/>
      <c r="BX62" s="221"/>
      <c r="BY62" s="221"/>
      <c r="BZ62" s="221"/>
      <c r="CA62" s="221"/>
      <c r="CB62" s="221"/>
      <c r="CC62" s="221"/>
      <c r="CD62" s="221"/>
      <c r="CE62" s="221"/>
      <c r="CF62" s="221"/>
      <c r="CG62" s="221"/>
      <c r="CH62" s="221"/>
      <c r="CI62" s="221"/>
      <c r="CJ62" s="221"/>
      <c r="CK62" s="221"/>
      <c r="CL62" s="221"/>
      <c r="CM62" s="221"/>
      <c r="CN62" s="221"/>
      <c r="CO62" s="221"/>
      <c r="CP62" s="221"/>
      <c r="CQ62" s="221"/>
      <c r="CR62" s="221"/>
      <c r="CS62" s="221"/>
      <c r="CT62" s="221"/>
    </row>
    <row r="63" spans="1:98" s="354" customFormat="1">
      <c r="A63" s="185"/>
      <c r="B63" s="226"/>
      <c r="C63" s="353"/>
      <c r="D63" s="183"/>
      <c r="E63" s="975"/>
      <c r="F63" s="639"/>
      <c r="G63" s="1128"/>
      <c r="H63" s="1010"/>
      <c r="I63" s="1010"/>
      <c r="J63" s="1010"/>
      <c r="K63" s="1010"/>
      <c r="L63" s="1010"/>
      <c r="M63" s="1010"/>
      <c r="N63" s="1010"/>
      <c r="O63" s="1010"/>
      <c r="P63" s="1010"/>
      <c r="Q63" s="1010"/>
      <c r="R63" s="1010"/>
      <c r="S63" s="1010"/>
      <c r="T63" s="1010"/>
      <c r="U63" s="1010"/>
      <c r="V63" s="1010"/>
      <c r="W63" s="1010"/>
      <c r="X63" s="1010"/>
      <c r="Y63" s="1010"/>
      <c r="Z63" s="1010"/>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21"/>
      <c r="BK63" s="221"/>
      <c r="BL63" s="221"/>
      <c r="BM63" s="221"/>
      <c r="BN63" s="221"/>
      <c r="BO63" s="221"/>
      <c r="BP63" s="221"/>
      <c r="BQ63" s="221"/>
      <c r="BR63" s="221"/>
      <c r="BS63" s="221"/>
      <c r="BT63" s="221"/>
      <c r="BU63" s="221"/>
      <c r="BV63" s="221"/>
      <c r="BW63" s="221"/>
      <c r="BX63" s="221"/>
      <c r="BY63" s="221"/>
      <c r="BZ63" s="221"/>
      <c r="CA63" s="221"/>
      <c r="CB63" s="221"/>
      <c r="CC63" s="221"/>
      <c r="CD63" s="221"/>
      <c r="CE63" s="221"/>
      <c r="CF63" s="221"/>
      <c r="CG63" s="221"/>
      <c r="CH63" s="221"/>
      <c r="CI63" s="221"/>
      <c r="CJ63" s="221"/>
      <c r="CK63" s="221"/>
      <c r="CL63" s="221"/>
      <c r="CM63" s="221"/>
      <c r="CN63" s="221"/>
      <c r="CO63" s="221"/>
      <c r="CP63" s="221"/>
      <c r="CQ63" s="221"/>
      <c r="CR63" s="221"/>
      <c r="CS63" s="221"/>
      <c r="CT63" s="221"/>
    </row>
    <row r="64" spans="1:98" s="354" customFormat="1">
      <c r="A64" s="185"/>
      <c r="B64" s="226"/>
      <c r="C64" s="353"/>
      <c r="D64" s="183"/>
      <c r="E64" s="975"/>
      <c r="F64" s="639"/>
      <c r="G64" s="1128"/>
      <c r="H64" s="1010"/>
      <c r="I64" s="1010"/>
      <c r="J64" s="1010"/>
      <c r="K64" s="1010"/>
      <c r="L64" s="1010"/>
      <c r="M64" s="1010"/>
      <c r="N64" s="1010"/>
      <c r="O64" s="1010"/>
      <c r="P64" s="1010"/>
      <c r="Q64" s="1010"/>
      <c r="R64" s="1010"/>
      <c r="S64" s="1010"/>
      <c r="T64" s="1010"/>
      <c r="U64" s="1010"/>
      <c r="V64" s="1010"/>
      <c r="W64" s="1010"/>
      <c r="X64" s="1010"/>
      <c r="Y64" s="1010"/>
      <c r="Z64" s="1010"/>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21"/>
      <c r="BL64" s="221"/>
      <c r="BM64" s="221"/>
      <c r="BN64" s="221"/>
      <c r="BO64" s="221"/>
      <c r="BP64" s="221"/>
      <c r="BQ64" s="221"/>
      <c r="BR64" s="221"/>
      <c r="BS64" s="221"/>
      <c r="BT64" s="221"/>
      <c r="BU64" s="221"/>
      <c r="BV64" s="221"/>
      <c r="BW64" s="221"/>
      <c r="BX64" s="221"/>
      <c r="BY64" s="221"/>
      <c r="BZ64" s="221"/>
      <c r="CA64" s="221"/>
      <c r="CB64" s="221"/>
      <c r="CC64" s="221"/>
      <c r="CD64" s="221"/>
      <c r="CE64" s="221"/>
      <c r="CF64" s="221"/>
      <c r="CG64" s="221"/>
      <c r="CH64" s="221"/>
      <c r="CI64" s="221"/>
      <c r="CJ64" s="221"/>
      <c r="CK64" s="221"/>
      <c r="CL64" s="221"/>
      <c r="CM64" s="221"/>
      <c r="CN64" s="221"/>
      <c r="CO64" s="221"/>
      <c r="CP64" s="221"/>
      <c r="CQ64" s="221"/>
      <c r="CR64" s="221"/>
      <c r="CS64" s="221"/>
      <c r="CT64" s="221"/>
    </row>
    <row r="65" spans="1:98" s="354" customFormat="1" ht="38.25">
      <c r="A65" s="292" t="s">
        <v>82</v>
      </c>
      <c r="B65" s="653" t="s">
        <v>1455</v>
      </c>
      <c r="C65" s="438"/>
      <c r="D65" s="250"/>
      <c r="E65" s="1027"/>
      <c r="F65" s="212"/>
      <c r="G65" s="1128"/>
      <c r="H65" s="1010"/>
      <c r="I65" s="1010"/>
      <c r="J65" s="1010"/>
      <c r="K65" s="1010"/>
      <c r="L65" s="1010"/>
      <c r="M65" s="1010"/>
      <c r="N65" s="1010"/>
      <c r="O65" s="1010"/>
      <c r="P65" s="1010"/>
      <c r="Q65" s="1010"/>
      <c r="R65" s="1010"/>
      <c r="S65" s="1010"/>
      <c r="T65" s="1010"/>
      <c r="U65" s="1010"/>
      <c r="V65" s="1010"/>
      <c r="W65" s="1010"/>
      <c r="X65" s="1010"/>
      <c r="Y65" s="1010"/>
      <c r="Z65" s="1010"/>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c r="BI65" s="221"/>
      <c r="BJ65" s="221"/>
      <c r="BK65" s="221"/>
      <c r="BL65" s="221"/>
      <c r="BM65" s="221"/>
      <c r="BN65" s="221"/>
      <c r="BO65" s="221"/>
      <c r="BP65" s="221"/>
      <c r="BQ65" s="221"/>
      <c r="BR65" s="221"/>
      <c r="BS65" s="221"/>
      <c r="BT65" s="221"/>
      <c r="BU65" s="221"/>
      <c r="BV65" s="221"/>
      <c r="BW65" s="221"/>
      <c r="BX65" s="221"/>
      <c r="BY65" s="221"/>
      <c r="BZ65" s="221"/>
      <c r="CA65" s="221"/>
      <c r="CB65" s="221"/>
      <c r="CC65" s="221"/>
      <c r="CD65" s="221"/>
      <c r="CE65" s="221"/>
      <c r="CF65" s="221"/>
      <c r="CG65" s="221"/>
      <c r="CH65" s="221"/>
      <c r="CI65" s="221"/>
      <c r="CJ65" s="221"/>
      <c r="CK65" s="221"/>
      <c r="CL65" s="221"/>
      <c r="CM65" s="221"/>
      <c r="CN65" s="221"/>
      <c r="CO65" s="221"/>
      <c r="CP65" s="221"/>
      <c r="CQ65" s="221"/>
      <c r="CR65" s="221"/>
      <c r="CS65" s="221"/>
      <c r="CT65" s="221"/>
    </row>
    <row r="66" spans="1:98" s="354" customFormat="1">
      <c r="A66" s="148"/>
      <c r="B66" s="166" t="s">
        <v>1456</v>
      </c>
      <c r="C66" s="148"/>
      <c r="D66" s="594"/>
      <c r="E66" s="1102"/>
      <c r="F66" s="594"/>
      <c r="G66" s="1128"/>
      <c r="H66" s="1010"/>
      <c r="I66" s="1010"/>
      <c r="J66" s="1010"/>
      <c r="K66" s="1010"/>
      <c r="L66" s="1010"/>
      <c r="M66" s="1010"/>
      <c r="N66" s="1010"/>
      <c r="O66" s="1010"/>
      <c r="P66" s="1010"/>
      <c r="Q66" s="1010"/>
      <c r="R66" s="1010"/>
      <c r="S66" s="1010"/>
      <c r="T66" s="1010"/>
      <c r="U66" s="1010"/>
      <c r="V66" s="1010"/>
      <c r="W66" s="1010"/>
      <c r="X66" s="1010"/>
      <c r="Y66" s="1010"/>
      <c r="Z66" s="1010"/>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21"/>
      <c r="BK66" s="221"/>
      <c r="BL66" s="221"/>
      <c r="BM66" s="221"/>
      <c r="BN66" s="221"/>
      <c r="BO66" s="221"/>
      <c r="BP66" s="221"/>
      <c r="BQ66" s="221"/>
      <c r="BR66" s="221"/>
      <c r="BS66" s="221"/>
      <c r="BT66" s="221"/>
      <c r="BU66" s="221"/>
      <c r="BV66" s="221"/>
      <c r="BW66" s="221"/>
      <c r="BX66" s="221"/>
      <c r="BY66" s="221"/>
      <c r="BZ66" s="221"/>
      <c r="CA66" s="221"/>
      <c r="CB66" s="221"/>
      <c r="CC66" s="221"/>
      <c r="CD66" s="221"/>
      <c r="CE66" s="221"/>
      <c r="CF66" s="221"/>
      <c r="CG66" s="221"/>
      <c r="CH66" s="221"/>
      <c r="CI66" s="221"/>
      <c r="CJ66" s="221"/>
      <c r="CK66" s="221"/>
      <c r="CL66" s="221"/>
      <c r="CM66" s="221"/>
      <c r="CN66" s="221"/>
      <c r="CO66" s="221"/>
      <c r="CP66" s="221"/>
      <c r="CQ66" s="221"/>
      <c r="CR66" s="221"/>
      <c r="CS66" s="221"/>
      <c r="CT66" s="221"/>
    </row>
    <row r="67" spans="1:98" s="354" customFormat="1" ht="76.5">
      <c r="A67" s="148"/>
      <c r="B67" s="273" t="s">
        <v>1457</v>
      </c>
      <c r="C67" s="148"/>
      <c r="D67" s="594"/>
      <c r="E67" s="1102"/>
      <c r="F67" s="594"/>
      <c r="G67" s="1128"/>
      <c r="H67" s="1010"/>
      <c r="I67" s="1010"/>
      <c r="J67" s="1010"/>
      <c r="K67" s="1010"/>
      <c r="L67" s="1010"/>
      <c r="M67" s="1010"/>
      <c r="N67" s="1010"/>
      <c r="O67" s="1010"/>
      <c r="P67" s="1010"/>
      <c r="Q67" s="1010"/>
      <c r="R67" s="1010"/>
      <c r="S67" s="1010"/>
      <c r="T67" s="1010"/>
      <c r="U67" s="1010"/>
      <c r="V67" s="1010"/>
      <c r="W67" s="1010"/>
      <c r="X67" s="1010"/>
      <c r="Y67" s="1010"/>
      <c r="Z67" s="1010"/>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c r="BI67" s="221"/>
      <c r="BJ67" s="221"/>
      <c r="BK67" s="221"/>
      <c r="BL67" s="221"/>
      <c r="BM67" s="221"/>
      <c r="BN67" s="221"/>
      <c r="BO67" s="221"/>
      <c r="BP67" s="221"/>
      <c r="BQ67" s="221"/>
      <c r="BR67" s="221"/>
      <c r="BS67" s="221"/>
      <c r="BT67" s="221"/>
      <c r="BU67" s="221"/>
      <c r="BV67" s="221"/>
      <c r="BW67" s="221"/>
      <c r="BX67" s="221"/>
      <c r="BY67" s="221"/>
      <c r="BZ67" s="221"/>
      <c r="CA67" s="221"/>
      <c r="CB67" s="221"/>
      <c r="CC67" s="221"/>
      <c r="CD67" s="221"/>
      <c r="CE67" s="221"/>
      <c r="CF67" s="221"/>
      <c r="CG67" s="221"/>
      <c r="CH67" s="221"/>
      <c r="CI67" s="221"/>
      <c r="CJ67" s="221"/>
      <c r="CK67" s="221"/>
      <c r="CL67" s="221"/>
      <c r="CM67" s="221"/>
      <c r="CN67" s="221"/>
      <c r="CO67" s="221"/>
      <c r="CP67" s="221"/>
      <c r="CQ67" s="221"/>
      <c r="CR67" s="221"/>
      <c r="CS67" s="221"/>
      <c r="CT67" s="221"/>
    </row>
    <row r="68" spans="1:98" s="354" customFormat="1">
      <c r="A68" s="148"/>
      <c r="B68" s="148" t="s">
        <v>246</v>
      </c>
      <c r="C68" s="148"/>
      <c r="D68" s="596"/>
      <c r="E68" s="1102"/>
      <c r="F68" s="594"/>
      <c r="G68" s="1128"/>
      <c r="H68" s="1010"/>
      <c r="I68" s="1010"/>
      <c r="J68" s="1010"/>
      <c r="K68" s="1010"/>
      <c r="L68" s="1010"/>
      <c r="M68" s="1010"/>
      <c r="N68" s="1010"/>
      <c r="O68" s="1010"/>
      <c r="P68" s="1010"/>
      <c r="Q68" s="1010"/>
      <c r="R68" s="1010"/>
      <c r="S68" s="1010"/>
      <c r="T68" s="1010"/>
      <c r="U68" s="1010"/>
      <c r="V68" s="1010"/>
      <c r="W68" s="1010"/>
      <c r="X68" s="1010"/>
      <c r="Y68" s="1010"/>
      <c r="Z68" s="1010"/>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c r="BI68" s="221"/>
      <c r="BJ68" s="221"/>
      <c r="BK68" s="221"/>
      <c r="BL68" s="221"/>
      <c r="BM68" s="221"/>
      <c r="BN68" s="221"/>
      <c r="BO68" s="221"/>
      <c r="BP68" s="221"/>
      <c r="BQ68" s="221"/>
      <c r="BR68" s="221"/>
      <c r="BS68" s="221"/>
      <c r="BT68" s="221"/>
      <c r="BU68" s="221"/>
      <c r="BV68" s="221"/>
      <c r="BW68" s="221"/>
      <c r="BX68" s="221"/>
      <c r="BY68" s="221"/>
      <c r="BZ68" s="221"/>
      <c r="CA68" s="221"/>
      <c r="CB68" s="221"/>
      <c r="CC68" s="221"/>
      <c r="CD68" s="221"/>
      <c r="CE68" s="221"/>
      <c r="CF68" s="221"/>
      <c r="CG68" s="221"/>
      <c r="CH68" s="221"/>
      <c r="CI68" s="221"/>
      <c r="CJ68" s="221"/>
      <c r="CK68" s="221"/>
      <c r="CL68" s="221"/>
      <c r="CM68" s="221"/>
      <c r="CN68" s="221"/>
      <c r="CO68" s="221"/>
      <c r="CP68" s="221"/>
      <c r="CQ68" s="221"/>
      <c r="CR68" s="221"/>
      <c r="CS68" s="221"/>
      <c r="CT68" s="221"/>
    </row>
    <row r="69" spans="1:98" s="354" customFormat="1">
      <c r="A69" s="148"/>
      <c r="B69" s="148" t="s">
        <v>1458</v>
      </c>
      <c r="C69" s="353" t="s">
        <v>96</v>
      </c>
      <c r="D69" s="183">
        <v>83</v>
      </c>
      <c r="E69" s="1030"/>
      <c r="F69" s="212">
        <f>+E69*D69</f>
        <v>0</v>
      </c>
      <c r="G69" s="1128"/>
      <c r="H69" s="1010"/>
      <c r="I69" s="1010"/>
      <c r="J69" s="1010"/>
      <c r="K69" s="1010"/>
      <c r="L69" s="1010"/>
      <c r="M69" s="1010"/>
      <c r="N69" s="1010"/>
      <c r="O69" s="1010"/>
      <c r="P69" s="1010"/>
      <c r="Q69" s="1010"/>
      <c r="R69" s="1010"/>
      <c r="S69" s="1010"/>
      <c r="T69" s="1010"/>
      <c r="U69" s="1010"/>
      <c r="V69" s="1010"/>
      <c r="W69" s="1010"/>
      <c r="X69" s="1010"/>
      <c r="Y69" s="1010"/>
      <c r="Z69" s="1010"/>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c r="BI69" s="221"/>
      <c r="BJ69" s="221"/>
      <c r="BK69" s="221"/>
      <c r="BL69" s="221"/>
      <c r="BM69" s="221"/>
      <c r="BN69" s="221"/>
      <c r="BO69" s="221"/>
      <c r="BP69" s="221"/>
      <c r="BQ69" s="221"/>
      <c r="BR69" s="221"/>
      <c r="BS69" s="221"/>
      <c r="BT69" s="221"/>
      <c r="BU69" s="221"/>
      <c r="BV69" s="221"/>
      <c r="BW69" s="221"/>
      <c r="BX69" s="221"/>
      <c r="BY69" s="221"/>
      <c r="BZ69" s="221"/>
      <c r="CA69" s="221"/>
      <c r="CB69" s="221"/>
      <c r="CC69" s="221"/>
      <c r="CD69" s="221"/>
      <c r="CE69" s="221"/>
      <c r="CF69" s="221"/>
      <c r="CG69" s="221"/>
      <c r="CH69" s="221"/>
      <c r="CI69" s="221"/>
      <c r="CJ69" s="221"/>
      <c r="CK69" s="221"/>
      <c r="CL69" s="221"/>
      <c r="CM69" s="221"/>
      <c r="CN69" s="221"/>
      <c r="CO69" s="221"/>
      <c r="CP69" s="221"/>
      <c r="CQ69" s="221"/>
      <c r="CR69" s="221"/>
      <c r="CS69" s="221"/>
      <c r="CT69" s="221"/>
    </row>
    <row r="70" spans="1:98" s="354" customFormat="1" ht="25.5">
      <c r="A70" s="185"/>
      <c r="B70" s="356" t="s">
        <v>1459</v>
      </c>
      <c r="C70" s="353"/>
      <c r="D70" s="183"/>
      <c r="E70" s="975"/>
      <c r="F70" s="183"/>
      <c r="G70" s="1128"/>
      <c r="H70" s="1010"/>
      <c r="I70" s="1010"/>
      <c r="J70" s="1010"/>
      <c r="K70" s="1010"/>
      <c r="L70" s="1010"/>
      <c r="M70" s="1010"/>
      <c r="N70" s="1010"/>
      <c r="O70" s="1010"/>
      <c r="P70" s="1010"/>
      <c r="Q70" s="1010"/>
      <c r="R70" s="1010"/>
      <c r="S70" s="1010"/>
      <c r="T70" s="1010"/>
      <c r="U70" s="1010"/>
      <c r="V70" s="1010"/>
      <c r="W70" s="1010"/>
      <c r="X70" s="1010"/>
      <c r="Y70" s="1010"/>
      <c r="Z70" s="1010"/>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c r="BI70" s="221"/>
      <c r="BJ70" s="221"/>
      <c r="BK70" s="221"/>
      <c r="BL70" s="221"/>
      <c r="BM70" s="221"/>
      <c r="BN70" s="221"/>
      <c r="BO70" s="221"/>
      <c r="BP70" s="221"/>
      <c r="BQ70" s="221"/>
      <c r="BR70" s="221"/>
      <c r="BS70" s="221"/>
      <c r="BT70" s="221"/>
      <c r="BU70" s="221"/>
      <c r="BV70" s="221"/>
      <c r="BW70" s="221"/>
      <c r="BX70" s="221"/>
      <c r="BY70" s="221"/>
      <c r="BZ70" s="221"/>
      <c r="CA70" s="221"/>
      <c r="CB70" s="221"/>
      <c r="CC70" s="221"/>
      <c r="CD70" s="221"/>
      <c r="CE70" s="221"/>
      <c r="CF70" s="221"/>
      <c r="CG70" s="221"/>
      <c r="CH70" s="221"/>
      <c r="CI70" s="221"/>
      <c r="CJ70" s="221"/>
      <c r="CK70" s="221"/>
      <c r="CL70" s="221"/>
      <c r="CM70" s="221"/>
      <c r="CN70" s="221"/>
      <c r="CO70" s="221"/>
      <c r="CP70" s="221"/>
      <c r="CQ70" s="221"/>
      <c r="CR70" s="221"/>
      <c r="CS70" s="221"/>
      <c r="CT70" s="221"/>
    </row>
    <row r="71" spans="1:98" s="354" customFormat="1">
      <c r="A71" s="185"/>
      <c r="B71" s="226" t="s">
        <v>1460</v>
      </c>
      <c r="C71" s="353" t="s">
        <v>96</v>
      </c>
      <c r="D71" s="183">
        <v>3</v>
      </c>
      <c r="E71" s="975"/>
      <c r="F71" s="183">
        <f>+E71*D71</f>
        <v>0</v>
      </c>
      <c r="G71" s="1128"/>
      <c r="H71" s="1010"/>
      <c r="I71" s="1010"/>
      <c r="J71" s="1010"/>
      <c r="K71" s="1010"/>
      <c r="L71" s="1010"/>
      <c r="M71" s="1010"/>
      <c r="N71" s="1010"/>
      <c r="O71" s="1010"/>
      <c r="P71" s="1010"/>
      <c r="Q71" s="1010"/>
      <c r="R71" s="1010"/>
      <c r="S71" s="1010"/>
      <c r="T71" s="1010"/>
      <c r="U71" s="1010"/>
      <c r="V71" s="1010"/>
      <c r="W71" s="1010"/>
      <c r="X71" s="1010"/>
      <c r="Y71" s="1010"/>
      <c r="Z71" s="1010"/>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221"/>
      <c r="BF71" s="221"/>
      <c r="BG71" s="221"/>
      <c r="BH71" s="221"/>
      <c r="BI71" s="221"/>
      <c r="BJ71" s="221"/>
      <c r="BK71" s="221"/>
      <c r="BL71" s="221"/>
      <c r="BM71" s="221"/>
      <c r="BN71" s="221"/>
      <c r="BO71" s="221"/>
      <c r="BP71" s="221"/>
      <c r="BQ71" s="221"/>
      <c r="BR71" s="221"/>
      <c r="BS71" s="221"/>
      <c r="BT71" s="221"/>
      <c r="BU71" s="221"/>
      <c r="BV71" s="221"/>
      <c r="BW71" s="221"/>
      <c r="BX71" s="221"/>
      <c r="BY71" s="221"/>
      <c r="BZ71" s="221"/>
      <c r="CA71" s="221"/>
      <c r="CB71" s="221"/>
      <c r="CC71" s="221"/>
      <c r="CD71" s="221"/>
      <c r="CE71" s="221"/>
      <c r="CF71" s="221"/>
      <c r="CG71" s="221"/>
      <c r="CH71" s="221"/>
      <c r="CI71" s="221"/>
      <c r="CJ71" s="221"/>
      <c r="CK71" s="221"/>
      <c r="CL71" s="221"/>
      <c r="CM71" s="221"/>
      <c r="CN71" s="221"/>
      <c r="CO71" s="221"/>
      <c r="CP71" s="221"/>
      <c r="CQ71" s="221"/>
      <c r="CR71" s="221"/>
      <c r="CS71" s="221"/>
      <c r="CT71" s="221"/>
    </row>
    <row r="72" spans="1:98" s="354" customFormat="1">
      <c r="A72" s="185"/>
      <c r="B72" s="226" t="s">
        <v>1461</v>
      </c>
      <c r="C72" s="353" t="s">
        <v>96</v>
      </c>
      <c r="D72" s="183">
        <v>117.2</v>
      </c>
      <c r="E72" s="975"/>
      <c r="F72" s="183">
        <f>+E72*D72</f>
        <v>0</v>
      </c>
      <c r="G72" s="1128"/>
      <c r="H72" s="1010"/>
      <c r="I72" s="1010"/>
      <c r="J72" s="1010"/>
      <c r="K72" s="1010"/>
      <c r="L72" s="1010"/>
      <c r="M72" s="1010"/>
      <c r="N72" s="1010"/>
      <c r="O72" s="1010"/>
      <c r="P72" s="1010"/>
      <c r="Q72" s="1010"/>
      <c r="R72" s="1010"/>
      <c r="S72" s="1010"/>
      <c r="T72" s="1010"/>
      <c r="U72" s="1010"/>
      <c r="V72" s="1010"/>
      <c r="W72" s="1010"/>
      <c r="X72" s="1010"/>
      <c r="Y72" s="1010"/>
      <c r="Z72" s="1010"/>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221"/>
      <c r="BF72" s="221"/>
      <c r="BG72" s="221"/>
      <c r="BH72" s="221"/>
      <c r="BI72" s="221"/>
      <c r="BJ72" s="221"/>
      <c r="BK72" s="221"/>
      <c r="BL72" s="221"/>
      <c r="BM72" s="221"/>
      <c r="BN72" s="221"/>
      <c r="BO72" s="221"/>
      <c r="BP72" s="221"/>
      <c r="BQ72" s="221"/>
      <c r="BR72" s="221"/>
      <c r="BS72" s="221"/>
      <c r="BT72" s="221"/>
      <c r="BU72" s="221"/>
      <c r="BV72" s="221"/>
      <c r="BW72" s="221"/>
      <c r="BX72" s="221"/>
      <c r="BY72" s="221"/>
      <c r="BZ72" s="221"/>
      <c r="CA72" s="221"/>
      <c r="CB72" s="221"/>
      <c r="CC72" s="221"/>
      <c r="CD72" s="221"/>
      <c r="CE72" s="221"/>
      <c r="CF72" s="221"/>
      <c r="CG72" s="221"/>
      <c r="CH72" s="221"/>
      <c r="CI72" s="221"/>
      <c r="CJ72" s="221"/>
      <c r="CK72" s="221"/>
      <c r="CL72" s="221"/>
      <c r="CM72" s="221"/>
      <c r="CN72" s="221"/>
      <c r="CO72" s="221"/>
      <c r="CP72" s="221"/>
      <c r="CQ72" s="221"/>
      <c r="CR72" s="221"/>
      <c r="CS72" s="221"/>
      <c r="CT72" s="221"/>
    </row>
    <row r="73" spans="1:98" s="354" customFormat="1" ht="25.5">
      <c r="A73" s="185"/>
      <c r="B73" s="226" t="s">
        <v>1462</v>
      </c>
      <c r="C73" s="353" t="s">
        <v>96</v>
      </c>
      <c r="D73" s="183">
        <v>53.1</v>
      </c>
      <c r="E73" s="975"/>
      <c r="F73" s="183">
        <f>+E73*D73</f>
        <v>0</v>
      </c>
      <c r="G73" s="1128"/>
      <c r="H73" s="1010"/>
      <c r="I73" s="1010"/>
      <c r="J73" s="1010"/>
      <c r="K73" s="1010"/>
      <c r="L73" s="1010"/>
      <c r="M73" s="1010"/>
      <c r="N73" s="1010"/>
      <c r="O73" s="1010"/>
      <c r="P73" s="1010"/>
      <c r="Q73" s="1010"/>
      <c r="R73" s="1010"/>
      <c r="S73" s="1010"/>
      <c r="T73" s="1010"/>
      <c r="U73" s="1010"/>
      <c r="V73" s="1010"/>
      <c r="W73" s="1010"/>
      <c r="X73" s="1010"/>
      <c r="Y73" s="1010"/>
      <c r="Z73" s="1010"/>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221"/>
      <c r="BF73" s="221"/>
      <c r="BG73" s="221"/>
      <c r="BH73" s="221"/>
      <c r="BI73" s="221"/>
      <c r="BJ73" s="221"/>
      <c r="BK73" s="221"/>
      <c r="BL73" s="221"/>
      <c r="BM73" s="221"/>
      <c r="BN73" s="221"/>
      <c r="BO73" s="221"/>
      <c r="BP73" s="221"/>
      <c r="BQ73" s="221"/>
      <c r="BR73" s="221"/>
      <c r="BS73" s="221"/>
      <c r="BT73" s="221"/>
      <c r="BU73" s="221"/>
      <c r="BV73" s="221"/>
      <c r="BW73" s="221"/>
      <c r="BX73" s="221"/>
      <c r="BY73" s="221"/>
      <c r="BZ73" s="221"/>
      <c r="CA73" s="221"/>
      <c r="CB73" s="221"/>
      <c r="CC73" s="221"/>
      <c r="CD73" s="221"/>
      <c r="CE73" s="221"/>
      <c r="CF73" s="221"/>
      <c r="CG73" s="221"/>
      <c r="CH73" s="221"/>
      <c r="CI73" s="221"/>
      <c r="CJ73" s="221"/>
      <c r="CK73" s="221"/>
      <c r="CL73" s="221"/>
      <c r="CM73" s="221"/>
      <c r="CN73" s="221"/>
      <c r="CO73" s="221"/>
      <c r="CP73" s="221"/>
      <c r="CQ73" s="221"/>
      <c r="CR73" s="221"/>
      <c r="CS73" s="221"/>
      <c r="CT73" s="221"/>
    </row>
    <row r="74" spans="1:98" s="10" customFormat="1">
      <c r="A74" s="237"/>
      <c r="B74" s="56"/>
      <c r="C74" s="13"/>
      <c r="D74" s="14"/>
      <c r="E74" s="1067"/>
      <c r="F74" s="59"/>
      <c r="G74" s="1129"/>
      <c r="H74" s="1073"/>
      <c r="I74" s="1073"/>
      <c r="J74" s="1073"/>
      <c r="K74" s="1073"/>
      <c r="L74" s="1073"/>
      <c r="M74" s="1073"/>
      <c r="N74" s="1073"/>
      <c r="O74" s="1073"/>
      <c r="P74" s="1073"/>
      <c r="Q74" s="1073"/>
      <c r="R74" s="1073"/>
      <c r="S74" s="1073"/>
      <c r="T74" s="1073"/>
      <c r="U74" s="1073"/>
      <c r="V74" s="1073"/>
      <c r="W74" s="1073"/>
      <c r="X74" s="1073"/>
      <c r="Y74" s="1073"/>
      <c r="Z74" s="1073"/>
    </row>
    <row r="75" spans="1:98">
      <c r="A75" s="173"/>
      <c r="B75" s="403"/>
      <c r="E75" s="175"/>
    </row>
    <row r="76" spans="1:98">
      <c r="A76" s="243"/>
      <c r="B76" s="244" t="s">
        <v>1463</v>
      </c>
      <c r="C76" s="404"/>
      <c r="D76" s="405"/>
      <c r="E76" s="406"/>
      <c r="F76" s="406">
        <f>SUM(F6:F75)</f>
        <v>0</v>
      </c>
    </row>
    <row r="77" spans="1:98">
      <c r="A77" s="173"/>
      <c r="B77" s="248"/>
      <c r="E77" s="175"/>
    </row>
    <row r="78" spans="1:98">
      <c r="A78" s="173"/>
      <c r="B78" s="248"/>
      <c r="C78" s="9"/>
      <c r="D78" s="8"/>
      <c r="E78" s="64"/>
      <c r="F78" s="64"/>
    </row>
    <row r="79" spans="1:98">
      <c r="A79" s="173"/>
      <c r="B79" s="654"/>
      <c r="C79" s="9"/>
      <c r="D79" s="8"/>
      <c r="E79" s="64"/>
      <c r="F79" s="64"/>
    </row>
    <row r="80" spans="1:98">
      <c r="A80" s="173"/>
      <c r="B80" s="654"/>
    </row>
    <row r="81" spans="1:98" s="53" customFormat="1">
      <c r="A81" s="173"/>
      <c r="B81" s="211"/>
      <c r="D81" s="20"/>
      <c r="E81" s="20"/>
      <c r="F81" s="175"/>
      <c r="G81" s="1122"/>
      <c r="H81" s="972"/>
      <c r="I81" s="972"/>
      <c r="J81" s="972"/>
      <c r="K81" s="972"/>
      <c r="L81" s="972"/>
      <c r="M81" s="972"/>
      <c r="N81" s="972"/>
      <c r="O81" s="972"/>
      <c r="P81" s="972"/>
      <c r="Q81" s="972"/>
      <c r="R81" s="972"/>
      <c r="S81" s="972"/>
      <c r="T81" s="972"/>
      <c r="U81" s="972"/>
      <c r="V81" s="972"/>
      <c r="W81" s="972"/>
      <c r="X81" s="972"/>
      <c r="Y81" s="972"/>
      <c r="Z81" s="972"/>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row>
    <row r="82" spans="1:98" s="53" customFormat="1">
      <c r="A82" s="173"/>
      <c r="B82" s="173"/>
      <c r="D82" s="20"/>
      <c r="E82" s="20"/>
      <c r="F82" s="175"/>
      <c r="G82" s="1122"/>
      <c r="H82" s="972"/>
      <c r="I82" s="972"/>
      <c r="J82" s="972"/>
      <c r="K82" s="972"/>
      <c r="L82" s="972"/>
      <c r="M82" s="972"/>
      <c r="N82" s="972"/>
      <c r="O82" s="972"/>
      <c r="P82" s="972"/>
      <c r="Q82" s="972"/>
      <c r="R82" s="972"/>
      <c r="S82" s="972"/>
      <c r="T82" s="972"/>
      <c r="U82" s="972"/>
      <c r="V82" s="972"/>
      <c r="W82" s="972"/>
      <c r="X82" s="972"/>
      <c r="Y82" s="972"/>
      <c r="Z82" s="972"/>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row>
    <row r="83" spans="1:98" s="53" customFormat="1">
      <c r="B83" s="173"/>
      <c r="D83" s="20"/>
      <c r="E83" s="20"/>
      <c r="F83" s="175"/>
      <c r="G83" s="1122"/>
      <c r="H83" s="972"/>
      <c r="I83" s="972"/>
      <c r="J83" s="972"/>
      <c r="K83" s="972"/>
      <c r="L83" s="972"/>
      <c r="M83" s="972"/>
      <c r="N83" s="972"/>
      <c r="O83" s="972"/>
      <c r="P83" s="972"/>
      <c r="Q83" s="972"/>
      <c r="R83" s="972"/>
      <c r="S83" s="972"/>
      <c r="T83" s="972"/>
      <c r="U83" s="972"/>
      <c r="V83" s="972"/>
      <c r="W83" s="972"/>
      <c r="X83" s="972"/>
      <c r="Y83" s="972"/>
      <c r="Z83" s="972"/>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row>
    <row r="103" spans="1:98" s="235" customFormat="1">
      <c r="A103" s="53"/>
      <c r="B103" s="211"/>
      <c r="C103" s="53"/>
      <c r="D103" s="20"/>
      <c r="E103" s="20"/>
      <c r="F103" s="175"/>
      <c r="G103" s="1122"/>
      <c r="H103" s="972"/>
      <c r="I103" s="972"/>
      <c r="J103" s="972"/>
      <c r="K103" s="972"/>
      <c r="L103" s="972"/>
      <c r="M103" s="972"/>
      <c r="N103" s="972"/>
      <c r="O103" s="972"/>
      <c r="P103" s="972"/>
      <c r="Q103" s="972"/>
      <c r="R103" s="972"/>
      <c r="S103" s="972"/>
      <c r="T103" s="972"/>
      <c r="U103" s="972"/>
      <c r="V103" s="972"/>
      <c r="W103" s="972"/>
      <c r="X103" s="972"/>
      <c r="Y103" s="972"/>
      <c r="Z103" s="972"/>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row>
  </sheetData>
  <sheetProtection algorithmName="SHA-512" hashValue="8y2gW+gBvWlQWeo2Bv0GOntLpV86oqdi7c61V255toSguLC37U5rclzeyheV8cD5uMUpmKt4jXM+7cuZWjsnEA==" saltValue="bp1/MupbOTSiPMQrQDyVgQ==" spinCount="100000" sheet="1" objects="1" scenarios="1" selectLockedCells="1"/>
  <printOptions horizontalCentered="1"/>
  <pageMargins left="0.98402777777777772" right="0.39374999999999999" top="0.98402777777777772" bottom="0.78749999999999998" header="0.51180555555555551" footer="0.51180555555555551"/>
  <pageSetup paperSize="9" firstPageNumber="0" orientation="portrait" horizontalDpi="300" verticalDpi="300" r:id="rId1"/>
  <headerFooter alignWithMargins="0">
    <oddHeader>&amp;C&amp;6ZDRAVSTVENI DOM - NOVA GORICA</oddHeader>
    <oddFooter>&amp;C&amp;A&amp;R&amp;P od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59999389629810485"/>
  </sheetPr>
  <dimension ref="A1:Z115"/>
  <sheetViews>
    <sheetView view="pageBreakPreview" zoomScaleSheetLayoutView="100" workbookViewId="0">
      <selection activeCell="E59" sqref="E59"/>
    </sheetView>
  </sheetViews>
  <sheetFormatPr defaultRowHeight="12.75"/>
  <cols>
    <col min="1" max="1" width="4.42578125" style="655" customWidth="1"/>
    <col min="2" max="2" width="39.28515625" style="101" customWidth="1"/>
    <col min="4" max="4" width="10.5703125" style="656" customWidth="1"/>
    <col min="5" max="5" width="14.28515625" style="656" customWidth="1"/>
    <col min="6" max="6" width="11.42578125" style="656" customWidth="1"/>
    <col min="7" max="26" width="9.140625" style="980"/>
  </cols>
  <sheetData>
    <row r="1" spans="1:26" s="658" customFormat="1">
      <c r="A1" s="657" t="s">
        <v>33</v>
      </c>
      <c r="B1" s="99" t="s">
        <v>34</v>
      </c>
      <c r="D1" s="659"/>
      <c r="E1" s="659"/>
      <c r="F1" s="659"/>
      <c r="G1" s="1131"/>
      <c r="H1" s="1131"/>
      <c r="I1" s="1131"/>
      <c r="J1" s="1131"/>
      <c r="K1" s="1131"/>
      <c r="L1" s="1131"/>
      <c r="M1" s="1131"/>
      <c r="N1" s="1131"/>
      <c r="O1" s="1131"/>
      <c r="P1" s="1131"/>
      <c r="Q1" s="1131"/>
      <c r="R1" s="1131"/>
      <c r="S1" s="1131"/>
      <c r="T1" s="1131"/>
      <c r="U1" s="1131"/>
      <c r="V1" s="1131"/>
      <c r="W1" s="1131"/>
      <c r="X1" s="1131"/>
      <c r="Y1" s="1131"/>
      <c r="Z1" s="1131"/>
    </row>
    <row r="2" spans="1:26" s="1" customFormat="1">
      <c r="A2" s="551"/>
      <c r="B2" s="254"/>
      <c r="C2" s="86"/>
      <c r="D2" s="88"/>
      <c r="E2" s="88"/>
      <c r="F2" s="88"/>
      <c r="G2" s="972"/>
      <c r="H2" s="972"/>
      <c r="I2" s="972"/>
      <c r="J2" s="972"/>
      <c r="K2" s="972"/>
      <c r="L2" s="972"/>
      <c r="M2" s="972"/>
      <c r="N2" s="972"/>
      <c r="O2" s="972"/>
      <c r="P2" s="972"/>
      <c r="Q2" s="972"/>
      <c r="R2" s="972"/>
      <c r="S2" s="972"/>
      <c r="T2" s="972"/>
      <c r="U2" s="972"/>
      <c r="V2" s="972"/>
      <c r="W2" s="972"/>
      <c r="X2" s="972"/>
      <c r="Y2" s="972"/>
      <c r="Z2" s="972"/>
    </row>
    <row r="3" spans="1:26" s="257" customFormat="1">
      <c r="A3" s="552"/>
      <c r="B3" s="1041" t="s">
        <v>37</v>
      </c>
      <c r="C3" s="965" t="s">
        <v>38</v>
      </c>
      <c r="D3" s="966" t="s">
        <v>39</v>
      </c>
      <c r="E3" s="966" t="s">
        <v>40</v>
      </c>
      <c r="F3" s="966" t="s">
        <v>41</v>
      </c>
      <c r="G3" s="1037"/>
      <c r="H3" s="1037"/>
      <c r="I3" s="1037"/>
      <c r="J3" s="1037"/>
      <c r="K3" s="1037"/>
      <c r="L3" s="1037"/>
      <c r="M3" s="1037"/>
      <c r="N3" s="1037"/>
      <c r="O3" s="1037"/>
      <c r="P3" s="1037"/>
      <c r="Q3" s="1037"/>
      <c r="R3" s="1037"/>
      <c r="S3" s="1037"/>
      <c r="T3" s="1037"/>
      <c r="U3" s="1037"/>
      <c r="V3" s="1037"/>
      <c r="W3" s="1037"/>
      <c r="X3" s="1037"/>
      <c r="Y3" s="1037"/>
      <c r="Z3" s="1037"/>
    </row>
    <row r="4" spans="1:26" s="1" customFormat="1">
      <c r="A4" s="248"/>
      <c r="B4" s="217"/>
      <c r="C4" s="53"/>
      <c r="D4" s="175"/>
      <c r="E4" s="175"/>
      <c r="F4" s="175"/>
      <c r="G4" s="972"/>
      <c r="H4" s="972"/>
      <c r="I4" s="972"/>
      <c r="J4" s="972"/>
      <c r="K4" s="972"/>
      <c r="L4" s="972"/>
      <c r="M4" s="972"/>
      <c r="N4" s="972"/>
      <c r="O4" s="972"/>
      <c r="P4" s="972"/>
      <c r="Q4" s="972"/>
      <c r="R4" s="972"/>
      <c r="S4" s="972"/>
      <c r="T4" s="972"/>
      <c r="U4" s="972"/>
      <c r="V4" s="972"/>
      <c r="W4" s="972"/>
      <c r="X4" s="972"/>
      <c r="Y4" s="972"/>
      <c r="Z4" s="972"/>
    </row>
    <row r="5" spans="1:26">
      <c r="B5" s="660"/>
    </row>
    <row r="6" spans="1:26" ht="38.25">
      <c r="A6" s="655" t="s">
        <v>58</v>
      </c>
      <c r="B6" s="661" t="s">
        <v>1464</v>
      </c>
      <c r="E6" s="1130"/>
    </row>
    <row r="7" spans="1:26">
      <c r="B7" s="660"/>
      <c r="E7" s="1130"/>
    </row>
    <row r="8" spans="1:26">
      <c r="B8" s="662" t="s">
        <v>358</v>
      </c>
      <c r="E8" s="1130"/>
    </row>
    <row r="9" spans="1:26" ht="38.25">
      <c r="B9" s="663" t="s">
        <v>1465</v>
      </c>
      <c r="E9" s="1130"/>
    </row>
    <row r="10" spans="1:26" ht="38.25">
      <c r="B10" s="664" t="s">
        <v>1466</v>
      </c>
      <c r="E10" s="1130"/>
    </row>
    <row r="11" spans="1:26">
      <c r="B11" s="660"/>
      <c r="E11" s="1130"/>
    </row>
    <row r="12" spans="1:26" s="221" customFormat="1" ht="25.5">
      <c r="A12" s="229" t="s">
        <v>113</v>
      </c>
      <c r="B12" s="665" t="s">
        <v>1467</v>
      </c>
      <c r="C12" s="187"/>
      <c r="D12" s="183"/>
      <c r="E12" s="975"/>
      <c r="F12" s="183"/>
      <c r="G12" s="1010"/>
      <c r="H12" s="1010"/>
      <c r="I12" s="1010"/>
      <c r="J12" s="1010"/>
      <c r="K12" s="1010"/>
      <c r="L12" s="1010"/>
      <c r="M12" s="1010"/>
      <c r="N12" s="1010"/>
      <c r="O12" s="1010"/>
      <c r="P12" s="1010"/>
      <c r="Q12" s="1010"/>
      <c r="R12" s="1010"/>
      <c r="S12" s="1010"/>
      <c r="T12" s="1010"/>
      <c r="U12" s="1010"/>
      <c r="V12" s="1010"/>
      <c r="W12" s="1010"/>
      <c r="X12" s="1010"/>
      <c r="Y12" s="1010"/>
      <c r="Z12" s="1010"/>
    </row>
    <row r="13" spans="1:26" s="221" customFormat="1">
      <c r="A13" s="229"/>
      <c r="B13" s="666" t="s">
        <v>1468</v>
      </c>
      <c r="C13" s="187"/>
      <c r="D13" s="183"/>
      <c r="E13" s="975"/>
      <c r="F13" s="183"/>
      <c r="G13" s="1010"/>
      <c r="H13" s="1010"/>
      <c r="I13" s="1010"/>
      <c r="J13" s="1010"/>
      <c r="K13" s="1010"/>
      <c r="L13" s="1010"/>
      <c r="M13" s="1010"/>
      <c r="N13" s="1010"/>
      <c r="O13" s="1010"/>
      <c r="P13" s="1010"/>
      <c r="Q13" s="1010"/>
      <c r="R13" s="1010"/>
      <c r="S13" s="1010"/>
      <c r="T13" s="1010"/>
      <c r="U13" s="1010"/>
      <c r="V13" s="1010"/>
      <c r="W13" s="1010"/>
      <c r="X13" s="1010"/>
      <c r="Y13" s="1010"/>
      <c r="Z13" s="1010"/>
    </row>
    <row r="14" spans="1:26" s="221" customFormat="1">
      <c r="A14" s="229"/>
      <c r="B14" s="667" t="s">
        <v>1469</v>
      </c>
      <c r="C14" s="187"/>
      <c r="D14" s="183"/>
      <c r="E14" s="975"/>
      <c r="F14" s="183"/>
      <c r="G14" s="1010"/>
      <c r="H14" s="1010"/>
      <c r="I14" s="1010"/>
      <c r="J14" s="1010"/>
      <c r="K14" s="1010"/>
      <c r="L14" s="1010"/>
      <c r="M14" s="1010"/>
      <c r="N14" s="1010"/>
      <c r="O14" s="1010"/>
      <c r="P14" s="1010"/>
      <c r="Q14" s="1010"/>
      <c r="R14" s="1010"/>
      <c r="S14" s="1010"/>
      <c r="T14" s="1010"/>
      <c r="U14" s="1010"/>
      <c r="V14" s="1010"/>
      <c r="W14" s="1010"/>
      <c r="X14" s="1010"/>
      <c r="Y14" s="1010"/>
      <c r="Z14" s="1010"/>
    </row>
    <row r="15" spans="1:26" s="221" customFormat="1">
      <c r="A15" s="229"/>
      <c r="B15" s="667" t="s">
        <v>1470</v>
      </c>
      <c r="C15" s="187"/>
      <c r="D15" s="183"/>
      <c r="E15" s="975"/>
      <c r="F15" s="183"/>
      <c r="G15" s="1010"/>
      <c r="H15" s="1010"/>
      <c r="I15" s="1010"/>
      <c r="J15" s="1010"/>
      <c r="K15" s="1010"/>
      <c r="L15" s="1010"/>
      <c r="M15" s="1010"/>
      <c r="N15" s="1010"/>
      <c r="O15" s="1010"/>
      <c r="P15" s="1010"/>
      <c r="Q15" s="1010"/>
      <c r="R15" s="1010"/>
      <c r="S15" s="1010"/>
      <c r="T15" s="1010"/>
      <c r="U15" s="1010"/>
      <c r="V15" s="1010"/>
      <c r="W15" s="1010"/>
      <c r="X15" s="1010"/>
      <c r="Y15" s="1010"/>
      <c r="Z15" s="1010"/>
    </row>
    <row r="16" spans="1:26" s="221" customFormat="1" ht="25.5">
      <c r="A16" s="229"/>
      <c r="B16" s="667" t="s">
        <v>1471</v>
      </c>
      <c r="C16" s="187"/>
      <c r="D16" s="183"/>
      <c r="E16" s="975"/>
      <c r="F16" s="183"/>
      <c r="G16" s="1010"/>
      <c r="H16" s="1010"/>
      <c r="I16" s="1010"/>
      <c r="J16" s="1010"/>
      <c r="K16" s="1010"/>
      <c r="L16" s="1010"/>
      <c r="M16" s="1010"/>
      <c r="N16" s="1010"/>
      <c r="O16" s="1010"/>
      <c r="P16" s="1010"/>
      <c r="Q16" s="1010"/>
      <c r="R16" s="1010"/>
      <c r="S16" s="1010"/>
      <c r="T16" s="1010"/>
      <c r="U16" s="1010"/>
      <c r="V16" s="1010"/>
      <c r="W16" s="1010"/>
      <c r="X16" s="1010"/>
      <c r="Y16" s="1010"/>
      <c r="Z16" s="1010"/>
    </row>
    <row r="17" spans="1:26" s="221" customFormat="1">
      <c r="A17" s="229"/>
      <c r="B17" s="667" t="s">
        <v>1472</v>
      </c>
      <c r="C17" s="187"/>
      <c r="D17" s="183"/>
      <c r="E17" s="975"/>
      <c r="F17" s="183"/>
      <c r="G17" s="1010"/>
      <c r="H17" s="1010"/>
      <c r="I17" s="1010"/>
      <c r="J17" s="1010"/>
      <c r="K17" s="1010"/>
      <c r="L17" s="1010"/>
      <c r="M17" s="1010"/>
      <c r="N17" s="1010"/>
      <c r="O17" s="1010"/>
      <c r="P17" s="1010"/>
      <c r="Q17" s="1010"/>
      <c r="R17" s="1010"/>
      <c r="S17" s="1010"/>
      <c r="T17" s="1010"/>
      <c r="U17" s="1010"/>
      <c r="V17" s="1010"/>
      <c r="W17" s="1010"/>
      <c r="X17" s="1010"/>
      <c r="Y17" s="1010"/>
      <c r="Z17" s="1010"/>
    </row>
    <row r="18" spans="1:26" s="221" customFormat="1">
      <c r="A18" s="229"/>
      <c r="B18" s="667" t="s">
        <v>1473</v>
      </c>
      <c r="C18" s="187"/>
      <c r="D18" s="183"/>
      <c r="E18" s="975"/>
      <c r="F18" s="183"/>
      <c r="G18" s="1010"/>
      <c r="H18" s="1010"/>
      <c r="I18" s="1010"/>
      <c r="J18" s="1010"/>
      <c r="K18" s="1010"/>
      <c r="L18" s="1010"/>
      <c r="M18" s="1010"/>
      <c r="N18" s="1010"/>
      <c r="O18" s="1010"/>
      <c r="P18" s="1010"/>
      <c r="Q18" s="1010"/>
      <c r="R18" s="1010"/>
      <c r="S18" s="1010"/>
      <c r="T18" s="1010"/>
      <c r="U18" s="1010"/>
      <c r="V18" s="1010"/>
      <c r="W18" s="1010"/>
      <c r="X18" s="1010"/>
      <c r="Y18" s="1010"/>
      <c r="Z18" s="1010"/>
    </row>
    <row r="19" spans="1:26">
      <c r="B19" s="667" t="s">
        <v>1474</v>
      </c>
      <c r="E19" s="1130"/>
    </row>
    <row r="20" spans="1:26">
      <c r="B20" s="667" t="s">
        <v>1475</v>
      </c>
      <c r="E20" s="1130"/>
    </row>
    <row r="21" spans="1:26" ht="25.5">
      <c r="B21" s="667" t="s">
        <v>1476</v>
      </c>
      <c r="E21" s="1130"/>
    </row>
    <row r="22" spans="1:26" ht="51">
      <c r="B22" s="668" t="s">
        <v>1477</v>
      </c>
      <c r="E22" s="1130"/>
    </row>
    <row r="23" spans="1:26">
      <c r="B23" s="668" t="s">
        <v>1478</v>
      </c>
      <c r="E23" s="1130"/>
    </row>
    <row r="24" spans="1:26" ht="25.5">
      <c r="B24" s="668" t="s">
        <v>1479</v>
      </c>
      <c r="E24" s="1130"/>
    </row>
    <row r="25" spans="1:26">
      <c r="B25" s="668" t="s">
        <v>1480</v>
      </c>
      <c r="E25" s="1130"/>
    </row>
    <row r="26" spans="1:26" ht="25.5">
      <c r="B26" s="669" t="s">
        <v>1481</v>
      </c>
      <c r="E26" s="1130"/>
    </row>
    <row r="27" spans="1:26">
      <c r="B27" s="668" t="s">
        <v>1482</v>
      </c>
      <c r="E27" s="1130"/>
    </row>
    <row r="28" spans="1:26">
      <c r="B28" s="668" t="s">
        <v>1483</v>
      </c>
      <c r="E28" s="1130"/>
    </row>
    <row r="29" spans="1:26">
      <c r="B29" s="669" t="s">
        <v>1484</v>
      </c>
      <c r="E29" s="1130"/>
    </row>
    <row r="30" spans="1:26">
      <c r="B30" s="668" t="s">
        <v>1485</v>
      </c>
      <c r="E30" s="1130"/>
    </row>
    <row r="31" spans="1:26">
      <c r="B31" s="668" t="s">
        <v>1486</v>
      </c>
      <c r="E31" s="1130"/>
    </row>
    <row r="32" spans="1:26">
      <c r="B32" s="670" t="s">
        <v>1487</v>
      </c>
      <c r="E32" s="1130"/>
    </row>
    <row r="33" spans="2:5">
      <c r="B33" s="667" t="s">
        <v>1488</v>
      </c>
      <c r="E33" s="1130"/>
    </row>
    <row r="34" spans="2:5" ht="38.25">
      <c r="B34" s="667" t="s">
        <v>1489</v>
      </c>
      <c r="E34" s="1130"/>
    </row>
    <row r="35" spans="2:5" ht="25.5">
      <c r="B35" s="667" t="s">
        <v>1490</v>
      </c>
      <c r="E35" s="1130"/>
    </row>
    <row r="36" spans="2:5" ht="25.5">
      <c r="B36" s="667" t="s">
        <v>1491</v>
      </c>
      <c r="E36" s="1130"/>
    </row>
    <row r="37" spans="2:5">
      <c r="B37" s="667" t="s">
        <v>1492</v>
      </c>
      <c r="E37" s="1130"/>
    </row>
    <row r="38" spans="2:5">
      <c r="B38" s="671" t="s">
        <v>1493</v>
      </c>
      <c r="E38" s="1130"/>
    </row>
    <row r="39" spans="2:5">
      <c r="B39" s="671" t="s">
        <v>1494</v>
      </c>
      <c r="E39" s="1130"/>
    </row>
    <row r="40" spans="2:5">
      <c r="B40" s="671" t="s">
        <v>1495</v>
      </c>
      <c r="E40" s="1130"/>
    </row>
    <row r="41" spans="2:5" ht="38.25">
      <c r="B41" s="671" t="s">
        <v>1496</v>
      </c>
      <c r="E41" s="1130"/>
    </row>
    <row r="42" spans="2:5">
      <c r="B42" s="671" t="s">
        <v>1497</v>
      </c>
      <c r="E42" s="1130"/>
    </row>
    <row r="43" spans="2:5" ht="25.5">
      <c r="B43" s="670" t="s">
        <v>1498</v>
      </c>
      <c r="E43" s="1130"/>
    </row>
    <row r="44" spans="2:5">
      <c r="B44" s="670" t="s">
        <v>1499</v>
      </c>
      <c r="E44" s="1130"/>
    </row>
    <row r="45" spans="2:5" ht="25.5">
      <c r="B45" s="670" t="s">
        <v>1500</v>
      </c>
      <c r="E45" s="1130"/>
    </row>
    <row r="46" spans="2:5">
      <c r="B46" s="667" t="s">
        <v>1501</v>
      </c>
      <c r="E46" s="1130"/>
    </row>
    <row r="47" spans="2:5">
      <c r="B47" s="667" t="s">
        <v>1502</v>
      </c>
      <c r="E47" s="1130"/>
    </row>
    <row r="48" spans="2:5">
      <c r="B48" s="667" t="s">
        <v>1503</v>
      </c>
      <c r="E48" s="1130"/>
    </row>
    <row r="49" spans="1:8" ht="51">
      <c r="B49" s="667" t="s">
        <v>1504</v>
      </c>
      <c r="E49" s="1130"/>
    </row>
    <row r="50" spans="1:8" ht="38.25">
      <c r="B50" s="667" t="s">
        <v>1505</v>
      </c>
      <c r="E50" s="1130"/>
    </row>
    <row r="51" spans="1:8">
      <c r="B51" s="667" t="s">
        <v>1506</v>
      </c>
      <c r="E51" s="1130"/>
    </row>
    <row r="52" spans="1:8" ht="25.5">
      <c r="B52" s="667" t="s">
        <v>1507</v>
      </c>
      <c r="E52" s="1130"/>
    </row>
    <row r="53" spans="1:8" ht="25.5">
      <c r="B53" s="667" t="s">
        <v>1508</v>
      </c>
      <c r="E53" s="1130"/>
    </row>
    <row r="54" spans="1:8" ht="38.25">
      <c r="B54" s="667" t="s">
        <v>1509</v>
      </c>
      <c r="E54" s="1130"/>
    </row>
    <row r="55" spans="1:8" ht="25.5">
      <c r="B55" s="667" t="s">
        <v>1510</v>
      </c>
      <c r="E55" s="1130"/>
    </row>
    <row r="56" spans="1:8" ht="25.5">
      <c r="B56" s="667" t="s">
        <v>1511</v>
      </c>
      <c r="E56" s="1130"/>
    </row>
    <row r="57" spans="1:8">
      <c r="B57" s="667" t="s">
        <v>1512</v>
      </c>
      <c r="E57" s="1130"/>
    </row>
    <row r="58" spans="1:8">
      <c r="B58" s="667" t="s">
        <v>1513</v>
      </c>
      <c r="E58" s="1130"/>
    </row>
    <row r="59" spans="1:8" ht="25.5">
      <c r="B59" s="101" t="s">
        <v>1514</v>
      </c>
      <c r="C59" t="s">
        <v>73</v>
      </c>
      <c r="D59" s="656">
        <v>1</v>
      </c>
      <c r="E59" s="1130"/>
      <c r="F59" s="656">
        <f>+E59*D59</f>
        <v>0</v>
      </c>
      <c r="G59" s="1132"/>
      <c r="H59" s="1132"/>
    </row>
    <row r="60" spans="1:8">
      <c r="E60" s="1130"/>
      <c r="G60" s="1132"/>
      <c r="H60" s="1132"/>
    </row>
    <row r="61" spans="1:8">
      <c r="E61" s="1130"/>
      <c r="G61" s="1132"/>
      <c r="H61" s="1132"/>
    </row>
    <row r="62" spans="1:8" ht="25.5">
      <c r="A62" s="655" t="s">
        <v>114</v>
      </c>
      <c r="B62" s="665" t="s">
        <v>1515</v>
      </c>
      <c r="E62" s="1130"/>
      <c r="G62" s="1132"/>
      <c r="H62" s="1132"/>
    </row>
    <row r="63" spans="1:8">
      <c r="B63" s="666" t="s">
        <v>1468</v>
      </c>
      <c r="E63" s="1130"/>
      <c r="G63" s="1132"/>
      <c r="H63" s="1132"/>
    </row>
    <row r="64" spans="1:8">
      <c r="B64" s="667" t="s">
        <v>1516</v>
      </c>
      <c r="E64" s="1130"/>
      <c r="G64" s="1132"/>
      <c r="H64" s="1132"/>
    </row>
    <row r="65" spans="2:5">
      <c r="B65" s="667" t="s">
        <v>1517</v>
      </c>
      <c r="E65" s="1130"/>
    </row>
    <row r="66" spans="2:5" ht="25.5">
      <c r="B66" s="667" t="s">
        <v>1471</v>
      </c>
      <c r="E66" s="1130"/>
    </row>
    <row r="67" spans="2:5">
      <c r="B67" s="667" t="s">
        <v>1518</v>
      </c>
      <c r="E67" s="1130"/>
    </row>
    <row r="68" spans="2:5">
      <c r="B68" s="667" t="s">
        <v>1519</v>
      </c>
      <c r="E68" s="1130"/>
    </row>
    <row r="69" spans="2:5">
      <c r="B69" s="667" t="s">
        <v>1520</v>
      </c>
      <c r="E69" s="1130"/>
    </row>
    <row r="70" spans="2:5">
      <c r="B70" s="667" t="s">
        <v>1475</v>
      </c>
      <c r="E70" s="1130"/>
    </row>
    <row r="71" spans="2:5" ht="25.5">
      <c r="B71" s="667" t="s">
        <v>1521</v>
      </c>
      <c r="E71" s="1130"/>
    </row>
    <row r="72" spans="2:5" ht="51">
      <c r="B72" s="668" t="s">
        <v>1477</v>
      </c>
      <c r="E72" s="1130"/>
    </row>
    <row r="73" spans="2:5" ht="38.25">
      <c r="B73" s="669" t="s">
        <v>1522</v>
      </c>
      <c r="E73" s="1130"/>
    </row>
    <row r="74" spans="2:5">
      <c r="B74" s="668" t="s">
        <v>1480</v>
      </c>
      <c r="E74" s="1130"/>
    </row>
    <row r="75" spans="2:5">
      <c r="B75" s="668" t="s">
        <v>1482</v>
      </c>
      <c r="E75" s="1130"/>
    </row>
    <row r="76" spans="2:5">
      <c r="B76" s="669" t="s">
        <v>1484</v>
      </c>
      <c r="E76" s="1130"/>
    </row>
    <row r="77" spans="2:5">
      <c r="B77" s="669" t="s">
        <v>1523</v>
      </c>
      <c r="E77" s="1130"/>
    </row>
    <row r="78" spans="2:5">
      <c r="B78" s="668" t="s">
        <v>1486</v>
      </c>
      <c r="E78" s="1130"/>
    </row>
    <row r="79" spans="2:5">
      <c r="B79" s="670" t="s">
        <v>1524</v>
      </c>
      <c r="E79" s="1130"/>
    </row>
    <row r="80" spans="2:5">
      <c r="B80" s="667" t="s">
        <v>1525</v>
      </c>
      <c r="E80" s="1130"/>
    </row>
    <row r="81" spans="2:5" ht="38.25">
      <c r="B81" s="667" t="s">
        <v>1489</v>
      </c>
      <c r="E81" s="1130"/>
    </row>
    <row r="82" spans="2:5" ht="25.5">
      <c r="B82" s="667" t="s">
        <v>1490</v>
      </c>
      <c r="E82" s="1130"/>
    </row>
    <row r="83" spans="2:5" ht="25.5">
      <c r="B83" s="670" t="s">
        <v>1491</v>
      </c>
      <c r="E83" s="1130"/>
    </row>
    <row r="84" spans="2:5">
      <c r="B84" s="667" t="s">
        <v>1492</v>
      </c>
      <c r="E84" s="1130"/>
    </row>
    <row r="85" spans="2:5">
      <c r="B85" s="667" t="s">
        <v>1526</v>
      </c>
      <c r="E85" s="1130"/>
    </row>
    <row r="86" spans="2:5">
      <c r="B86" s="670" t="s">
        <v>1527</v>
      </c>
      <c r="E86" s="1130"/>
    </row>
    <row r="87" spans="2:5">
      <c r="B87" s="671" t="s">
        <v>1528</v>
      </c>
      <c r="E87" s="1130"/>
    </row>
    <row r="88" spans="2:5" ht="25.5">
      <c r="B88" s="670" t="s">
        <v>1529</v>
      </c>
      <c r="E88" s="1130"/>
    </row>
    <row r="89" spans="2:5" ht="25.5">
      <c r="B89" s="671" t="s">
        <v>1530</v>
      </c>
      <c r="E89" s="1130"/>
    </row>
    <row r="90" spans="2:5">
      <c r="B90" s="671" t="s">
        <v>1531</v>
      </c>
      <c r="E90" s="1130"/>
    </row>
    <row r="91" spans="2:5" ht="25.5">
      <c r="B91" s="670" t="s">
        <v>1532</v>
      </c>
      <c r="E91" s="1130"/>
    </row>
    <row r="92" spans="2:5">
      <c r="B92" s="667" t="s">
        <v>1533</v>
      </c>
      <c r="E92" s="1130"/>
    </row>
    <row r="93" spans="2:5">
      <c r="B93" s="667" t="s">
        <v>1502</v>
      </c>
      <c r="E93" s="1130"/>
    </row>
    <row r="94" spans="2:5">
      <c r="B94" s="667" t="s">
        <v>1503</v>
      </c>
      <c r="E94" s="1130"/>
    </row>
    <row r="95" spans="2:5" ht="51">
      <c r="B95" s="667" t="s">
        <v>1534</v>
      </c>
      <c r="E95" s="1130"/>
    </row>
    <row r="96" spans="2:5" ht="38.25">
      <c r="B96" s="667" t="s">
        <v>1535</v>
      </c>
      <c r="E96" s="1130"/>
    </row>
    <row r="97" spans="1:6">
      <c r="B97" s="667" t="s">
        <v>1506</v>
      </c>
      <c r="E97" s="1130"/>
    </row>
    <row r="98" spans="1:6" ht="25.5">
      <c r="B98" s="667" t="s">
        <v>1507</v>
      </c>
      <c r="E98" s="1130"/>
    </row>
    <row r="99" spans="1:6" ht="25.5">
      <c r="B99" s="667" t="s">
        <v>1536</v>
      </c>
      <c r="E99" s="1130"/>
    </row>
    <row r="100" spans="1:6" ht="51">
      <c r="B100" s="667" t="s">
        <v>1537</v>
      </c>
      <c r="E100" s="1130"/>
    </row>
    <row r="101" spans="1:6" ht="25.5">
      <c r="B101" s="667" t="s">
        <v>1510</v>
      </c>
      <c r="E101" s="1130"/>
    </row>
    <row r="102" spans="1:6" ht="25.5">
      <c r="B102" s="667" t="s">
        <v>1538</v>
      </c>
      <c r="E102" s="1130"/>
    </row>
    <row r="103" spans="1:6">
      <c r="B103" s="667" t="s">
        <v>1539</v>
      </c>
      <c r="E103" s="1130"/>
    </row>
    <row r="104" spans="1:6">
      <c r="B104" s="667" t="s">
        <v>1540</v>
      </c>
      <c r="E104" s="1130"/>
    </row>
    <row r="105" spans="1:6" ht="25.5">
      <c r="B105" s="101" t="s">
        <v>1514</v>
      </c>
      <c r="C105" t="s">
        <v>73</v>
      </c>
      <c r="D105" s="656">
        <v>1</v>
      </c>
      <c r="E105" s="1130"/>
      <c r="F105" s="656">
        <f>+E105*D105</f>
        <v>0</v>
      </c>
    </row>
    <row r="106" spans="1:6">
      <c r="E106" s="1130"/>
    </row>
    <row r="107" spans="1:6">
      <c r="E107" s="1130"/>
    </row>
    <row r="108" spans="1:6" ht="51">
      <c r="A108" s="655" t="s">
        <v>76</v>
      </c>
      <c r="B108" s="101" t="s">
        <v>1541</v>
      </c>
      <c r="C108" t="s">
        <v>73</v>
      </c>
      <c r="D108" s="656">
        <v>1</v>
      </c>
      <c r="E108" s="1130"/>
      <c r="F108" s="656">
        <f>+E108*D108</f>
        <v>0</v>
      </c>
    </row>
    <row r="109" spans="1:6">
      <c r="E109" s="1130"/>
    </row>
    <row r="110" spans="1:6">
      <c r="E110" s="1130"/>
    </row>
    <row r="111" spans="1:6" ht="76.5">
      <c r="A111" s="655" t="s">
        <v>82</v>
      </c>
      <c r="B111" s="264" t="s">
        <v>1542</v>
      </c>
      <c r="E111" s="1130"/>
    </row>
    <row r="112" spans="1:6">
      <c r="B112" s="101" t="s">
        <v>1543</v>
      </c>
      <c r="C112" t="s">
        <v>73</v>
      </c>
      <c r="D112" s="656">
        <v>1</v>
      </c>
      <c r="E112" s="1130"/>
      <c r="F112" s="656">
        <f>+E112*D112</f>
        <v>0</v>
      </c>
    </row>
    <row r="113" spans="1:6">
      <c r="A113" s="672"/>
      <c r="B113" s="673"/>
      <c r="C113" s="674"/>
      <c r="D113" s="675"/>
      <c r="E113" s="675"/>
      <c r="F113" s="675"/>
    </row>
    <row r="114" spans="1:6">
      <c r="A114" s="676"/>
      <c r="B114" s="677"/>
      <c r="C114" s="678"/>
      <c r="D114" s="679"/>
      <c r="E114" s="679"/>
      <c r="F114" s="679"/>
    </row>
    <row r="115" spans="1:6">
      <c r="A115" s="680"/>
      <c r="B115" s="681" t="s">
        <v>1544</v>
      </c>
      <c r="C115" s="682"/>
      <c r="D115" s="683"/>
      <c r="E115" s="683"/>
      <c r="F115" s="683">
        <f>SUM(F1:F114)</f>
        <v>0</v>
      </c>
    </row>
  </sheetData>
  <sheetProtection algorithmName="SHA-512" hashValue="wc/BEAVWJfQRdxERoi/i9KfwvDV2lGwqY6w1agPb/sM4j4jorCqId4EnS539EUPF/CRZ6MWVEfL18vCWD8Z6Ug==" saltValue="lSQlUkpr3WX/smstZn191g==" spinCount="100000" sheet="1" objects="1" scenarios="1" selectLockedCells="1"/>
  <printOptions horizontalCentered="1"/>
  <pageMargins left="0.98402777777777772" right="0.39374999999999999" top="0.98402777777777772" bottom="0.78749999999999998" header="0.51180555555555551" footer="0.51180555555555551"/>
  <pageSetup paperSize="9" firstPageNumber="0" orientation="portrait" horizontalDpi="300" verticalDpi="300" r:id="rId1"/>
  <headerFooter alignWithMargins="0">
    <oddHeader>&amp;C&amp;6ZDRAVSTVENI DOM - NOVA GORICA</oddHeader>
    <oddFooter>&amp;C&amp;A&amp;R&amp;P od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84"/>
  <sheetViews>
    <sheetView view="pageBreakPreview" zoomScaleSheetLayoutView="100" workbookViewId="0">
      <selection activeCell="F47" sqref="F47"/>
    </sheetView>
  </sheetViews>
  <sheetFormatPr defaultRowHeight="12.75"/>
  <cols>
    <col min="1" max="4" width="9.140625" style="1"/>
    <col min="5" max="5" width="12.140625" style="1" customWidth="1"/>
    <col min="6" max="6" width="18.42578125" style="46" customWidth="1"/>
    <col min="7" max="7" width="9.140625" style="1"/>
    <col min="8" max="8" width="13" style="2" customWidth="1"/>
    <col min="9" max="16384" width="9.140625" style="1"/>
  </cols>
  <sheetData>
    <row r="1" spans="1:8" ht="20.25">
      <c r="A1" s="3365" t="s">
        <v>2018</v>
      </c>
      <c r="B1" s="3365"/>
      <c r="C1" s="3365"/>
      <c r="D1" s="3365"/>
      <c r="E1" s="3365"/>
      <c r="F1" s="3365"/>
      <c r="G1" s="3365"/>
      <c r="H1" s="3365"/>
    </row>
    <row r="2" spans="1:8">
      <c r="A2" s="12"/>
      <c r="B2" s="12"/>
      <c r="C2" s="12"/>
      <c r="D2" s="12"/>
      <c r="E2" s="17"/>
      <c r="F2" s="47"/>
      <c r="G2" s="17"/>
      <c r="H2" s="46"/>
    </row>
    <row r="3" spans="1:8">
      <c r="B3" s="12" t="s">
        <v>2</v>
      </c>
      <c r="C3" s="48"/>
      <c r="D3" s="12"/>
      <c r="E3" s="17"/>
      <c r="F3" s="47"/>
      <c r="G3" s="17"/>
      <c r="H3" s="46"/>
    </row>
    <row r="4" spans="1:8">
      <c r="E4" s="20"/>
      <c r="F4" s="49"/>
      <c r="G4" s="20"/>
      <c r="H4" s="46"/>
    </row>
    <row r="5" spans="1:8">
      <c r="E5" s="20"/>
      <c r="F5" s="50"/>
      <c r="G5" s="20"/>
      <c r="H5" s="51"/>
    </row>
    <row r="6" spans="1:8">
      <c r="A6" s="1" t="s">
        <v>3</v>
      </c>
      <c r="B6" s="1" t="s">
        <v>4</v>
      </c>
      <c r="E6" s="20"/>
      <c r="F6" s="50">
        <f>+'RUŠITVENA DELA'!F71</f>
        <v>0</v>
      </c>
      <c r="G6" s="20"/>
      <c r="H6" s="51"/>
    </row>
    <row r="7" spans="1:8">
      <c r="E7" s="20"/>
      <c r="F7" s="50"/>
      <c r="G7" s="20"/>
      <c r="H7" s="51"/>
    </row>
    <row r="8" spans="1:8">
      <c r="A8" s="1" t="s">
        <v>7</v>
      </c>
      <c r="B8" s="1" t="s">
        <v>8</v>
      </c>
      <c r="D8" s="52"/>
      <c r="E8" s="20"/>
      <c r="F8" s="50">
        <f>+ZEMNELJSKA!F103</f>
        <v>0</v>
      </c>
      <c r="G8" s="20"/>
      <c r="H8" s="51"/>
    </row>
    <row r="9" spans="1:8">
      <c r="E9" s="20"/>
      <c r="F9" s="50"/>
      <c r="G9" s="20"/>
      <c r="H9" s="51"/>
    </row>
    <row r="10" spans="1:8">
      <c r="A10" s="53" t="s">
        <v>9</v>
      </c>
      <c r="B10" s="1" t="s">
        <v>10</v>
      </c>
      <c r="E10" s="20"/>
      <c r="F10" s="54">
        <f>+'BETONSKA '!F158</f>
        <v>0</v>
      </c>
      <c r="G10" s="20"/>
      <c r="H10" s="46"/>
    </row>
    <row r="11" spans="1:8">
      <c r="A11" s="53"/>
      <c r="E11" s="20"/>
      <c r="F11" s="54"/>
      <c r="G11" s="20"/>
      <c r="H11" s="46"/>
    </row>
    <row r="12" spans="1:8">
      <c r="A12" s="53" t="s">
        <v>11</v>
      </c>
      <c r="B12" s="1" t="s">
        <v>12</v>
      </c>
      <c r="F12" s="54">
        <f>+'ZIDARSKA '!F269</f>
        <v>0</v>
      </c>
    </row>
    <row r="13" spans="1:8">
      <c r="A13" s="53"/>
      <c r="F13" s="54"/>
    </row>
    <row r="14" spans="1:8">
      <c r="A14" s="53" t="s">
        <v>13</v>
      </c>
      <c r="B14" s="1" t="s">
        <v>14</v>
      </c>
      <c r="F14" s="54">
        <f>+'TESARSKA '!F218</f>
        <v>0</v>
      </c>
    </row>
    <row r="15" spans="1:8">
      <c r="A15" s="53"/>
      <c r="F15" s="54"/>
    </row>
    <row r="16" spans="1:8">
      <c r="A16" s="53" t="s">
        <v>15</v>
      </c>
      <c r="B16" s="1" t="s">
        <v>16</v>
      </c>
      <c r="F16" s="54">
        <f>+FASADA!F141</f>
        <v>0</v>
      </c>
    </row>
    <row r="17" spans="1:8">
      <c r="A17" s="53"/>
      <c r="F17" s="54"/>
    </row>
    <row r="18" spans="1:8" s="10" customFormat="1">
      <c r="A18" s="60" t="s">
        <v>527</v>
      </c>
      <c r="B18" s="60"/>
      <c r="C18" s="61"/>
      <c r="D18" s="62"/>
      <c r="E18" s="8"/>
      <c r="F18" s="63"/>
      <c r="G18" s="64"/>
      <c r="H18" s="64"/>
    </row>
    <row r="19" spans="1:8">
      <c r="A19" s="16" t="s">
        <v>18</v>
      </c>
      <c r="B19" s="12"/>
      <c r="C19" s="48"/>
      <c r="D19" s="12"/>
      <c r="E19" s="17"/>
      <c r="F19" s="65">
        <f>SUM(F5:F18)</f>
        <v>0</v>
      </c>
      <c r="G19" s="17"/>
      <c r="H19" s="66"/>
    </row>
    <row r="20" spans="1:8">
      <c r="A20" s="16"/>
      <c r="B20" s="12"/>
      <c r="C20" s="48"/>
      <c r="D20" s="12"/>
      <c r="E20" s="17"/>
      <c r="F20" s="54"/>
      <c r="G20" s="17"/>
      <c r="H20" s="46"/>
    </row>
    <row r="21" spans="1:8">
      <c r="B21" s="16" t="s">
        <v>19</v>
      </c>
      <c r="C21" s="48"/>
      <c r="D21" s="12"/>
      <c r="E21" s="17"/>
      <c r="F21" s="47"/>
      <c r="G21" s="17"/>
      <c r="H21" s="46"/>
    </row>
    <row r="22" spans="1:8">
      <c r="A22" s="16"/>
      <c r="B22" s="12"/>
      <c r="C22" s="48"/>
      <c r="D22" s="12"/>
      <c r="E22" s="17"/>
      <c r="F22" s="47"/>
      <c r="G22" s="17"/>
      <c r="H22" s="46"/>
    </row>
    <row r="23" spans="1:8">
      <c r="A23" s="16"/>
      <c r="B23" s="12"/>
      <c r="C23" s="48"/>
      <c r="D23" s="12"/>
      <c r="E23" s="17"/>
      <c r="F23" s="47"/>
      <c r="G23" s="17"/>
      <c r="H23" s="46"/>
    </row>
    <row r="24" spans="1:8">
      <c r="A24" s="16"/>
      <c r="B24" s="12"/>
      <c r="C24" s="48"/>
      <c r="D24" s="12"/>
      <c r="E24" s="17"/>
      <c r="F24" s="47"/>
      <c r="G24" s="17"/>
      <c r="H24" s="46"/>
    </row>
    <row r="25" spans="1:8">
      <c r="A25" s="53" t="s">
        <v>3</v>
      </c>
      <c r="B25" s="1" t="s">
        <v>20</v>
      </c>
      <c r="C25" s="48"/>
      <c r="D25" s="12"/>
      <c r="E25" s="17"/>
      <c r="F25" s="49">
        <f>+KROVSKA!F339</f>
        <v>0</v>
      </c>
      <c r="G25" s="17"/>
      <c r="H25" s="46"/>
    </row>
    <row r="26" spans="1:8">
      <c r="A26" s="16"/>
      <c r="B26" s="12"/>
      <c r="C26" s="48"/>
      <c r="D26" s="12"/>
      <c r="E26" s="17"/>
      <c r="F26" s="47"/>
      <c r="G26" s="17"/>
      <c r="H26" s="46"/>
    </row>
    <row r="27" spans="1:8">
      <c r="A27" s="53" t="s">
        <v>5</v>
      </c>
      <c r="B27" s="1" t="s">
        <v>21</v>
      </c>
      <c r="C27" s="48"/>
      <c r="D27" s="12"/>
      <c r="E27" s="17"/>
      <c r="F27" s="49">
        <f>+KLJUČAVNIČARSKA!F232</f>
        <v>0</v>
      </c>
      <c r="G27" s="17"/>
      <c r="H27" s="46"/>
    </row>
    <row r="28" spans="1:8">
      <c r="A28" s="53"/>
      <c r="C28" s="48"/>
      <c r="D28" s="12"/>
      <c r="E28" s="17"/>
      <c r="F28" s="49"/>
      <c r="G28" s="17"/>
      <c r="H28" s="46"/>
    </row>
    <row r="29" spans="1:8">
      <c r="A29" s="1" t="s">
        <v>22</v>
      </c>
      <c r="B29" s="1" t="s">
        <v>23</v>
      </c>
      <c r="F29" s="49">
        <f>+'STAVBNO POHIŠTVO'!F1110</f>
        <v>0</v>
      </c>
    </row>
    <row r="30" spans="1:8">
      <c r="F30" s="49"/>
    </row>
    <row r="31" spans="1:8">
      <c r="A31" s="1" t="s">
        <v>9</v>
      </c>
      <c r="B31" s="1" t="s">
        <v>24</v>
      </c>
      <c r="F31" s="49">
        <f>+'MIZARSKA DELA'!F20</f>
        <v>0</v>
      </c>
    </row>
    <row r="32" spans="1:8">
      <c r="F32" s="49"/>
    </row>
    <row r="33" spans="1:8">
      <c r="A33" s="1" t="s">
        <v>11</v>
      </c>
      <c r="B33" s="1" t="s">
        <v>25</v>
      </c>
      <c r="F33" s="49">
        <f>+'MONTAŽNA DELA'!F178</f>
        <v>0</v>
      </c>
    </row>
    <row r="34" spans="1:8" s="12" customFormat="1" ht="12" customHeight="1">
      <c r="A34" s="53"/>
      <c r="B34" s="1"/>
      <c r="E34" s="17"/>
      <c r="F34" s="54"/>
      <c r="G34" s="17"/>
      <c r="H34" s="46"/>
    </row>
    <row r="35" spans="1:8" s="12" customFormat="1" ht="12" customHeight="1">
      <c r="A35" s="53" t="s">
        <v>26</v>
      </c>
      <c r="B35" s="1" t="s">
        <v>27</v>
      </c>
      <c r="E35" s="17"/>
      <c r="F35" s="54">
        <f>+'SLIKOPLESKARSKA '!F39</f>
        <v>0</v>
      </c>
      <c r="G35" s="17"/>
      <c r="H35" s="46"/>
    </row>
    <row r="36" spans="1:8" s="12" customFormat="1" ht="12" customHeight="1">
      <c r="A36" s="53"/>
      <c r="B36" s="1"/>
      <c r="E36" s="17"/>
      <c r="F36" s="54"/>
      <c r="G36" s="17"/>
      <c r="H36" s="46"/>
    </row>
    <row r="37" spans="1:8" s="12" customFormat="1" ht="12" customHeight="1">
      <c r="A37" s="53" t="s">
        <v>28</v>
      </c>
      <c r="B37" s="1" t="s">
        <v>29</v>
      </c>
      <c r="E37" s="17"/>
      <c r="F37" s="54">
        <f>+'KERAMIKA '!F91</f>
        <v>0</v>
      </c>
      <c r="G37" s="17"/>
      <c r="H37" s="46"/>
    </row>
    <row r="38" spans="1:8" s="12" customFormat="1" ht="12" customHeight="1">
      <c r="A38" s="53"/>
      <c r="B38" s="1"/>
      <c r="E38" s="17"/>
      <c r="F38" s="54"/>
      <c r="G38" s="17"/>
      <c r="H38" s="46"/>
    </row>
    <row r="39" spans="1:8" s="12" customFormat="1" ht="12" customHeight="1">
      <c r="A39" s="53" t="s">
        <v>17</v>
      </c>
      <c r="B39" s="1" t="s">
        <v>30</v>
      </c>
      <c r="E39" s="17"/>
      <c r="F39" s="54">
        <f>+PODOPOLAGALSKA!F23</f>
        <v>0</v>
      </c>
      <c r="G39" s="17"/>
      <c r="H39" s="46"/>
    </row>
    <row r="40" spans="1:8" s="12" customFormat="1" ht="12" customHeight="1">
      <c r="A40" s="53"/>
      <c r="B40" s="1"/>
      <c r="E40" s="17"/>
      <c r="F40" s="54"/>
      <c r="G40" s="17"/>
      <c r="H40" s="46"/>
    </row>
    <row r="41" spans="1:8" s="12" customFormat="1" ht="12" customHeight="1">
      <c r="A41" s="53" t="s">
        <v>31</v>
      </c>
      <c r="B41" s="1" t="s">
        <v>32</v>
      </c>
      <c r="E41" s="17"/>
      <c r="F41" s="54">
        <f>+'OBDELAVE BETONOV'!F76</f>
        <v>0</v>
      </c>
      <c r="G41" s="17"/>
      <c r="H41" s="46"/>
    </row>
    <row r="42" spans="1:8" s="12" customFormat="1" ht="12" customHeight="1">
      <c r="A42" s="53"/>
      <c r="E42" s="17"/>
      <c r="F42" s="54"/>
      <c r="G42" s="17"/>
      <c r="H42" s="67"/>
    </row>
    <row r="43" spans="1:8" s="12" customFormat="1">
      <c r="A43" s="53" t="s">
        <v>33</v>
      </c>
      <c r="B43" s="1" t="s">
        <v>34</v>
      </c>
      <c r="E43" s="17"/>
      <c r="F43" s="54">
        <f>+OPREMA!F115</f>
        <v>0</v>
      </c>
      <c r="G43" s="17"/>
      <c r="H43" s="66"/>
    </row>
    <row r="44" spans="1:8" s="12" customFormat="1">
      <c r="A44" s="53"/>
      <c r="E44" s="17"/>
      <c r="F44" s="54"/>
      <c r="G44" s="17"/>
      <c r="H44" s="66"/>
    </row>
    <row r="45" spans="1:8" s="10" customFormat="1">
      <c r="A45" s="55"/>
      <c r="B45" s="55"/>
      <c r="C45" s="56"/>
      <c r="D45" s="57"/>
      <c r="E45" s="14"/>
      <c r="F45" s="58"/>
      <c r="G45" s="59"/>
      <c r="H45" s="59"/>
    </row>
    <row r="46" spans="1:8" s="10" customFormat="1">
      <c r="A46" s="60"/>
      <c r="B46" s="60"/>
      <c r="C46" s="61"/>
      <c r="D46" s="62"/>
      <c r="E46" s="8"/>
      <c r="F46" s="63"/>
      <c r="G46" s="64"/>
      <c r="H46" s="64"/>
    </row>
    <row r="47" spans="1:8">
      <c r="A47" s="16" t="s">
        <v>35</v>
      </c>
      <c r="B47" s="12"/>
      <c r="C47" s="48"/>
      <c r="D47" s="12"/>
      <c r="E47" s="17"/>
      <c r="F47" s="54">
        <f>SUM(F24:F46)</f>
        <v>0</v>
      </c>
      <c r="G47" s="17"/>
      <c r="H47" s="66"/>
    </row>
    <row r="48" spans="1:8">
      <c r="A48" s="16"/>
      <c r="B48" s="12"/>
      <c r="C48" s="48"/>
      <c r="D48" s="12"/>
      <c r="E48" s="17"/>
      <c r="F48" s="54"/>
      <c r="G48" s="17"/>
      <c r="H48" s="66"/>
    </row>
    <row r="49" spans="1:8">
      <c r="A49" s="16"/>
      <c r="B49" s="12"/>
      <c r="C49" s="48"/>
      <c r="D49" s="12"/>
      <c r="E49" s="17"/>
      <c r="F49" s="54"/>
      <c r="G49" s="17"/>
      <c r="H49" s="66"/>
    </row>
    <row r="50" spans="1:8">
      <c r="A50" s="16"/>
      <c r="B50" s="12"/>
      <c r="C50" s="48"/>
      <c r="D50" s="12"/>
      <c r="E50" s="17"/>
      <c r="F50" s="54"/>
      <c r="G50" s="17"/>
      <c r="H50" s="66"/>
    </row>
    <row r="51" spans="1:8">
      <c r="A51" s="16"/>
      <c r="B51" s="12"/>
      <c r="C51" s="48"/>
      <c r="D51" s="12"/>
      <c r="E51" s="17"/>
      <c r="F51" s="54"/>
      <c r="G51" s="17"/>
      <c r="H51" s="66"/>
    </row>
    <row r="52" spans="1:8">
      <c r="A52" s="16"/>
      <c r="B52" s="12"/>
      <c r="C52" s="48"/>
      <c r="D52" s="12"/>
      <c r="E52" s="17"/>
      <c r="F52" s="54"/>
      <c r="G52" s="17"/>
      <c r="H52" s="66"/>
    </row>
    <row r="53" spans="1:8">
      <c r="A53" s="16"/>
      <c r="B53" s="12"/>
      <c r="C53" s="48"/>
      <c r="D53" s="12"/>
      <c r="E53" s="17"/>
      <c r="F53" s="54"/>
      <c r="G53" s="17"/>
      <c r="H53" s="66"/>
    </row>
    <row r="54" spans="1:8">
      <c r="A54" s="16"/>
      <c r="B54" s="12"/>
      <c r="C54" s="48"/>
      <c r="D54" s="12"/>
      <c r="E54" s="17"/>
      <c r="F54" s="54"/>
      <c r="G54" s="17"/>
      <c r="H54" s="66"/>
    </row>
    <row r="55" spans="1:8" s="10" customFormat="1">
      <c r="A55" s="55"/>
      <c r="B55" s="55"/>
      <c r="C55" s="56"/>
      <c r="D55" s="57"/>
      <c r="E55" s="14"/>
      <c r="F55" s="58"/>
      <c r="G55" s="59"/>
      <c r="H55" s="59"/>
    </row>
    <row r="56" spans="1:8" s="10" customFormat="1">
      <c r="A56" s="60"/>
      <c r="B56" s="60"/>
      <c r="C56" s="61"/>
      <c r="D56" s="62"/>
      <c r="E56" s="8"/>
      <c r="F56" s="63"/>
      <c r="G56" s="64"/>
      <c r="H56" s="64"/>
    </row>
    <row r="57" spans="1:8">
      <c r="A57" s="53"/>
      <c r="F57" s="54"/>
    </row>
    <row r="58" spans="1:8">
      <c r="F58" s="49"/>
    </row>
    <row r="59" spans="1:8">
      <c r="F59" s="49"/>
    </row>
    <row r="60" spans="1:8">
      <c r="F60" s="54"/>
    </row>
    <row r="61" spans="1:8">
      <c r="F61" s="49"/>
    </row>
    <row r="62" spans="1:8">
      <c r="F62" s="49"/>
    </row>
    <row r="63" spans="1:8">
      <c r="F63" s="49"/>
    </row>
    <row r="64" spans="1:8">
      <c r="F64" s="49"/>
    </row>
    <row r="65" spans="6:6">
      <c r="F65" s="49"/>
    </row>
    <row r="66" spans="6:6">
      <c r="F66" s="49"/>
    </row>
    <row r="67" spans="6:6">
      <c r="F67" s="49"/>
    </row>
    <row r="68" spans="6:6">
      <c r="F68" s="49"/>
    </row>
    <row r="69" spans="6:6">
      <c r="F69" s="49"/>
    </row>
    <row r="70" spans="6:6">
      <c r="F70" s="49"/>
    </row>
    <row r="71" spans="6:6">
      <c r="F71" s="49"/>
    </row>
    <row r="72" spans="6:6">
      <c r="F72" s="49"/>
    </row>
    <row r="73" spans="6:6">
      <c r="F73" s="49"/>
    </row>
    <row r="74" spans="6:6">
      <c r="F74" s="49"/>
    </row>
    <row r="75" spans="6:6">
      <c r="F75" s="49"/>
    </row>
    <row r="76" spans="6:6">
      <c r="F76" s="49"/>
    </row>
    <row r="77" spans="6:6">
      <c r="F77" s="49"/>
    </row>
    <row r="78" spans="6:6">
      <c r="F78" s="49"/>
    </row>
    <row r="79" spans="6:6">
      <c r="F79" s="49"/>
    </row>
    <row r="80" spans="6:6">
      <c r="F80" s="49"/>
    </row>
    <row r="81" spans="6:6">
      <c r="F81" s="49"/>
    </row>
    <row r="82" spans="6:6">
      <c r="F82" s="49"/>
    </row>
    <row r="83" spans="6:6">
      <c r="F83" s="49"/>
    </row>
    <row r="84" spans="6:6">
      <c r="F84" s="49"/>
    </row>
    <row r="85" spans="6:6">
      <c r="F85" s="49"/>
    </row>
    <row r="86" spans="6:6">
      <c r="F86" s="49"/>
    </row>
    <row r="87" spans="6:6">
      <c r="F87" s="49"/>
    </row>
    <row r="88" spans="6:6">
      <c r="F88" s="49"/>
    </row>
    <row r="89" spans="6:6">
      <c r="F89" s="49"/>
    </row>
    <row r="90" spans="6:6">
      <c r="F90" s="49"/>
    </row>
    <row r="91" spans="6:6">
      <c r="F91" s="49"/>
    </row>
    <row r="92" spans="6:6">
      <c r="F92" s="49"/>
    </row>
    <row r="93" spans="6:6">
      <c r="F93" s="49"/>
    </row>
    <row r="94" spans="6:6">
      <c r="F94" s="49"/>
    </row>
    <row r="95" spans="6:6">
      <c r="F95" s="49"/>
    </row>
    <row r="96" spans="6:6">
      <c r="F96" s="49"/>
    </row>
    <row r="97" spans="6:6">
      <c r="F97" s="49"/>
    </row>
    <row r="98" spans="6:6">
      <c r="F98" s="49"/>
    </row>
    <row r="99" spans="6:6">
      <c r="F99" s="49"/>
    </row>
    <row r="100" spans="6:6">
      <c r="F100" s="49"/>
    </row>
    <row r="101" spans="6:6">
      <c r="F101" s="49"/>
    </row>
    <row r="102" spans="6:6">
      <c r="F102" s="49"/>
    </row>
    <row r="103" spans="6:6">
      <c r="F103" s="49"/>
    </row>
    <row r="104" spans="6:6">
      <c r="F104" s="49"/>
    </row>
    <row r="105" spans="6:6">
      <c r="F105" s="49"/>
    </row>
    <row r="106" spans="6:6">
      <c r="F106" s="49"/>
    </row>
    <row r="107" spans="6:6">
      <c r="F107" s="49"/>
    </row>
    <row r="108" spans="6:6">
      <c r="F108" s="49"/>
    </row>
    <row r="109" spans="6:6">
      <c r="F109" s="49"/>
    </row>
    <row r="110" spans="6:6">
      <c r="F110" s="49"/>
    </row>
    <row r="111" spans="6:6">
      <c r="F111" s="49"/>
    </row>
    <row r="112" spans="6:6">
      <c r="F112" s="49"/>
    </row>
    <row r="113" spans="6:6">
      <c r="F113" s="49"/>
    </row>
    <row r="114" spans="6:6">
      <c r="F114" s="49"/>
    </row>
    <row r="115" spans="6:6">
      <c r="F115" s="49"/>
    </row>
    <row r="116" spans="6:6">
      <c r="F116" s="49"/>
    </row>
    <row r="117" spans="6:6">
      <c r="F117" s="49"/>
    </row>
    <row r="118" spans="6:6">
      <c r="F118" s="49"/>
    </row>
    <row r="119" spans="6:6">
      <c r="F119" s="49"/>
    </row>
    <row r="120" spans="6:6">
      <c r="F120" s="49"/>
    </row>
    <row r="121" spans="6:6">
      <c r="F121" s="49"/>
    </row>
    <row r="122" spans="6:6">
      <c r="F122" s="49"/>
    </row>
    <row r="123" spans="6:6">
      <c r="F123" s="49"/>
    </row>
    <row r="124" spans="6:6">
      <c r="F124" s="49"/>
    </row>
    <row r="125" spans="6:6">
      <c r="F125" s="49"/>
    </row>
    <row r="126" spans="6:6">
      <c r="F126" s="49"/>
    </row>
    <row r="127" spans="6:6">
      <c r="F127" s="49"/>
    </row>
    <row r="128" spans="6:6">
      <c r="F128" s="49"/>
    </row>
    <row r="129" spans="6:6">
      <c r="F129" s="49"/>
    </row>
    <row r="130" spans="6:6">
      <c r="F130" s="49"/>
    </row>
    <row r="131" spans="6:6">
      <c r="F131" s="49"/>
    </row>
    <row r="132" spans="6:6">
      <c r="F132" s="49"/>
    </row>
    <row r="133" spans="6:6">
      <c r="F133" s="49"/>
    </row>
    <row r="134" spans="6:6">
      <c r="F134" s="49"/>
    </row>
    <row r="135" spans="6:6">
      <c r="F135" s="49"/>
    </row>
    <row r="136" spans="6:6">
      <c r="F136" s="49"/>
    </row>
    <row r="137" spans="6:6">
      <c r="F137" s="49"/>
    </row>
    <row r="138" spans="6:6">
      <c r="F138" s="49"/>
    </row>
    <row r="139" spans="6:6">
      <c r="F139" s="49"/>
    </row>
    <row r="140" spans="6:6">
      <c r="F140" s="49"/>
    </row>
    <row r="141" spans="6:6">
      <c r="F141" s="49"/>
    </row>
    <row r="142" spans="6:6">
      <c r="F142" s="49"/>
    </row>
    <row r="143" spans="6:6">
      <c r="F143" s="49"/>
    </row>
    <row r="144" spans="6:6">
      <c r="F144" s="49"/>
    </row>
    <row r="145" spans="6:6">
      <c r="F145" s="49"/>
    </row>
    <row r="146" spans="6:6">
      <c r="F146" s="49"/>
    </row>
    <row r="147" spans="6:6">
      <c r="F147" s="49"/>
    </row>
    <row r="148" spans="6:6">
      <c r="F148" s="49"/>
    </row>
    <row r="149" spans="6:6">
      <c r="F149" s="49"/>
    </row>
    <row r="150" spans="6:6">
      <c r="F150" s="49"/>
    </row>
    <row r="151" spans="6:6">
      <c r="F151" s="49"/>
    </row>
    <row r="152" spans="6:6">
      <c r="F152" s="49"/>
    </row>
    <row r="153" spans="6:6">
      <c r="F153" s="49"/>
    </row>
    <row r="154" spans="6:6">
      <c r="F154" s="49"/>
    </row>
    <row r="155" spans="6:6">
      <c r="F155" s="49"/>
    </row>
    <row r="156" spans="6:6">
      <c r="F156" s="49"/>
    </row>
    <row r="157" spans="6:6">
      <c r="F157" s="49"/>
    </row>
    <row r="158" spans="6:6">
      <c r="F158" s="49"/>
    </row>
    <row r="159" spans="6:6">
      <c r="F159" s="49"/>
    </row>
    <row r="160" spans="6:6">
      <c r="F160" s="49"/>
    </row>
    <row r="161" spans="6:6">
      <c r="F161" s="49"/>
    </row>
    <row r="162" spans="6:6">
      <c r="F162" s="49"/>
    </row>
    <row r="163" spans="6:6">
      <c r="F163" s="49"/>
    </row>
    <row r="164" spans="6:6">
      <c r="F164" s="49"/>
    </row>
    <row r="165" spans="6:6">
      <c r="F165" s="49"/>
    </row>
    <row r="166" spans="6:6">
      <c r="F166" s="49"/>
    </row>
    <row r="167" spans="6:6">
      <c r="F167" s="49"/>
    </row>
    <row r="168" spans="6:6">
      <c r="F168" s="49"/>
    </row>
    <row r="169" spans="6:6">
      <c r="F169" s="49"/>
    </row>
    <row r="170" spans="6:6">
      <c r="F170" s="49"/>
    </row>
    <row r="171" spans="6:6">
      <c r="F171" s="49"/>
    </row>
    <row r="172" spans="6:6">
      <c r="F172" s="49"/>
    </row>
    <row r="173" spans="6:6">
      <c r="F173" s="49"/>
    </row>
    <row r="174" spans="6:6">
      <c r="F174" s="49"/>
    </row>
    <row r="175" spans="6:6">
      <c r="F175" s="49"/>
    </row>
    <row r="176" spans="6:6">
      <c r="F176" s="49"/>
    </row>
    <row r="177" spans="6:6">
      <c r="F177" s="49"/>
    </row>
    <row r="178" spans="6:6">
      <c r="F178" s="49"/>
    </row>
    <row r="179" spans="6:6">
      <c r="F179" s="49"/>
    </row>
    <row r="180" spans="6:6">
      <c r="F180" s="49"/>
    </row>
    <row r="181" spans="6:6">
      <c r="F181" s="49"/>
    </row>
    <row r="182" spans="6:6">
      <c r="F182" s="49"/>
    </row>
    <row r="183" spans="6:6">
      <c r="F183" s="49"/>
    </row>
    <row r="184" spans="6:6">
      <c r="F184" s="49"/>
    </row>
  </sheetData>
  <sheetProtection algorithmName="SHA-512" hashValue="QCbtTjPXyCUTWnOz6UhkafX/IGgge5qvByPjK7W1P2cL//R+tbJc/NxgDSo5lPlGW1G6jnG7gx9sNuWd6+BJuw==" saltValue="s5b4D7vbWDlCRNfOEqB54w==" spinCount="100000" sheet="1" objects="1" scenarios="1" selectLockedCells="1"/>
  <mergeCells count="1">
    <mergeCell ref="A1:H1"/>
  </mergeCells>
  <printOptions horizontalCentered="1"/>
  <pageMargins left="0.98402777777777772" right="0.39374999999999999" top="0.98402777777777772" bottom="0.78749999999999998" header="0.51180555555555551" footer="0.51180555555555551"/>
  <pageSetup paperSize="9" firstPageNumber="0" orientation="portrait" horizontalDpi="300" verticalDpi="300" r:id="rId1"/>
  <headerFooter alignWithMargins="0">
    <oddHeader>&amp;C&amp;6ZDRAVSTVENI DOM - NOVA GORICA</oddHeader>
    <oddFooter>&amp;C&amp;A&amp;R&amp;P od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62825-ABD1-42DB-B885-79B6A935A14C}">
  <dimension ref="A1:H146"/>
  <sheetViews>
    <sheetView view="pageBreakPreview" zoomScaleNormal="100" zoomScaleSheetLayoutView="100" workbookViewId="0">
      <selection activeCell="F18" sqref="F18"/>
    </sheetView>
  </sheetViews>
  <sheetFormatPr defaultRowHeight="12.75"/>
  <cols>
    <col min="1" max="4" width="9.140625" style="3125"/>
    <col min="5" max="5" width="12.140625" style="3125" customWidth="1"/>
    <col min="6" max="6" width="18.42578125" style="3129" customWidth="1"/>
    <col min="7" max="7" width="9.140625" style="3125" customWidth="1"/>
    <col min="8" max="8" width="13" style="3129" hidden="1" customWidth="1"/>
    <col min="9" max="16384" width="9.140625" style="3125"/>
  </cols>
  <sheetData>
    <row r="1" spans="1:8" ht="20.25">
      <c r="A1" s="3368" t="s">
        <v>2019</v>
      </c>
      <c r="B1" s="3368"/>
      <c r="C1" s="3368"/>
      <c r="D1" s="3368"/>
      <c r="E1" s="3368"/>
      <c r="F1" s="3368"/>
      <c r="G1" s="3368"/>
      <c r="H1" s="3368"/>
    </row>
    <row r="2" spans="1:8">
      <c r="A2" s="3126"/>
      <c r="B2" s="3126"/>
      <c r="C2" s="3126"/>
      <c r="D2" s="3126"/>
      <c r="E2" s="3127"/>
      <c r="F2" s="3128"/>
      <c r="G2" s="3127"/>
    </row>
    <row r="3" spans="1:8">
      <c r="B3" s="3126"/>
      <c r="C3" s="3130"/>
      <c r="D3" s="3126"/>
      <c r="E3" s="3127"/>
      <c r="F3" s="3128"/>
      <c r="G3" s="3127"/>
    </row>
    <row r="4" spans="1:8">
      <c r="E4" s="3131"/>
      <c r="F4" s="3132"/>
      <c r="G4" s="3131"/>
    </row>
    <row r="5" spans="1:8">
      <c r="E5" s="3131"/>
      <c r="F5" s="3132"/>
      <c r="G5" s="3131"/>
      <c r="H5" s="3133"/>
    </row>
    <row r="6" spans="1:8">
      <c r="A6" s="3125" t="s">
        <v>3</v>
      </c>
      <c r="B6" s="3125" t="s">
        <v>3979</v>
      </c>
      <c r="E6" s="3131"/>
      <c r="F6" s="3132">
        <f>' ZU objekt'!F196</f>
        <v>0</v>
      </c>
      <c r="G6" s="3131"/>
      <c r="H6" s="3133"/>
    </row>
    <row r="7" spans="1:8">
      <c r="E7" s="3131"/>
      <c r="F7" s="3132"/>
      <c r="G7" s="3131"/>
      <c r="H7" s="3133"/>
    </row>
    <row r="8" spans="1:8">
      <c r="A8" s="3125" t="s">
        <v>5</v>
      </c>
      <c r="B8" s="3125" t="s">
        <v>2020</v>
      </c>
      <c r="E8" s="3131"/>
      <c r="F8" s="3132">
        <f>+'ZU okolica'!F115</f>
        <v>0</v>
      </c>
      <c r="G8" s="3131"/>
      <c r="H8" s="3133"/>
    </row>
    <row r="9" spans="1:8">
      <c r="E9" s="3131"/>
      <c r="F9" s="3132"/>
      <c r="G9" s="3131"/>
      <c r="H9" s="3133"/>
    </row>
    <row r="10" spans="1:8">
      <c r="A10" s="3125" t="s">
        <v>7</v>
      </c>
      <c r="B10" s="3125" t="s">
        <v>2021</v>
      </c>
      <c r="D10" s="3134"/>
      <c r="E10" s="3131"/>
      <c r="F10" s="3132">
        <f>+'ZU Cankarjeva'!F72</f>
        <v>0</v>
      </c>
      <c r="G10" s="3131"/>
      <c r="H10" s="3133"/>
    </row>
    <row r="11" spans="1:8">
      <c r="E11" s="3131"/>
      <c r="F11" s="3132"/>
      <c r="G11" s="3131"/>
      <c r="H11" s="3133"/>
    </row>
    <row r="12" spans="1:8">
      <c r="A12" s="3135" t="s">
        <v>9</v>
      </c>
      <c r="B12" s="3125" t="s">
        <v>3980</v>
      </c>
      <c r="E12" s="3131"/>
      <c r="F12" s="3136">
        <f>+kineta!F71</f>
        <v>0</v>
      </c>
      <c r="G12" s="3131"/>
    </row>
    <row r="13" spans="1:8">
      <c r="A13" s="3135"/>
      <c r="E13" s="3131"/>
      <c r="F13" s="3136"/>
      <c r="G13" s="3131"/>
    </row>
    <row r="14" spans="1:8">
      <c r="A14" s="3135" t="s">
        <v>11</v>
      </c>
      <c r="B14" s="3125" t="s">
        <v>1894</v>
      </c>
      <c r="F14" s="3136">
        <f>+'meteorni odvodnik'!F65</f>
        <v>0</v>
      </c>
    </row>
    <row r="15" spans="1:8">
      <c r="A15" s="3135"/>
      <c r="F15" s="3136"/>
    </row>
    <row r="16" spans="1:8">
      <c r="A16" s="3135"/>
      <c r="B16" s="3125" t="s">
        <v>3981</v>
      </c>
      <c r="F16" s="3136">
        <f>'Rek vročevod'!D10</f>
        <v>0</v>
      </c>
    </row>
    <row r="17" spans="1:8">
      <c r="A17" s="3135"/>
      <c r="F17" s="3136"/>
    </row>
    <row r="18" spans="1:8">
      <c r="B18" s="3137" t="s">
        <v>2022</v>
      </c>
      <c r="C18" s="3138"/>
      <c r="D18" s="3139"/>
      <c r="E18" s="3140"/>
      <c r="F18" s="3141">
        <f>SUM(F6:F17)</f>
        <v>0</v>
      </c>
      <c r="G18" s="3142"/>
      <c r="H18" s="3142"/>
    </row>
    <row r="19" spans="1:8">
      <c r="A19" s="3135"/>
      <c r="F19" s="3136"/>
    </row>
    <row r="20" spans="1:8">
      <c r="F20" s="3132"/>
    </row>
    <row r="21" spans="1:8">
      <c r="F21" s="3132"/>
    </row>
    <row r="22" spans="1:8">
      <c r="F22" s="3136"/>
    </row>
    <row r="23" spans="1:8">
      <c r="F23" s="3132"/>
    </row>
    <row r="24" spans="1:8">
      <c r="F24" s="3132"/>
    </row>
    <row r="25" spans="1:8">
      <c r="F25" s="3132"/>
    </row>
    <row r="26" spans="1:8">
      <c r="F26" s="3132"/>
    </row>
    <row r="27" spans="1:8">
      <c r="F27" s="3132"/>
    </row>
    <row r="28" spans="1:8">
      <c r="F28" s="3132"/>
    </row>
    <row r="29" spans="1:8">
      <c r="F29" s="3132"/>
    </row>
    <row r="30" spans="1:8">
      <c r="F30" s="3132"/>
    </row>
    <row r="31" spans="1:8">
      <c r="F31" s="3132"/>
    </row>
    <row r="32" spans="1:8">
      <c r="F32" s="3132"/>
    </row>
    <row r="33" spans="6:6">
      <c r="F33" s="3132"/>
    </row>
    <row r="34" spans="6:6">
      <c r="F34" s="3132"/>
    </row>
    <row r="35" spans="6:6">
      <c r="F35" s="3132"/>
    </row>
    <row r="36" spans="6:6">
      <c r="F36" s="3132"/>
    </row>
    <row r="37" spans="6:6">
      <c r="F37" s="3132"/>
    </row>
    <row r="38" spans="6:6">
      <c r="F38" s="3132"/>
    </row>
    <row r="39" spans="6:6">
      <c r="F39" s="3132"/>
    </row>
    <row r="40" spans="6:6">
      <c r="F40" s="3132"/>
    </row>
    <row r="41" spans="6:6">
      <c r="F41" s="3132"/>
    </row>
    <row r="42" spans="6:6">
      <c r="F42" s="3132"/>
    </row>
    <row r="43" spans="6:6">
      <c r="F43" s="3132"/>
    </row>
    <row r="44" spans="6:6">
      <c r="F44" s="3132"/>
    </row>
    <row r="45" spans="6:6">
      <c r="F45" s="3132"/>
    </row>
    <row r="46" spans="6:6">
      <c r="F46" s="3132"/>
    </row>
    <row r="47" spans="6:6">
      <c r="F47" s="3132"/>
    </row>
    <row r="48" spans="6:6">
      <c r="F48" s="3132"/>
    </row>
    <row r="49" spans="6:6">
      <c r="F49" s="3132"/>
    </row>
    <row r="50" spans="6:6">
      <c r="F50" s="3132"/>
    </row>
    <row r="51" spans="6:6">
      <c r="F51" s="3132"/>
    </row>
    <row r="52" spans="6:6">
      <c r="F52" s="3132"/>
    </row>
    <row r="53" spans="6:6">
      <c r="F53" s="3132"/>
    </row>
    <row r="54" spans="6:6">
      <c r="F54" s="3132"/>
    </row>
    <row r="55" spans="6:6">
      <c r="F55" s="3132"/>
    </row>
    <row r="56" spans="6:6">
      <c r="F56" s="3132"/>
    </row>
    <row r="57" spans="6:6">
      <c r="F57" s="3132"/>
    </row>
    <row r="58" spans="6:6">
      <c r="F58" s="3132"/>
    </row>
    <row r="59" spans="6:6">
      <c r="F59" s="3132"/>
    </row>
    <row r="60" spans="6:6">
      <c r="F60" s="3132"/>
    </row>
    <row r="61" spans="6:6">
      <c r="F61" s="3132"/>
    </row>
    <row r="62" spans="6:6">
      <c r="F62" s="3132"/>
    </row>
    <row r="63" spans="6:6">
      <c r="F63" s="3132"/>
    </row>
    <row r="64" spans="6:6">
      <c r="F64" s="3132"/>
    </row>
    <row r="65" spans="6:6">
      <c r="F65" s="3132"/>
    </row>
    <row r="66" spans="6:6">
      <c r="F66" s="3132"/>
    </row>
    <row r="67" spans="6:6">
      <c r="F67" s="3132"/>
    </row>
    <row r="68" spans="6:6">
      <c r="F68" s="3132"/>
    </row>
    <row r="69" spans="6:6">
      <c r="F69" s="3132"/>
    </row>
    <row r="70" spans="6:6">
      <c r="F70" s="3132"/>
    </row>
    <row r="71" spans="6:6">
      <c r="F71" s="3132"/>
    </row>
    <row r="72" spans="6:6">
      <c r="F72" s="3132"/>
    </row>
    <row r="73" spans="6:6">
      <c r="F73" s="3132"/>
    </row>
    <row r="74" spans="6:6">
      <c r="F74" s="3132"/>
    </row>
    <row r="75" spans="6:6">
      <c r="F75" s="3132"/>
    </row>
    <row r="76" spans="6:6">
      <c r="F76" s="3132"/>
    </row>
    <row r="77" spans="6:6">
      <c r="F77" s="3132"/>
    </row>
    <row r="78" spans="6:6">
      <c r="F78" s="3132"/>
    </row>
    <row r="79" spans="6:6">
      <c r="F79" s="3132"/>
    </row>
    <row r="80" spans="6:6">
      <c r="F80" s="3132"/>
    </row>
    <row r="81" spans="6:6">
      <c r="F81" s="3132"/>
    </row>
    <row r="82" spans="6:6">
      <c r="F82" s="3132"/>
    </row>
    <row r="83" spans="6:6">
      <c r="F83" s="3132"/>
    </row>
    <row r="84" spans="6:6">
      <c r="F84" s="3132"/>
    </row>
    <row r="85" spans="6:6">
      <c r="F85" s="3132"/>
    </row>
    <row r="86" spans="6:6">
      <c r="F86" s="3132"/>
    </row>
    <row r="87" spans="6:6">
      <c r="F87" s="3132"/>
    </row>
    <row r="88" spans="6:6">
      <c r="F88" s="3132"/>
    </row>
    <row r="89" spans="6:6">
      <c r="F89" s="3132"/>
    </row>
    <row r="90" spans="6:6">
      <c r="F90" s="3132"/>
    </row>
    <row r="91" spans="6:6">
      <c r="F91" s="3132"/>
    </row>
    <row r="92" spans="6:6">
      <c r="F92" s="3132"/>
    </row>
    <row r="93" spans="6:6">
      <c r="F93" s="3132"/>
    </row>
    <row r="94" spans="6:6">
      <c r="F94" s="3132"/>
    </row>
    <row r="95" spans="6:6">
      <c r="F95" s="3132"/>
    </row>
    <row r="96" spans="6:6">
      <c r="F96" s="3132"/>
    </row>
    <row r="97" spans="6:6">
      <c r="F97" s="3132"/>
    </row>
    <row r="98" spans="6:6">
      <c r="F98" s="3132"/>
    </row>
    <row r="99" spans="6:6">
      <c r="F99" s="3132"/>
    </row>
    <row r="100" spans="6:6">
      <c r="F100" s="3132"/>
    </row>
    <row r="101" spans="6:6">
      <c r="F101" s="3132"/>
    </row>
    <row r="102" spans="6:6">
      <c r="F102" s="3132"/>
    </row>
    <row r="103" spans="6:6">
      <c r="F103" s="3132"/>
    </row>
    <row r="104" spans="6:6">
      <c r="F104" s="3132"/>
    </row>
    <row r="105" spans="6:6">
      <c r="F105" s="3132"/>
    </row>
    <row r="106" spans="6:6">
      <c r="F106" s="3132"/>
    </row>
    <row r="107" spans="6:6">
      <c r="F107" s="3132"/>
    </row>
    <row r="108" spans="6:6">
      <c r="F108" s="3132"/>
    </row>
    <row r="109" spans="6:6">
      <c r="F109" s="3132"/>
    </row>
    <row r="110" spans="6:6">
      <c r="F110" s="3132"/>
    </row>
    <row r="111" spans="6:6">
      <c r="F111" s="3132"/>
    </row>
    <row r="112" spans="6:6">
      <c r="F112" s="3132"/>
    </row>
    <row r="113" spans="6:6">
      <c r="F113" s="3132"/>
    </row>
    <row r="114" spans="6:6">
      <c r="F114" s="3132"/>
    </row>
    <row r="115" spans="6:6">
      <c r="F115" s="3132"/>
    </row>
    <row r="116" spans="6:6">
      <c r="F116" s="3132"/>
    </row>
    <row r="117" spans="6:6">
      <c r="F117" s="3132"/>
    </row>
    <row r="118" spans="6:6">
      <c r="F118" s="3132"/>
    </row>
    <row r="119" spans="6:6">
      <c r="F119" s="3132"/>
    </row>
    <row r="120" spans="6:6">
      <c r="F120" s="3132"/>
    </row>
    <row r="121" spans="6:6">
      <c r="F121" s="3132"/>
    </row>
    <row r="122" spans="6:6">
      <c r="F122" s="3132"/>
    </row>
    <row r="123" spans="6:6">
      <c r="F123" s="3132"/>
    </row>
    <row r="124" spans="6:6">
      <c r="F124" s="3132"/>
    </row>
    <row r="125" spans="6:6">
      <c r="F125" s="3132"/>
    </row>
    <row r="126" spans="6:6">
      <c r="F126" s="3132"/>
    </row>
    <row r="127" spans="6:6">
      <c r="F127" s="3132"/>
    </row>
    <row r="128" spans="6:6">
      <c r="F128" s="3132"/>
    </row>
    <row r="129" spans="6:6">
      <c r="F129" s="3132"/>
    </row>
    <row r="130" spans="6:6">
      <c r="F130" s="3132"/>
    </row>
    <row r="131" spans="6:6">
      <c r="F131" s="3132"/>
    </row>
    <row r="132" spans="6:6">
      <c r="F132" s="3132"/>
    </row>
    <row r="133" spans="6:6">
      <c r="F133" s="3132"/>
    </row>
    <row r="134" spans="6:6">
      <c r="F134" s="3132"/>
    </row>
    <row r="135" spans="6:6">
      <c r="F135" s="3132"/>
    </row>
    <row r="136" spans="6:6">
      <c r="F136" s="3132"/>
    </row>
    <row r="137" spans="6:6">
      <c r="F137" s="3132"/>
    </row>
    <row r="138" spans="6:6">
      <c r="F138" s="3132"/>
    </row>
    <row r="139" spans="6:6">
      <c r="F139" s="3132"/>
    </row>
    <row r="140" spans="6:6">
      <c r="F140" s="3132"/>
    </row>
    <row r="141" spans="6:6">
      <c r="F141" s="3132"/>
    </row>
    <row r="142" spans="6:6">
      <c r="F142" s="3132"/>
    </row>
    <row r="143" spans="6:6">
      <c r="F143" s="3132"/>
    </row>
    <row r="144" spans="6:6">
      <c r="F144" s="3132"/>
    </row>
    <row r="145" spans="6:6">
      <c r="F145" s="3132"/>
    </row>
    <row r="146" spans="6:6">
      <c r="F146" s="3132"/>
    </row>
  </sheetData>
  <sheetProtection algorithmName="SHA-512" hashValue="VMdqRcTNvpL+HrcNgfjUjv0Mwe24bT/U2NsmGurMowBO16b+2jW0a8PURJksCdK9sfD0wVWNy4jOaVlTvxr+6Q==" saltValue="swbZ+WNMyVWS3Nl31bnwqg==" spinCount="100000" sheet="1" objects="1" scenarios="1" selectLockedCells="1"/>
  <mergeCells count="1">
    <mergeCell ref="A1:H1"/>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59999389629810485"/>
  </sheetPr>
  <dimension ref="A1:Z809"/>
  <sheetViews>
    <sheetView topLeftCell="A180" workbookViewId="0">
      <selection activeCell="E5" sqref="E5"/>
    </sheetView>
  </sheetViews>
  <sheetFormatPr defaultRowHeight="12.75"/>
  <cols>
    <col min="1" max="1" width="5.7109375" style="765" customWidth="1"/>
    <col min="2" max="2" width="45.7109375" style="525" customWidth="1"/>
    <col min="3" max="3" width="5.7109375" style="763" customWidth="1"/>
    <col min="4" max="4" width="8.7109375" style="765" customWidth="1"/>
    <col min="5" max="6" width="10.7109375" style="766" customWidth="1"/>
    <col min="7" max="26" width="9.140625" style="1135"/>
    <col min="27" max="16384" width="9.140625" style="655"/>
  </cols>
  <sheetData>
    <row r="1" spans="1:26" ht="17.100000000000001" customHeight="1">
      <c r="A1" s="767" t="s">
        <v>1545</v>
      </c>
      <c r="B1" s="723"/>
      <c r="C1" s="724"/>
      <c r="D1" s="725"/>
      <c r="E1" s="726"/>
      <c r="F1" s="727" t="s">
        <v>1546</v>
      </c>
    </row>
    <row r="2" spans="1:26" s="684" customFormat="1" ht="17.100000000000001" customHeight="1">
      <c r="A2" s="768" t="s">
        <v>1547</v>
      </c>
      <c r="B2" s="728" t="s">
        <v>37</v>
      </c>
      <c r="C2" s="729" t="s">
        <v>1548</v>
      </c>
      <c r="D2" s="730" t="s">
        <v>1549</v>
      </c>
      <c r="E2" s="730" t="s">
        <v>1550</v>
      </c>
      <c r="F2" s="731" t="s">
        <v>1551</v>
      </c>
      <c r="G2" s="1136"/>
      <c r="H2" s="1136"/>
      <c r="I2" s="1136"/>
      <c r="J2" s="1136"/>
      <c r="K2" s="1136"/>
      <c r="L2" s="1136"/>
      <c r="M2" s="1136"/>
      <c r="N2" s="1136"/>
      <c r="O2" s="1136"/>
      <c r="P2" s="1136"/>
      <c r="Q2" s="1136"/>
      <c r="R2" s="1136"/>
      <c r="S2" s="1136"/>
      <c r="T2" s="1136"/>
      <c r="U2" s="1136"/>
      <c r="V2" s="1136"/>
      <c r="W2" s="1136"/>
      <c r="X2" s="1136"/>
      <c r="Y2" s="1136"/>
      <c r="Z2" s="1136"/>
    </row>
    <row r="3" spans="1:26" s="685" customFormat="1" ht="14.85" customHeight="1">
      <c r="A3" s="769" t="s">
        <v>1552</v>
      </c>
      <c r="B3" s="732" t="s">
        <v>1553</v>
      </c>
      <c r="C3" s="733"/>
      <c r="D3" s="734"/>
      <c r="E3" s="735"/>
      <c r="F3" s="736"/>
      <c r="G3" s="1137"/>
      <c r="H3" s="1137"/>
      <c r="I3" s="1137"/>
      <c r="J3" s="1137"/>
      <c r="K3" s="1137"/>
      <c r="L3" s="1137"/>
      <c r="M3" s="1137"/>
      <c r="N3" s="1137"/>
      <c r="O3" s="1137"/>
      <c r="P3" s="1137"/>
      <c r="Q3" s="1137"/>
      <c r="R3" s="1137"/>
      <c r="S3" s="1137"/>
      <c r="T3" s="1137"/>
      <c r="U3" s="1137"/>
      <c r="V3" s="1137"/>
      <c r="W3" s="1137"/>
      <c r="X3" s="1137"/>
      <c r="Y3" s="1137"/>
      <c r="Z3" s="1137"/>
    </row>
    <row r="4" spans="1:26" s="686" customFormat="1" ht="14.1" customHeight="1">
      <c r="A4" s="770"/>
      <c r="B4" s="737" t="s">
        <v>1554</v>
      </c>
      <c r="C4" s="738"/>
      <c r="D4" s="739"/>
      <c r="E4" s="739"/>
      <c r="F4" s="740"/>
      <c r="G4" s="1138"/>
      <c r="H4" s="1138"/>
      <c r="I4" s="1138"/>
      <c r="J4" s="1138"/>
      <c r="K4" s="1138"/>
      <c r="L4" s="1138"/>
      <c r="M4" s="1138"/>
      <c r="N4" s="1138"/>
      <c r="O4" s="1138"/>
      <c r="P4" s="1138"/>
      <c r="Q4" s="1138"/>
      <c r="R4" s="1138"/>
      <c r="S4" s="1138"/>
      <c r="T4" s="1138"/>
      <c r="U4" s="1138"/>
      <c r="V4" s="1138"/>
      <c r="W4" s="1138"/>
      <c r="X4" s="1138"/>
      <c r="Y4" s="1138"/>
      <c r="Z4" s="1138"/>
    </row>
    <row r="5" spans="1:26" s="687" customFormat="1" ht="25.5">
      <c r="A5" s="771">
        <v>1</v>
      </c>
      <c r="B5" s="741" t="s">
        <v>1555</v>
      </c>
      <c r="C5" s="742" t="s">
        <v>1556</v>
      </c>
      <c r="D5" s="743">
        <v>1</v>
      </c>
      <c r="E5" s="987"/>
      <c r="F5" s="744">
        <f>D5*E5</f>
        <v>0</v>
      </c>
      <c r="G5" s="1139"/>
      <c r="H5" s="1139"/>
      <c r="I5" s="1139"/>
      <c r="J5" s="1139"/>
      <c r="K5" s="1139"/>
      <c r="L5" s="1139"/>
      <c r="M5" s="1139"/>
      <c r="N5" s="1139"/>
      <c r="O5" s="1139"/>
      <c r="P5" s="1139"/>
      <c r="Q5" s="1139"/>
      <c r="R5" s="1139"/>
      <c r="S5" s="1139"/>
      <c r="T5" s="1139"/>
      <c r="U5" s="1139"/>
      <c r="V5" s="1139"/>
      <c r="W5" s="1139"/>
      <c r="X5" s="1139"/>
      <c r="Y5" s="1139"/>
      <c r="Z5" s="1139"/>
    </row>
    <row r="6" spans="1:26" s="686" customFormat="1" ht="14.1" customHeight="1">
      <c r="A6" s="770"/>
      <c r="B6" s="737" t="s">
        <v>1557</v>
      </c>
      <c r="C6" s="738"/>
      <c r="D6" s="739"/>
      <c r="E6" s="1133"/>
      <c r="F6" s="740"/>
      <c r="G6" s="1138"/>
      <c r="H6" s="1138"/>
      <c r="I6" s="1138"/>
      <c r="J6" s="1138"/>
      <c r="K6" s="1138"/>
      <c r="L6" s="1138"/>
      <c r="M6" s="1138"/>
      <c r="N6" s="1138"/>
      <c r="O6" s="1138"/>
      <c r="P6" s="1138"/>
      <c r="Q6" s="1138"/>
      <c r="R6" s="1138"/>
      <c r="S6" s="1138"/>
      <c r="T6" s="1138"/>
      <c r="U6" s="1138"/>
      <c r="V6" s="1138"/>
      <c r="W6" s="1138"/>
      <c r="X6" s="1138"/>
      <c r="Y6" s="1138"/>
      <c r="Z6" s="1138"/>
    </row>
    <row r="7" spans="1:26" s="687" customFormat="1" ht="25.5">
      <c r="A7" s="771">
        <f>A5+1</f>
        <v>2</v>
      </c>
      <c r="B7" s="741" t="s">
        <v>1558</v>
      </c>
      <c r="C7" s="742" t="s">
        <v>225</v>
      </c>
      <c r="D7" s="743">
        <v>51</v>
      </c>
      <c r="E7" s="987"/>
      <c r="F7" s="744">
        <f>D7*E7</f>
        <v>0</v>
      </c>
      <c r="G7" s="1139"/>
      <c r="H7" s="1139"/>
      <c r="I7" s="1139"/>
      <c r="J7" s="1139"/>
      <c r="K7" s="1139"/>
      <c r="L7" s="1139"/>
      <c r="M7" s="1139"/>
      <c r="N7" s="1139"/>
      <c r="O7" s="1139"/>
      <c r="P7" s="1139"/>
      <c r="Q7" s="1139"/>
      <c r="R7" s="1139"/>
      <c r="S7" s="1139"/>
      <c r="T7" s="1139"/>
      <c r="U7" s="1139"/>
      <c r="V7" s="1139"/>
      <c r="W7" s="1139"/>
      <c r="X7" s="1139"/>
      <c r="Y7" s="1139"/>
      <c r="Z7" s="1139"/>
    </row>
    <row r="8" spans="1:26" s="687" customFormat="1" ht="25.5">
      <c r="A8" s="771">
        <f>A7+1</f>
        <v>3</v>
      </c>
      <c r="B8" s="741" t="s">
        <v>1559</v>
      </c>
      <c r="C8" s="742" t="s">
        <v>96</v>
      </c>
      <c r="D8" s="743">
        <v>2363</v>
      </c>
      <c r="E8" s="987"/>
      <c r="F8" s="744">
        <f t="shared" ref="F8:F35" si="0">D8*E8</f>
        <v>0</v>
      </c>
      <c r="G8" s="1139"/>
      <c r="H8" s="1139"/>
      <c r="I8" s="1139"/>
      <c r="J8" s="1139"/>
      <c r="K8" s="1139"/>
      <c r="L8" s="1139"/>
      <c r="M8" s="1139"/>
      <c r="N8" s="1139"/>
      <c r="O8" s="1139"/>
      <c r="P8" s="1139"/>
      <c r="Q8" s="1139"/>
      <c r="R8" s="1139"/>
      <c r="S8" s="1139"/>
      <c r="T8" s="1139"/>
      <c r="U8" s="1139"/>
      <c r="V8" s="1139"/>
      <c r="W8" s="1139"/>
      <c r="X8" s="1139"/>
      <c r="Y8" s="1139"/>
      <c r="Z8" s="1139"/>
    </row>
    <row r="9" spans="1:26" s="687" customFormat="1" ht="25.5">
      <c r="A9" s="771">
        <f t="shared" ref="A9:A35" si="1">A8+1</f>
        <v>4</v>
      </c>
      <c r="B9" s="741" t="s">
        <v>1560</v>
      </c>
      <c r="C9" s="742" t="s">
        <v>225</v>
      </c>
      <c r="D9" s="743">
        <v>1003</v>
      </c>
      <c r="E9" s="987"/>
      <c r="F9" s="744">
        <f t="shared" si="0"/>
        <v>0</v>
      </c>
      <c r="G9" s="1139"/>
      <c r="H9" s="1139"/>
      <c r="I9" s="1139"/>
      <c r="J9" s="1139"/>
      <c r="K9" s="1139"/>
      <c r="L9" s="1139"/>
      <c r="M9" s="1139"/>
      <c r="N9" s="1139"/>
      <c r="O9" s="1139"/>
      <c r="P9" s="1139"/>
      <c r="Q9" s="1139"/>
      <c r="R9" s="1139"/>
      <c r="S9" s="1139"/>
      <c r="T9" s="1139"/>
      <c r="U9" s="1139"/>
      <c r="V9" s="1139"/>
      <c r="W9" s="1139"/>
      <c r="X9" s="1139"/>
      <c r="Y9" s="1139"/>
      <c r="Z9" s="1139"/>
    </row>
    <row r="10" spans="1:26" s="687" customFormat="1" ht="51">
      <c r="A10" s="771">
        <f t="shared" si="1"/>
        <v>5</v>
      </c>
      <c r="B10" s="741" t="s">
        <v>1561</v>
      </c>
      <c r="C10" s="742" t="s">
        <v>96</v>
      </c>
      <c r="D10" s="743">
        <v>2046</v>
      </c>
      <c r="E10" s="987"/>
      <c r="F10" s="744">
        <f t="shared" si="0"/>
        <v>0</v>
      </c>
      <c r="G10" s="1139"/>
      <c r="H10" s="1139"/>
      <c r="I10" s="1139"/>
      <c r="J10" s="1139"/>
      <c r="K10" s="1139"/>
      <c r="L10" s="1139"/>
      <c r="M10" s="1139"/>
      <c r="N10" s="1139"/>
      <c r="O10" s="1139"/>
      <c r="P10" s="1139"/>
      <c r="Q10" s="1139"/>
      <c r="R10" s="1139"/>
      <c r="S10" s="1139"/>
      <c r="T10" s="1139"/>
      <c r="U10" s="1139"/>
      <c r="V10" s="1139"/>
      <c r="W10" s="1139"/>
      <c r="X10" s="1139"/>
      <c r="Y10" s="1139"/>
      <c r="Z10" s="1139"/>
    </row>
    <row r="11" spans="1:26" s="687" customFormat="1" ht="38.25">
      <c r="A11" s="771">
        <f t="shared" si="1"/>
        <v>6</v>
      </c>
      <c r="B11" s="741" t="s">
        <v>1562</v>
      </c>
      <c r="C11" s="742" t="s">
        <v>96</v>
      </c>
      <c r="D11" s="743">
        <v>5</v>
      </c>
      <c r="E11" s="987"/>
      <c r="F11" s="744">
        <f t="shared" si="0"/>
        <v>0</v>
      </c>
      <c r="G11" s="1139"/>
      <c r="H11" s="1139"/>
      <c r="I11" s="1139"/>
      <c r="J11" s="1139"/>
      <c r="K11" s="1139"/>
      <c r="L11" s="1139"/>
      <c r="M11" s="1139"/>
      <c r="N11" s="1139"/>
      <c r="O11" s="1139"/>
      <c r="P11" s="1139"/>
      <c r="Q11" s="1139"/>
      <c r="R11" s="1139"/>
      <c r="S11" s="1139"/>
      <c r="T11" s="1139"/>
      <c r="U11" s="1139"/>
      <c r="V11" s="1139"/>
      <c r="W11" s="1139"/>
      <c r="X11" s="1139"/>
      <c r="Y11" s="1139"/>
      <c r="Z11" s="1139"/>
    </row>
    <row r="12" spans="1:26" s="687" customFormat="1" ht="38.25">
      <c r="A12" s="771">
        <f t="shared" si="1"/>
        <v>7</v>
      </c>
      <c r="B12" s="741" t="s">
        <v>1563</v>
      </c>
      <c r="C12" s="742" t="s">
        <v>96</v>
      </c>
      <c r="D12" s="743">
        <v>60</v>
      </c>
      <c r="E12" s="987"/>
      <c r="F12" s="744">
        <f t="shared" si="0"/>
        <v>0</v>
      </c>
      <c r="G12" s="1139"/>
      <c r="H12" s="1139"/>
      <c r="I12" s="1139"/>
      <c r="J12" s="1139"/>
      <c r="K12" s="1139"/>
      <c r="L12" s="1139"/>
      <c r="M12" s="1139"/>
      <c r="N12" s="1139"/>
      <c r="O12" s="1139"/>
      <c r="P12" s="1139"/>
      <c r="Q12" s="1139"/>
      <c r="R12" s="1139"/>
      <c r="S12" s="1139"/>
      <c r="T12" s="1139"/>
      <c r="U12" s="1139"/>
      <c r="V12" s="1139"/>
      <c r="W12" s="1139"/>
      <c r="X12" s="1139"/>
      <c r="Y12" s="1139"/>
      <c r="Z12" s="1139"/>
    </row>
    <row r="13" spans="1:26" s="687" customFormat="1" ht="25.5">
      <c r="A13" s="771">
        <f t="shared" si="1"/>
        <v>8</v>
      </c>
      <c r="B13" s="741" t="s">
        <v>1564</v>
      </c>
      <c r="C13" s="742" t="s">
        <v>84</v>
      </c>
      <c r="D13" s="743">
        <v>32</v>
      </c>
      <c r="E13" s="987"/>
      <c r="F13" s="744">
        <f t="shared" si="0"/>
        <v>0</v>
      </c>
      <c r="G13" s="1139"/>
      <c r="H13" s="1139"/>
      <c r="I13" s="1139"/>
      <c r="J13" s="1139"/>
      <c r="K13" s="1139"/>
      <c r="L13" s="1139"/>
      <c r="M13" s="1139"/>
      <c r="N13" s="1139"/>
      <c r="O13" s="1139"/>
      <c r="P13" s="1139"/>
      <c r="Q13" s="1139"/>
      <c r="R13" s="1139"/>
      <c r="S13" s="1139"/>
      <c r="T13" s="1139"/>
      <c r="U13" s="1139"/>
      <c r="V13" s="1139"/>
      <c r="W13" s="1139"/>
      <c r="X13" s="1139"/>
      <c r="Y13" s="1139"/>
      <c r="Z13" s="1139"/>
    </row>
    <row r="14" spans="1:26" s="687" customFormat="1" ht="25.5">
      <c r="A14" s="771">
        <f t="shared" si="1"/>
        <v>9</v>
      </c>
      <c r="B14" s="741" t="s">
        <v>1565</v>
      </c>
      <c r="C14" s="742" t="s">
        <v>84</v>
      </c>
      <c r="D14" s="743">
        <v>9</v>
      </c>
      <c r="E14" s="987"/>
      <c r="F14" s="744">
        <f t="shared" si="0"/>
        <v>0</v>
      </c>
      <c r="G14" s="1139"/>
      <c r="H14" s="1139"/>
      <c r="I14" s="1139"/>
      <c r="J14" s="1139"/>
      <c r="K14" s="1139"/>
      <c r="L14" s="1139"/>
      <c r="M14" s="1139"/>
      <c r="N14" s="1139"/>
      <c r="O14" s="1139"/>
      <c r="P14" s="1139"/>
      <c r="Q14" s="1139"/>
      <c r="R14" s="1139"/>
      <c r="S14" s="1139"/>
      <c r="T14" s="1139"/>
      <c r="U14" s="1139"/>
      <c r="V14" s="1139"/>
      <c r="W14" s="1139"/>
      <c r="X14" s="1139"/>
      <c r="Y14" s="1139"/>
      <c r="Z14" s="1139"/>
    </row>
    <row r="15" spans="1:26" s="687" customFormat="1" ht="25.5">
      <c r="A15" s="771">
        <f t="shared" si="1"/>
        <v>10</v>
      </c>
      <c r="B15" s="741" t="s">
        <v>1566</v>
      </c>
      <c r="C15" s="742" t="s">
        <v>84</v>
      </c>
      <c r="D15" s="743">
        <v>1</v>
      </c>
      <c r="E15" s="987"/>
      <c r="F15" s="744">
        <f t="shared" si="0"/>
        <v>0</v>
      </c>
      <c r="G15" s="1139"/>
      <c r="H15" s="1139"/>
      <c r="I15" s="1139"/>
      <c r="J15" s="1139"/>
      <c r="K15" s="1139"/>
      <c r="L15" s="1139"/>
      <c r="M15" s="1139"/>
      <c r="N15" s="1139"/>
      <c r="O15" s="1139"/>
      <c r="P15" s="1139"/>
      <c r="Q15" s="1139"/>
      <c r="R15" s="1139"/>
      <c r="S15" s="1139"/>
      <c r="T15" s="1139"/>
      <c r="U15" s="1139"/>
      <c r="V15" s="1139"/>
      <c r="W15" s="1139"/>
      <c r="X15" s="1139"/>
      <c r="Y15" s="1139"/>
      <c r="Z15" s="1139"/>
    </row>
    <row r="16" spans="1:26" s="687" customFormat="1" ht="25.5">
      <c r="A16" s="771">
        <f t="shared" si="1"/>
        <v>11</v>
      </c>
      <c r="B16" s="741" t="s">
        <v>1567</v>
      </c>
      <c r="C16" s="742" t="s">
        <v>84</v>
      </c>
      <c r="D16" s="743">
        <v>32</v>
      </c>
      <c r="E16" s="987"/>
      <c r="F16" s="744">
        <f t="shared" si="0"/>
        <v>0</v>
      </c>
      <c r="G16" s="1139"/>
      <c r="H16" s="1139"/>
      <c r="I16" s="1139"/>
      <c r="J16" s="1139"/>
      <c r="K16" s="1139"/>
      <c r="L16" s="1139"/>
      <c r="M16" s="1139"/>
      <c r="N16" s="1139"/>
      <c r="O16" s="1139"/>
      <c r="P16" s="1139"/>
      <c r="Q16" s="1139"/>
      <c r="R16" s="1139"/>
      <c r="S16" s="1139"/>
      <c r="T16" s="1139"/>
      <c r="U16" s="1139"/>
      <c r="V16" s="1139"/>
      <c r="W16" s="1139"/>
      <c r="X16" s="1139"/>
      <c r="Y16" s="1139"/>
      <c r="Z16" s="1139"/>
    </row>
    <row r="17" spans="1:26" s="687" customFormat="1" ht="25.5">
      <c r="A17" s="771">
        <f t="shared" si="1"/>
        <v>12</v>
      </c>
      <c r="B17" s="741" t="s">
        <v>1568</v>
      </c>
      <c r="C17" s="742" t="s">
        <v>84</v>
      </c>
      <c r="D17" s="743">
        <v>9</v>
      </c>
      <c r="E17" s="987"/>
      <c r="F17" s="744">
        <f t="shared" si="0"/>
        <v>0</v>
      </c>
      <c r="G17" s="1139"/>
      <c r="H17" s="1139"/>
      <c r="I17" s="1139"/>
      <c r="J17" s="1139"/>
      <c r="K17" s="1139"/>
      <c r="L17" s="1139"/>
      <c r="M17" s="1139"/>
      <c r="N17" s="1139"/>
      <c r="O17" s="1139"/>
      <c r="P17" s="1139"/>
      <c r="Q17" s="1139"/>
      <c r="R17" s="1139"/>
      <c r="S17" s="1139"/>
      <c r="T17" s="1139"/>
      <c r="U17" s="1139"/>
      <c r="V17" s="1139"/>
      <c r="W17" s="1139"/>
      <c r="X17" s="1139"/>
      <c r="Y17" s="1139"/>
      <c r="Z17" s="1139"/>
    </row>
    <row r="18" spans="1:26" s="687" customFormat="1" ht="25.5">
      <c r="A18" s="771">
        <f t="shared" si="1"/>
        <v>13</v>
      </c>
      <c r="B18" s="741" t="s">
        <v>1569</v>
      </c>
      <c r="C18" s="742" t="s">
        <v>84</v>
      </c>
      <c r="D18" s="743">
        <v>1</v>
      </c>
      <c r="E18" s="987"/>
      <c r="F18" s="744">
        <f t="shared" si="0"/>
        <v>0</v>
      </c>
      <c r="G18" s="1139"/>
      <c r="H18" s="1139"/>
      <c r="I18" s="1139"/>
      <c r="J18" s="1139"/>
      <c r="K18" s="1139"/>
      <c r="L18" s="1139"/>
      <c r="M18" s="1139"/>
      <c r="N18" s="1139"/>
      <c r="O18" s="1139"/>
      <c r="P18" s="1139"/>
      <c r="Q18" s="1139"/>
      <c r="R18" s="1139"/>
      <c r="S18" s="1139"/>
      <c r="T18" s="1139"/>
      <c r="U18" s="1139"/>
      <c r="V18" s="1139"/>
      <c r="W18" s="1139"/>
      <c r="X18" s="1139"/>
      <c r="Y18" s="1139"/>
      <c r="Z18" s="1139"/>
    </row>
    <row r="19" spans="1:26" s="687" customFormat="1" ht="38.25">
      <c r="A19" s="771">
        <f t="shared" si="1"/>
        <v>14</v>
      </c>
      <c r="B19" s="741" t="s">
        <v>1570</v>
      </c>
      <c r="C19" s="742" t="s">
        <v>96</v>
      </c>
      <c r="D19" s="743">
        <v>106</v>
      </c>
      <c r="E19" s="987"/>
      <c r="F19" s="744">
        <f t="shared" si="0"/>
        <v>0</v>
      </c>
      <c r="G19" s="1139"/>
      <c r="H19" s="1139"/>
      <c r="I19" s="1139"/>
      <c r="J19" s="1139"/>
      <c r="K19" s="1139"/>
      <c r="L19" s="1139"/>
      <c r="M19" s="1139"/>
      <c r="N19" s="1139"/>
      <c r="O19" s="1139"/>
      <c r="P19" s="1139"/>
      <c r="Q19" s="1139"/>
      <c r="R19" s="1139"/>
      <c r="S19" s="1139"/>
      <c r="T19" s="1139"/>
      <c r="U19" s="1139"/>
      <c r="V19" s="1139"/>
      <c r="W19" s="1139"/>
      <c r="X19" s="1139"/>
      <c r="Y19" s="1139"/>
      <c r="Z19" s="1139"/>
    </row>
    <row r="20" spans="1:26" s="687" customFormat="1" ht="38.25">
      <c r="A20" s="771">
        <f t="shared" si="1"/>
        <v>15</v>
      </c>
      <c r="B20" s="741" t="s">
        <v>1571</v>
      </c>
      <c r="C20" s="742" t="s">
        <v>81</v>
      </c>
      <c r="D20" s="743">
        <v>59</v>
      </c>
      <c r="E20" s="987"/>
      <c r="F20" s="744">
        <f t="shared" si="0"/>
        <v>0</v>
      </c>
      <c r="G20" s="1139"/>
      <c r="H20" s="1139"/>
      <c r="I20" s="1139"/>
      <c r="J20" s="1139"/>
      <c r="K20" s="1139"/>
      <c r="L20" s="1139"/>
      <c r="M20" s="1139"/>
      <c r="N20" s="1139"/>
      <c r="O20" s="1139"/>
      <c r="P20" s="1139"/>
      <c r="Q20" s="1139"/>
      <c r="R20" s="1139"/>
      <c r="S20" s="1139"/>
      <c r="T20" s="1139"/>
      <c r="U20" s="1139"/>
      <c r="V20" s="1139"/>
      <c r="W20" s="1139"/>
      <c r="X20" s="1139"/>
      <c r="Y20" s="1139"/>
      <c r="Z20" s="1139"/>
    </row>
    <row r="21" spans="1:26" s="687" customFormat="1" ht="38.25">
      <c r="A21" s="771">
        <f t="shared" si="1"/>
        <v>16</v>
      </c>
      <c r="B21" s="741" t="s">
        <v>1572</v>
      </c>
      <c r="C21" s="742" t="s">
        <v>1556</v>
      </c>
      <c r="D21" s="743">
        <v>1</v>
      </c>
      <c r="E21" s="987"/>
      <c r="F21" s="744">
        <f t="shared" si="0"/>
        <v>0</v>
      </c>
      <c r="G21" s="1139"/>
      <c r="H21" s="1139"/>
      <c r="I21" s="1139"/>
      <c r="J21" s="1139"/>
      <c r="K21" s="1139"/>
      <c r="L21" s="1139"/>
      <c r="M21" s="1139"/>
      <c r="N21" s="1139"/>
      <c r="O21" s="1139"/>
      <c r="P21" s="1139"/>
      <c r="Q21" s="1139"/>
      <c r="R21" s="1139"/>
      <c r="S21" s="1139"/>
      <c r="T21" s="1139"/>
      <c r="U21" s="1139"/>
      <c r="V21" s="1139"/>
      <c r="W21" s="1139"/>
      <c r="X21" s="1139"/>
      <c r="Y21" s="1139"/>
      <c r="Z21" s="1139"/>
    </row>
    <row r="22" spans="1:26" s="687" customFormat="1" ht="25.5">
      <c r="A22" s="771">
        <f t="shared" si="1"/>
        <v>17</v>
      </c>
      <c r="B22" s="741" t="s">
        <v>1573</v>
      </c>
      <c r="C22" s="742" t="s">
        <v>84</v>
      </c>
      <c r="D22" s="743">
        <v>2</v>
      </c>
      <c r="E22" s="987"/>
      <c r="F22" s="744">
        <f t="shared" si="0"/>
        <v>0</v>
      </c>
      <c r="G22" s="1139"/>
      <c r="H22" s="1139"/>
      <c r="I22" s="1139"/>
      <c r="J22" s="1139"/>
      <c r="K22" s="1139"/>
      <c r="L22" s="1139"/>
      <c r="M22" s="1139"/>
      <c r="N22" s="1139"/>
      <c r="O22" s="1139"/>
      <c r="P22" s="1139"/>
      <c r="Q22" s="1139"/>
      <c r="R22" s="1139"/>
      <c r="S22" s="1139"/>
      <c r="T22" s="1139"/>
      <c r="U22" s="1139"/>
      <c r="V22" s="1139"/>
      <c r="W22" s="1139"/>
      <c r="X22" s="1139"/>
      <c r="Y22" s="1139"/>
      <c r="Z22" s="1139"/>
    </row>
    <row r="23" spans="1:26" s="687" customFormat="1" ht="25.5">
      <c r="A23" s="771">
        <f t="shared" si="1"/>
        <v>18</v>
      </c>
      <c r="B23" s="741" t="s">
        <v>1574</v>
      </c>
      <c r="C23" s="742" t="s">
        <v>84</v>
      </c>
      <c r="D23" s="743">
        <v>2</v>
      </c>
      <c r="E23" s="987"/>
      <c r="F23" s="744">
        <f t="shared" si="0"/>
        <v>0</v>
      </c>
      <c r="G23" s="1139"/>
      <c r="H23" s="1139"/>
      <c r="I23" s="1139"/>
      <c r="J23" s="1139"/>
      <c r="K23" s="1139"/>
      <c r="L23" s="1139"/>
      <c r="M23" s="1139"/>
      <c r="N23" s="1139"/>
      <c r="O23" s="1139"/>
      <c r="P23" s="1139"/>
      <c r="Q23" s="1139"/>
      <c r="R23" s="1139"/>
      <c r="S23" s="1139"/>
      <c r="T23" s="1139"/>
      <c r="U23" s="1139"/>
      <c r="V23" s="1139"/>
      <c r="W23" s="1139"/>
      <c r="X23" s="1139"/>
      <c r="Y23" s="1139"/>
      <c r="Z23" s="1139"/>
    </row>
    <row r="24" spans="1:26" s="687" customFormat="1" ht="25.5">
      <c r="A24" s="771">
        <f t="shared" si="1"/>
        <v>19</v>
      </c>
      <c r="B24" s="741" t="s">
        <v>1575</v>
      </c>
      <c r="C24" s="742" t="s">
        <v>84</v>
      </c>
      <c r="D24" s="743">
        <v>26</v>
      </c>
      <c r="E24" s="987"/>
      <c r="F24" s="744">
        <f t="shared" si="0"/>
        <v>0</v>
      </c>
      <c r="G24" s="1139"/>
      <c r="H24" s="1139"/>
      <c r="I24" s="1139"/>
      <c r="J24" s="1139"/>
      <c r="K24" s="1139"/>
      <c r="L24" s="1139"/>
      <c r="M24" s="1139"/>
      <c r="N24" s="1139"/>
      <c r="O24" s="1139"/>
      <c r="P24" s="1139"/>
      <c r="Q24" s="1139"/>
      <c r="R24" s="1139"/>
      <c r="S24" s="1139"/>
      <c r="T24" s="1139"/>
      <c r="U24" s="1139"/>
      <c r="V24" s="1139"/>
      <c r="W24" s="1139"/>
      <c r="X24" s="1139"/>
      <c r="Y24" s="1139"/>
      <c r="Z24" s="1139"/>
    </row>
    <row r="25" spans="1:26" s="687" customFormat="1" ht="25.5">
      <c r="A25" s="771">
        <f t="shared" si="1"/>
        <v>20</v>
      </c>
      <c r="B25" s="741" t="s">
        <v>1576</v>
      </c>
      <c r="C25" s="742" t="s">
        <v>84</v>
      </c>
      <c r="D25" s="743">
        <v>4</v>
      </c>
      <c r="E25" s="987"/>
      <c r="F25" s="744">
        <f t="shared" si="0"/>
        <v>0</v>
      </c>
      <c r="G25" s="1139"/>
      <c r="H25" s="1139"/>
      <c r="I25" s="1139"/>
      <c r="J25" s="1139"/>
      <c r="K25" s="1139"/>
      <c r="L25" s="1139"/>
      <c r="M25" s="1139"/>
      <c r="N25" s="1139"/>
      <c r="O25" s="1139"/>
      <c r="P25" s="1139"/>
      <c r="Q25" s="1139"/>
      <c r="R25" s="1139"/>
      <c r="S25" s="1139"/>
      <c r="T25" s="1139"/>
      <c r="U25" s="1139"/>
      <c r="V25" s="1139"/>
      <c r="W25" s="1139"/>
      <c r="X25" s="1139"/>
      <c r="Y25" s="1139"/>
      <c r="Z25" s="1139"/>
    </row>
    <row r="26" spans="1:26" s="687" customFormat="1" ht="25.5">
      <c r="A26" s="771">
        <f t="shared" si="1"/>
        <v>21</v>
      </c>
      <c r="B26" s="741" t="s">
        <v>1577</v>
      </c>
      <c r="C26" s="742" t="s">
        <v>84</v>
      </c>
      <c r="D26" s="743">
        <v>15</v>
      </c>
      <c r="E26" s="987"/>
      <c r="F26" s="744">
        <f t="shared" si="0"/>
        <v>0</v>
      </c>
      <c r="G26" s="1139"/>
      <c r="H26" s="1139"/>
      <c r="I26" s="1139"/>
      <c r="J26" s="1139"/>
      <c r="K26" s="1139"/>
      <c r="L26" s="1139"/>
      <c r="M26" s="1139"/>
      <c r="N26" s="1139"/>
      <c r="O26" s="1139"/>
      <c r="P26" s="1139"/>
      <c r="Q26" s="1139"/>
      <c r="R26" s="1139"/>
      <c r="S26" s="1139"/>
      <c r="T26" s="1139"/>
      <c r="U26" s="1139"/>
      <c r="V26" s="1139"/>
      <c r="W26" s="1139"/>
      <c r="X26" s="1139"/>
      <c r="Y26" s="1139"/>
      <c r="Z26" s="1139"/>
    </row>
    <row r="27" spans="1:26" s="687" customFormat="1" ht="25.5">
      <c r="A27" s="771">
        <f t="shared" si="1"/>
        <v>22</v>
      </c>
      <c r="B27" s="741" t="s">
        <v>1578</v>
      </c>
      <c r="C27" s="742" t="s">
        <v>1579</v>
      </c>
      <c r="D27" s="743">
        <v>25</v>
      </c>
      <c r="E27" s="987"/>
      <c r="F27" s="744">
        <f t="shared" si="0"/>
        <v>0</v>
      </c>
      <c r="G27" s="1139"/>
      <c r="H27" s="1139"/>
      <c r="I27" s="1139"/>
      <c r="J27" s="1139"/>
      <c r="K27" s="1139"/>
      <c r="L27" s="1139"/>
      <c r="M27" s="1139"/>
      <c r="N27" s="1139"/>
      <c r="O27" s="1139"/>
      <c r="P27" s="1139"/>
      <c r="Q27" s="1139"/>
      <c r="R27" s="1139"/>
      <c r="S27" s="1139"/>
      <c r="T27" s="1139"/>
      <c r="U27" s="1139"/>
      <c r="V27" s="1139"/>
      <c r="W27" s="1139"/>
      <c r="X27" s="1139"/>
      <c r="Y27" s="1139"/>
      <c r="Z27" s="1139"/>
    </row>
    <row r="28" spans="1:26" s="687" customFormat="1" ht="25.5">
      <c r="A28" s="771">
        <f t="shared" si="1"/>
        <v>23</v>
      </c>
      <c r="B28" s="741" t="s">
        <v>1580</v>
      </c>
      <c r="C28" s="742" t="s">
        <v>1579</v>
      </c>
      <c r="D28" s="743">
        <v>23</v>
      </c>
      <c r="E28" s="987"/>
      <c r="F28" s="744">
        <f t="shared" si="0"/>
        <v>0</v>
      </c>
      <c r="G28" s="1139"/>
      <c r="H28" s="1139"/>
      <c r="I28" s="1139"/>
      <c r="J28" s="1139"/>
      <c r="K28" s="1139"/>
      <c r="L28" s="1139"/>
      <c r="M28" s="1139"/>
      <c r="N28" s="1139"/>
      <c r="O28" s="1139"/>
      <c r="P28" s="1139"/>
      <c r="Q28" s="1139"/>
      <c r="R28" s="1139"/>
      <c r="S28" s="1139"/>
      <c r="T28" s="1139"/>
      <c r="U28" s="1139"/>
      <c r="V28" s="1139"/>
      <c r="W28" s="1139"/>
      <c r="X28" s="1139"/>
      <c r="Y28" s="1139"/>
      <c r="Z28" s="1139"/>
    </row>
    <row r="29" spans="1:26" s="687" customFormat="1" ht="25.5">
      <c r="A29" s="771">
        <f t="shared" si="1"/>
        <v>24</v>
      </c>
      <c r="B29" s="741" t="s">
        <v>1581</v>
      </c>
      <c r="C29" s="742" t="s">
        <v>1579</v>
      </c>
      <c r="D29" s="743">
        <v>87</v>
      </c>
      <c r="E29" s="987"/>
      <c r="F29" s="744">
        <f t="shared" si="0"/>
        <v>0</v>
      </c>
      <c r="G29" s="1139"/>
      <c r="H29" s="1139"/>
      <c r="I29" s="1139"/>
      <c r="J29" s="1139"/>
      <c r="K29" s="1139"/>
      <c r="L29" s="1139"/>
      <c r="M29" s="1139"/>
      <c r="N29" s="1139"/>
      <c r="O29" s="1139"/>
      <c r="P29" s="1139"/>
      <c r="Q29" s="1139"/>
      <c r="R29" s="1139"/>
      <c r="S29" s="1139"/>
      <c r="T29" s="1139"/>
      <c r="U29" s="1139"/>
      <c r="V29" s="1139"/>
      <c r="W29" s="1139"/>
      <c r="X29" s="1139"/>
      <c r="Y29" s="1139"/>
      <c r="Z29" s="1139"/>
    </row>
    <row r="30" spans="1:26" s="687" customFormat="1" ht="25.5">
      <c r="A30" s="771">
        <f t="shared" si="1"/>
        <v>25</v>
      </c>
      <c r="B30" s="741" t="s">
        <v>1582</v>
      </c>
      <c r="C30" s="742" t="s">
        <v>84</v>
      </c>
      <c r="D30" s="743">
        <v>1</v>
      </c>
      <c r="E30" s="987"/>
      <c r="F30" s="744">
        <f t="shared" si="0"/>
        <v>0</v>
      </c>
      <c r="G30" s="1139"/>
      <c r="H30" s="1139"/>
      <c r="I30" s="1139"/>
      <c r="J30" s="1139"/>
      <c r="K30" s="1139"/>
      <c r="L30" s="1139"/>
      <c r="M30" s="1139"/>
      <c r="N30" s="1139"/>
      <c r="O30" s="1139"/>
      <c r="P30" s="1139"/>
      <c r="Q30" s="1139"/>
      <c r="R30" s="1139"/>
      <c r="S30" s="1139"/>
      <c r="T30" s="1139"/>
      <c r="U30" s="1139"/>
      <c r="V30" s="1139"/>
      <c r="W30" s="1139"/>
      <c r="X30" s="1139"/>
      <c r="Y30" s="1139"/>
      <c r="Z30" s="1139"/>
    </row>
    <row r="31" spans="1:26" s="687" customFormat="1" ht="38.25">
      <c r="A31" s="771">
        <f t="shared" si="1"/>
        <v>26</v>
      </c>
      <c r="B31" s="741" t="s">
        <v>1583</v>
      </c>
      <c r="C31" s="742" t="s">
        <v>84</v>
      </c>
      <c r="D31" s="743">
        <v>36</v>
      </c>
      <c r="E31" s="987"/>
      <c r="F31" s="744">
        <f t="shared" si="0"/>
        <v>0</v>
      </c>
      <c r="G31" s="1139"/>
      <c r="H31" s="1139"/>
      <c r="I31" s="1139"/>
      <c r="J31" s="1139"/>
      <c r="K31" s="1139"/>
      <c r="L31" s="1139"/>
      <c r="M31" s="1139"/>
      <c r="N31" s="1139"/>
      <c r="O31" s="1139"/>
      <c r="P31" s="1139"/>
      <c r="Q31" s="1139"/>
      <c r="R31" s="1139"/>
      <c r="S31" s="1139"/>
      <c r="T31" s="1139"/>
      <c r="U31" s="1139"/>
      <c r="V31" s="1139"/>
      <c r="W31" s="1139"/>
      <c r="X31" s="1139"/>
      <c r="Y31" s="1139"/>
      <c r="Z31" s="1139"/>
    </row>
    <row r="32" spans="1:26" s="687" customFormat="1" ht="38.25">
      <c r="A32" s="771">
        <f t="shared" si="1"/>
        <v>27</v>
      </c>
      <c r="B32" s="741" t="s">
        <v>1584</v>
      </c>
      <c r="C32" s="742" t="s">
        <v>84</v>
      </c>
      <c r="D32" s="743">
        <v>4</v>
      </c>
      <c r="E32" s="987"/>
      <c r="F32" s="744">
        <f t="shared" si="0"/>
        <v>0</v>
      </c>
      <c r="G32" s="1139"/>
      <c r="H32" s="1139"/>
      <c r="I32" s="1139"/>
      <c r="J32" s="1139"/>
      <c r="K32" s="1139"/>
      <c r="L32" s="1139"/>
      <c r="M32" s="1139"/>
      <c r="N32" s="1139"/>
      <c r="O32" s="1139"/>
      <c r="P32" s="1139"/>
      <c r="Q32" s="1139"/>
      <c r="R32" s="1139"/>
      <c r="S32" s="1139"/>
      <c r="T32" s="1139"/>
      <c r="U32" s="1139"/>
      <c r="V32" s="1139"/>
      <c r="W32" s="1139"/>
      <c r="X32" s="1139"/>
      <c r="Y32" s="1139"/>
      <c r="Z32" s="1139"/>
    </row>
    <row r="33" spans="1:26" s="687" customFormat="1" ht="25.5">
      <c r="A33" s="771">
        <f t="shared" si="1"/>
        <v>28</v>
      </c>
      <c r="B33" s="741" t="s">
        <v>1585</v>
      </c>
      <c r="C33" s="742" t="s">
        <v>1579</v>
      </c>
      <c r="D33" s="743">
        <v>245</v>
      </c>
      <c r="E33" s="987"/>
      <c r="F33" s="744">
        <f t="shared" si="0"/>
        <v>0</v>
      </c>
      <c r="G33" s="1139"/>
      <c r="H33" s="1139"/>
      <c r="I33" s="1139"/>
      <c r="J33" s="1139"/>
      <c r="K33" s="1139"/>
      <c r="L33" s="1139"/>
      <c r="M33" s="1139"/>
      <c r="N33" s="1139"/>
      <c r="O33" s="1139"/>
      <c r="P33" s="1139"/>
      <c r="Q33" s="1139"/>
      <c r="R33" s="1139"/>
      <c r="S33" s="1139"/>
      <c r="T33" s="1139"/>
      <c r="U33" s="1139"/>
      <c r="V33" s="1139"/>
      <c r="W33" s="1139"/>
      <c r="X33" s="1139"/>
      <c r="Y33" s="1139"/>
      <c r="Z33" s="1139"/>
    </row>
    <row r="34" spans="1:26" s="687" customFormat="1" ht="25.5">
      <c r="A34" s="771">
        <f t="shared" si="1"/>
        <v>29</v>
      </c>
      <c r="B34" s="741" t="s">
        <v>1586</v>
      </c>
      <c r="C34" s="742" t="s">
        <v>1579</v>
      </c>
      <c r="D34" s="743">
        <v>150</v>
      </c>
      <c r="E34" s="987"/>
      <c r="F34" s="744">
        <f t="shared" si="0"/>
        <v>0</v>
      </c>
      <c r="G34" s="1139"/>
      <c r="H34" s="1139"/>
      <c r="I34" s="1139"/>
      <c r="J34" s="1139"/>
      <c r="K34" s="1139"/>
      <c r="L34" s="1139"/>
      <c r="M34" s="1139"/>
      <c r="N34" s="1139"/>
      <c r="O34" s="1139"/>
      <c r="P34" s="1139"/>
      <c r="Q34" s="1139"/>
      <c r="R34" s="1139"/>
      <c r="S34" s="1139"/>
      <c r="T34" s="1139"/>
      <c r="U34" s="1139"/>
      <c r="V34" s="1139"/>
      <c r="W34" s="1139"/>
      <c r="X34" s="1139"/>
      <c r="Y34" s="1139"/>
      <c r="Z34" s="1139"/>
    </row>
    <row r="35" spans="1:26" s="687" customFormat="1" ht="25.5">
      <c r="A35" s="771">
        <f t="shared" si="1"/>
        <v>30</v>
      </c>
      <c r="B35" s="741" t="s">
        <v>1587</v>
      </c>
      <c r="C35" s="742" t="s">
        <v>1556</v>
      </c>
      <c r="D35" s="743">
        <v>1</v>
      </c>
      <c r="E35" s="987"/>
      <c r="F35" s="744">
        <f t="shared" si="0"/>
        <v>0</v>
      </c>
      <c r="G35" s="1139"/>
      <c r="H35" s="1139"/>
      <c r="I35" s="1139"/>
      <c r="J35" s="1139"/>
      <c r="K35" s="1139"/>
      <c r="L35" s="1139"/>
      <c r="M35" s="1139"/>
      <c r="N35" s="1139"/>
      <c r="O35" s="1139"/>
      <c r="P35" s="1139"/>
      <c r="Q35" s="1139"/>
      <c r="R35" s="1139"/>
      <c r="S35" s="1139"/>
      <c r="T35" s="1139"/>
      <c r="U35" s="1139"/>
      <c r="V35" s="1139"/>
      <c r="W35" s="1139"/>
      <c r="X35" s="1139"/>
      <c r="Y35" s="1139"/>
      <c r="Z35" s="1139"/>
    </row>
    <row r="36" spans="1:26" s="687" customFormat="1" ht="38.25">
      <c r="A36" s="771" t="s">
        <v>1588</v>
      </c>
      <c r="B36" s="741" t="s">
        <v>1589</v>
      </c>
      <c r="C36" s="742"/>
      <c r="D36" s="743"/>
      <c r="E36" s="987"/>
      <c r="F36" s="744"/>
      <c r="G36" s="1139"/>
      <c r="H36" s="1139"/>
      <c r="I36" s="1139"/>
      <c r="J36" s="1139"/>
      <c r="K36" s="1139"/>
      <c r="L36" s="1139"/>
      <c r="M36" s="1139"/>
      <c r="N36" s="1139"/>
      <c r="O36" s="1139"/>
      <c r="P36" s="1139"/>
      <c r="Q36" s="1139"/>
      <c r="R36" s="1139"/>
      <c r="S36" s="1139"/>
      <c r="T36" s="1139"/>
      <c r="U36" s="1139"/>
      <c r="V36" s="1139"/>
      <c r="W36" s="1139"/>
      <c r="X36" s="1139"/>
      <c r="Y36" s="1139"/>
      <c r="Z36" s="1139"/>
    </row>
    <row r="37" spans="1:26" s="687" customFormat="1" ht="38.25">
      <c r="A37" s="771" t="s">
        <v>1588</v>
      </c>
      <c r="B37" s="741" t="s">
        <v>1590</v>
      </c>
      <c r="C37" s="742"/>
      <c r="D37" s="743"/>
      <c r="E37" s="987"/>
      <c r="F37" s="744"/>
      <c r="G37" s="1139"/>
      <c r="H37" s="1139"/>
      <c r="I37" s="1139"/>
      <c r="J37" s="1139"/>
      <c r="K37" s="1139"/>
      <c r="L37" s="1139"/>
      <c r="M37" s="1139"/>
      <c r="N37" s="1139"/>
      <c r="O37" s="1139"/>
      <c r="P37" s="1139"/>
      <c r="Q37" s="1139"/>
      <c r="R37" s="1139"/>
      <c r="S37" s="1139"/>
      <c r="T37" s="1139"/>
      <c r="U37" s="1139"/>
      <c r="V37" s="1139"/>
      <c r="W37" s="1139"/>
      <c r="X37" s="1139"/>
      <c r="Y37" s="1139"/>
      <c r="Z37" s="1139"/>
    </row>
    <row r="38" spans="1:26" s="688" customFormat="1" ht="14.85" customHeight="1">
      <c r="A38" s="769" t="str">
        <f>A3</f>
        <v>I</v>
      </c>
      <c r="B38" s="732" t="str">
        <f>B3&amp;" - skupaj"</f>
        <v>PREDDELA - skupaj</v>
      </c>
      <c r="C38" s="733"/>
      <c r="D38" s="735"/>
      <c r="E38" s="1134"/>
      <c r="F38" s="745">
        <f>SUM(F5:F35)</f>
        <v>0</v>
      </c>
      <c r="G38" s="1140"/>
      <c r="H38" s="1140"/>
      <c r="I38" s="1140"/>
      <c r="J38" s="1140"/>
      <c r="K38" s="1140"/>
      <c r="L38" s="1140"/>
      <c r="M38" s="1140"/>
      <c r="N38" s="1140"/>
      <c r="O38" s="1140"/>
      <c r="P38" s="1140"/>
      <c r="Q38" s="1140"/>
      <c r="R38" s="1140"/>
      <c r="S38" s="1140"/>
      <c r="T38" s="1140"/>
      <c r="U38" s="1140"/>
      <c r="V38" s="1140"/>
      <c r="W38" s="1140"/>
      <c r="X38" s="1140"/>
      <c r="Y38" s="1140"/>
      <c r="Z38" s="1140"/>
    </row>
    <row r="39" spans="1:26" s="688" customFormat="1" ht="14.85" customHeight="1">
      <c r="A39" s="769" t="s">
        <v>1591</v>
      </c>
      <c r="B39" s="732" t="s">
        <v>1592</v>
      </c>
      <c r="C39" s="733"/>
      <c r="D39" s="735"/>
      <c r="E39" s="1134"/>
      <c r="F39" s="736"/>
      <c r="G39" s="1140"/>
      <c r="H39" s="1140"/>
      <c r="I39" s="1140"/>
      <c r="J39" s="1140"/>
      <c r="K39" s="1140"/>
      <c r="L39" s="1140"/>
      <c r="M39" s="1140"/>
      <c r="N39" s="1140"/>
      <c r="O39" s="1140"/>
      <c r="P39" s="1140"/>
      <c r="Q39" s="1140"/>
      <c r="R39" s="1140"/>
      <c r="S39" s="1140"/>
      <c r="T39" s="1140"/>
      <c r="U39" s="1140"/>
      <c r="V39" s="1140"/>
      <c r="W39" s="1140"/>
      <c r="X39" s="1140"/>
      <c r="Y39" s="1140"/>
      <c r="Z39" s="1140"/>
    </row>
    <row r="40" spans="1:26" s="686" customFormat="1" ht="14.1" customHeight="1">
      <c r="A40" s="770"/>
      <c r="B40" s="737" t="s">
        <v>1593</v>
      </c>
      <c r="C40" s="738"/>
      <c r="D40" s="739"/>
      <c r="E40" s="1133"/>
      <c r="F40" s="740"/>
      <c r="G40" s="1138"/>
      <c r="H40" s="1138"/>
      <c r="I40" s="1138"/>
      <c r="J40" s="1138"/>
      <c r="K40" s="1138"/>
      <c r="L40" s="1138"/>
      <c r="M40" s="1138"/>
      <c r="N40" s="1138"/>
      <c r="O40" s="1138"/>
      <c r="P40" s="1138"/>
      <c r="Q40" s="1138"/>
      <c r="R40" s="1138"/>
      <c r="S40" s="1138"/>
      <c r="T40" s="1138"/>
      <c r="U40" s="1138"/>
      <c r="V40" s="1138"/>
      <c r="W40" s="1138"/>
      <c r="X40" s="1138"/>
      <c r="Y40" s="1138"/>
      <c r="Z40" s="1138"/>
    </row>
    <row r="41" spans="1:26" s="687" customFormat="1" ht="51">
      <c r="A41" s="771"/>
      <c r="B41" s="741" t="s">
        <v>1594</v>
      </c>
      <c r="C41" s="742"/>
      <c r="D41" s="743"/>
      <c r="E41" s="987"/>
      <c r="F41" s="744"/>
      <c r="G41" s="1139"/>
      <c r="H41" s="1139"/>
      <c r="I41" s="1139"/>
      <c r="J41" s="1139"/>
      <c r="K41" s="1139"/>
      <c r="L41" s="1139"/>
      <c r="M41" s="1139"/>
      <c r="N41" s="1139"/>
      <c r="O41" s="1139"/>
      <c r="P41" s="1139"/>
      <c r="Q41" s="1139"/>
      <c r="R41" s="1139"/>
      <c r="S41" s="1139"/>
      <c r="T41" s="1139"/>
      <c r="U41" s="1139"/>
      <c r="V41" s="1139"/>
      <c r="W41" s="1139"/>
      <c r="X41" s="1139"/>
      <c r="Y41" s="1139"/>
      <c r="Z41" s="1139"/>
    </row>
    <row r="42" spans="1:26" s="687" customFormat="1" ht="25.5">
      <c r="A42" s="771">
        <f>A35+1</f>
        <v>31</v>
      </c>
      <c r="B42" s="741" t="s">
        <v>1595</v>
      </c>
      <c r="C42" s="742" t="s">
        <v>81</v>
      </c>
      <c r="D42" s="743">
        <v>550</v>
      </c>
      <c r="E42" s="987"/>
      <c r="F42" s="744">
        <f>E42*D42</f>
        <v>0</v>
      </c>
      <c r="G42" s="1139"/>
      <c r="H42" s="1139"/>
      <c r="I42" s="1139"/>
      <c r="J42" s="1139"/>
      <c r="K42" s="1139"/>
      <c r="L42" s="1139"/>
      <c r="M42" s="1139"/>
      <c r="N42" s="1139"/>
      <c r="O42" s="1139"/>
      <c r="P42" s="1139"/>
      <c r="Q42" s="1139"/>
      <c r="R42" s="1139"/>
      <c r="S42" s="1139"/>
      <c r="T42" s="1139"/>
      <c r="U42" s="1139"/>
      <c r="V42" s="1139"/>
      <c r="W42" s="1139"/>
      <c r="X42" s="1139"/>
      <c r="Y42" s="1139"/>
      <c r="Z42" s="1139"/>
    </row>
    <row r="43" spans="1:26" s="687" customFormat="1" ht="25.5">
      <c r="A43" s="771">
        <f>A42+1</f>
        <v>32</v>
      </c>
      <c r="B43" s="741" t="s">
        <v>1596</v>
      </c>
      <c r="C43" s="742" t="s">
        <v>225</v>
      </c>
      <c r="D43" s="743">
        <v>30</v>
      </c>
      <c r="E43" s="987"/>
      <c r="F43" s="744">
        <f>E43*D43</f>
        <v>0</v>
      </c>
      <c r="G43" s="1139"/>
      <c r="H43" s="1139"/>
      <c r="I43" s="1139"/>
      <c r="J43" s="1139"/>
      <c r="K43" s="1139"/>
      <c r="L43" s="1139"/>
      <c r="M43" s="1139"/>
      <c r="N43" s="1139"/>
      <c r="O43" s="1139"/>
      <c r="P43" s="1139"/>
      <c r="Q43" s="1139"/>
      <c r="R43" s="1139"/>
      <c r="S43" s="1139"/>
      <c r="T43" s="1139"/>
      <c r="U43" s="1139"/>
      <c r="V43" s="1139"/>
      <c r="W43" s="1139"/>
      <c r="X43" s="1139"/>
      <c r="Y43" s="1139"/>
      <c r="Z43" s="1139"/>
    </row>
    <row r="44" spans="1:26" s="686" customFormat="1" ht="14.1" customHeight="1">
      <c r="A44" s="770"/>
      <c r="B44" s="737" t="s">
        <v>1597</v>
      </c>
      <c r="C44" s="738"/>
      <c r="D44" s="739"/>
      <c r="E44" s="1133"/>
      <c r="F44" s="740"/>
      <c r="G44" s="1138"/>
      <c r="H44" s="1138"/>
      <c r="I44" s="1138"/>
      <c r="J44" s="1138"/>
      <c r="K44" s="1138"/>
      <c r="L44" s="1138"/>
      <c r="M44" s="1138"/>
      <c r="N44" s="1138"/>
      <c r="O44" s="1138"/>
      <c r="P44" s="1138"/>
      <c r="Q44" s="1138"/>
      <c r="R44" s="1138"/>
      <c r="S44" s="1138"/>
      <c r="T44" s="1138"/>
      <c r="U44" s="1138"/>
      <c r="V44" s="1138"/>
      <c r="W44" s="1138"/>
      <c r="X44" s="1138"/>
      <c r="Y44" s="1138"/>
      <c r="Z44" s="1138"/>
    </row>
    <row r="45" spans="1:26" s="687" customFormat="1" ht="51">
      <c r="A45" s="771">
        <f>A43+1</f>
        <v>33</v>
      </c>
      <c r="B45" s="741" t="s">
        <v>1598</v>
      </c>
      <c r="C45" s="742" t="s">
        <v>81</v>
      </c>
      <c r="D45" s="743">
        <v>6555</v>
      </c>
      <c r="E45" s="987"/>
      <c r="F45" s="744">
        <f t="shared" ref="F45:F50" si="2">E45*D45</f>
        <v>0</v>
      </c>
      <c r="G45" s="1139"/>
      <c r="H45" s="1139"/>
      <c r="I45" s="1139"/>
      <c r="J45" s="1139"/>
      <c r="K45" s="1139"/>
      <c r="L45" s="1139"/>
      <c r="M45" s="1139"/>
      <c r="N45" s="1139"/>
      <c r="O45" s="1139"/>
      <c r="P45" s="1139"/>
      <c r="Q45" s="1139"/>
      <c r="R45" s="1139"/>
      <c r="S45" s="1139"/>
      <c r="T45" s="1139"/>
      <c r="U45" s="1139"/>
      <c r="V45" s="1139"/>
      <c r="W45" s="1139"/>
      <c r="X45" s="1139"/>
      <c r="Y45" s="1139"/>
      <c r="Z45" s="1139"/>
    </row>
    <row r="46" spans="1:26" s="687" customFormat="1" ht="51">
      <c r="A46" s="771">
        <f>A45+1</f>
        <v>34</v>
      </c>
      <c r="B46" s="741" t="s">
        <v>1599</v>
      </c>
      <c r="C46" s="742" t="s">
        <v>81</v>
      </c>
      <c r="D46" s="743">
        <v>150</v>
      </c>
      <c r="E46" s="987"/>
      <c r="F46" s="744">
        <f t="shared" si="2"/>
        <v>0</v>
      </c>
      <c r="G46" s="1139"/>
      <c r="H46" s="1139"/>
      <c r="I46" s="1139"/>
      <c r="J46" s="1139"/>
      <c r="K46" s="1139"/>
      <c r="L46" s="1139"/>
      <c r="M46" s="1139"/>
      <c r="N46" s="1139"/>
      <c r="O46" s="1139"/>
      <c r="P46" s="1139"/>
      <c r="Q46" s="1139"/>
      <c r="R46" s="1139"/>
      <c r="S46" s="1139"/>
      <c r="T46" s="1139"/>
      <c r="U46" s="1139"/>
      <c r="V46" s="1139"/>
      <c r="W46" s="1139"/>
      <c r="X46" s="1139"/>
      <c r="Y46" s="1139"/>
      <c r="Z46" s="1139"/>
    </row>
    <row r="47" spans="1:26" s="687" customFormat="1" ht="38.25">
      <c r="A47" s="771">
        <f>A46+1</f>
        <v>35</v>
      </c>
      <c r="B47" s="741" t="s">
        <v>1600</v>
      </c>
      <c r="C47" s="742" t="s">
        <v>81</v>
      </c>
      <c r="D47" s="743">
        <v>44</v>
      </c>
      <c r="E47" s="987"/>
      <c r="F47" s="744">
        <f t="shared" si="2"/>
        <v>0</v>
      </c>
      <c r="G47" s="1139"/>
      <c r="H47" s="1139"/>
      <c r="I47" s="1139"/>
      <c r="J47" s="1139"/>
      <c r="K47" s="1139"/>
      <c r="L47" s="1139"/>
      <c r="M47" s="1139"/>
      <c r="N47" s="1139"/>
      <c r="O47" s="1139"/>
      <c r="P47" s="1139"/>
      <c r="Q47" s="1139"/>
      <c r="R47" s="1139"/>
      <c r="S47" s="1139"/>
      <c r="T47" s="1139"/>
      <c r="U47" s="1139"/>
      <c r="V47" s="1139"/>
      <c r="W47" s="1139"/>
      <c r="X47" s="1139"/>
      <c r="Y47" s="1139"/>
      <c r="Z47" s="1139"/>
    </row>
    <row r="48" spans="1:26" s="687" customFormat="1" ht="51">
      <c r="A48" s="771">
        <f>A47+1</f>
        <v>36</v>
      </c>
      <c r="B48" s="741" t="s">
        <v>1601</v>
      </c>
      <c r="C48" s="742" t="s">
        <v>81</v>
      </c>
      <c r="D48" s="743">
        <v>150</v>
      </c>
      <c r="E48" s="987"/>
      <c r="F48" s="744">
        <f t="shared" si="2"/>
        <v>0</v>
      </c>
      <c r="G48" s="1139"/>
      <c r="H48" s="1139"/>
      <c r="I48" s="1139"/>
      <c r="J48" s="1139"/>
      <c r="K48" s="1139"/>
      <c r="L48" s="1139"/>
      <c r="M48" s="1139"/>
      <c r="N48" s="1139"/>
      <c r="O48" s="1139"/>
      <c r="P48" s="1139"/>
      <c r="Q48" s="1139"/>
      <c r="R48" s="1139"/>
      <c r="S48" s="1139"/>
      <c r="T48" s="1139"/>
      <c r="U48" s="1139"/>
      <c r="V48" s="1139"/>
      <c r="W48" s="1139"/>
      <c r="X48" s="1139"/>
      <c r="Y48" s="1139"/>
      <c r="Z48" s="1139"/>
    </row>
    <row r="49" spans="1:26" s="687" customFormat="1" ht="25.5">
      <c r="A49" s="771">
        <f>A48+1</f>
        <v>37</v>
      </c>
      <c r="B49" s="741" t="s">
        <v>1602</v>
      </c>
      <c r="C49" s="742" t="s">
        <v>81</v>
      </c>
      <c r="D49" s="743">
        <v>50</v>
      </c>
      <c r="E49" s="987"/>
      <c r="F49" s="744">
        <f t="shared" si="2"/>
        <v>0</v>
      </c>
      <c r="G49" s="1139"/>
      <c r="H49" s="1139"/>
      <c r="I49" s="1139"/>
      <c r="J49" s="1139"/>
      <c r="K49" s="1139"/>
      <c r="L49" s="1139"/>
      <c r="M49" s="1139"/>
      <c r="N49" s="1139"/>
      <c r="O49" s="1139"/>
      <c r="P49" s="1139"/>
      <c r="Q49" s="1139"/>
      <c r="R49" s="1139"/>
      <c r="S49" s="1139"/>
      <c r="T49" s="1139"/>
      <c r="U49" s="1139"/>
      <c r="V49" s="1139"/>
      <c r="W49" s="1139"/>
      <c r="X49" s="1139"/>
      <c r="Y49" s="1139"/>
      <c r="Z49" s="1139"/>
    </row>
    <row r="50" spans="1:26" s="687" customFormat="1" ht="25.5">
      <c r="A50" s="771">
        <f>A49+1</f>
        <v>38</v>
      </c>
      <c r="B50" s="741" t="s">
        <v>1603</v>
      </c>
      <c r="C50" s="742" t="s">
        <v>81</v>
      </c>
      <c r="D50" s="743">
        <v>50</v>
      </c>
      <c r="E50" s="987"/>
      <c r="F50" s="744">
        <f t="shared" si="2"/>
        <v>0</v>
      </c>
      <c r="G50" s="1139"/>
      <c r="H50" s="1139"/>
      <c r="I50" s="1139"/>
      <c r="J50" s="1139"/>
      <c r="K50" s="1139"/>
      <c r="L50" s="1139"/>
      <c r="M50" s="1139"/>
      <c r="N50" s="1139"/>
      <c r="O50" s="1139"/>
      <c r="P50" s="1139"/>
      <c r="Q50" s="1139"/>
      <c r="R50" s="1139"/>
      <c r="S50" s="1139"/>
      <c r="T50" s="1139"/>
      <c r="U50" s="1139"/>
      <c r="V50" s="1139"/>
      <c r="W50" s="1139"/>
      <c r="X50" s="1139"/>
      <c r="Y50" s="1139"/>
      <c r="Z50" s="1139"/>
    </row>
    <row r="51" spans="1:26" s="686" customFormat="1" ht="14.1" customHeight="1">
      <c r="A51" s="770"/>
      <c r="B51" s="737" t="s">
        <v>1604</v>
      </c>
      <c r="C51" s="738"/>
      <c r="D51" s="739"/>
      <c r="E51" s="1133"/>
      <c r="F51" s="740"/>
      <c r="G51" s="1138"/>
      <c r="H51" s="1138"/>
      <c r="I51" s="1138"/>
      <c r="J51" s="1138"/>
      <c r="K51" s="1138"/>
      <c r="L51" s="1138"/>
      <c r="M51" s="1138"/>
      <c r="N51" s="1138"/>
      <c r="O51" s="1138"/>
      <c r="P51" s="1138"/>
      <c r="Q51" s="1138"/>
      <c r="R51" s="1138"/>
      <c r="S51" s="1138"/>
      <c r="T51" s="1138"/>
      <c r="U51" s="1138"/>
      <c r="V51" s="1138"/>
      <c r="W51" s="1138"/>
      <c r="X51" s="1138"/>
      <c r="Y51" s="1138"/>
      <c r="Z51" s="1138"/>
    </row>
    <row r="52" spans="1:26" s="687" customFormat="1">
      <c r="A52" s="771">
        <f>A50+1</f>
        <v>39</v>
      </c>
      <c r="B52" s="741" t="s">
        <v>1605</v>
      </c>
      <c r="C52" s="742" t="s">
        <v>96</v>
      </c>
      <c r="D52" s="743">
        <v>1550</v>
      </c>
      <c r="E52" s="987"/>
      <c r="F52" s="744">
        <f>E52*D52</f>
        <v>0</v>
      </c>
      <c r="G52" s="1139"/>
      <c r="H52" s="1139"/>
      <c r="I52" s="1139"/>
      <c r="J52" s="1139"/>
      <c r="K52" s="1139"/>
      <c r="L52" s="1139"/>
      <c r="M52" s="1139"/>
      <c r="N52" s="1139"/>
      <c r="O52" s="1139"/>
      <c r="P52" s="1139"/>
      <c r="Q52" s="1139"/>
      <c r="R52" s="1139"/>
      <c r="S52" s="1139"/>
      <c r="T52" s="1139"/>
      <c r="U52" s="1139"/>
      <c r="V52" s="1139"/>
      <c r="W52" s="1139"/>
      <c r="X52" s="1139"/>
      <c r="Y52" s="1139"/>
      <c r="Z52" s="1139"/>
    </row>
    <row r="53" spans="1:26" s="686" customFormat="1" ht="14.1" customHeight="1">
      <c r="A53" s="770"/>
      <c r="B53" s="737" t="s">
        <v>1606</v>
      </c>
      <c r="C53" s="738"/>
      <c r="D53" s="739"/>
      <c r="E53" s="1133"/>
      <c r="F53" s="740"/>
      <c r="G53" s="1138"/>
      <c r="H53" s="1138"/>
      <c r="I53" s="1138"/>
      <c r="J53" s="1138"/>
      <c r="K53" s="1138"/>
      <c r="L53" s="1138"/>
      <c r="M53" s="1138"/>
      <c r="N53" s="1138"/>
      <c r="O53" s="1138"/>
      <c r="P53" s="1138"/>
      <c r="Q53" s="1138"/>
      <c r="R53" s="1138"/>
      <c r="S53" s="1138"/>
      <c r="T53" s="1138"/>
      <c r="U53" s="1138"/>
      <c r="V53" s="1138"/>
      <c r="W53" s="1138"/>
      <c r="X53" s="1138"/>
      <c r="Y53" s="1138"/>
      <c r="Z53" s="1138"/>
    </row>
    <row r="54" spans="1:26" s="687" customFormat="1" ht="25.5">
      <c r="A54" s="771">
        <f>A52+1</f>
        <v>40</v>
      </c>
      <c r="B54" s="741" t="s">
        <v>1607</v>
      </c>
      <c r="C54" s="742" t="s">
        <v>96</v>
      </c>
      <c r="D54" s="743">
        <v>2708</v>
      </c>
      <c r="E54" s="987"/>
      <c r="F54" s="744">
        <f>E54*D54</f>
        <v>0</v>
      </c>
      <c r="G54" s="1139"/>
      <c r="H54" s="1139"/>
      <c r="I54" s="1139"/>
      <c r="J54" s="1139"/>
      <c r="K54" s="1139"/>
      <c r="L54" s="1139"/>
      <c r="M54" s="1139"/>
      <c r="N54" s="1139"/>
      <c r="O54" s="1139"/>
      <c r="P54" s="1139"/>
      <c r="Q54" s="1139"/>
      <c r="R54" s="1139"/>
      <c r="S54" s="1139"/>
      <c r="T54" s="1139"/>
      <c r="U54" s="1139"/>
      <c r="V54" s="1139"/>
      <c r="W54" s="1139"/>
      <c r="X54" s="1139"/>
      <c r="Y54" s="1139"/>
      <c r="Z54" s="1139"/>
    </row>
    <row r="55" spans="1:26" s="687" customFormat="1">
      <c r="A55" s="771">
        <f>A54+1</f>
        <v>41</v>
      </c>
      <c r="B55" s="741" t="s">
        <v>1608</v>
      </c>
      <c r="C55" s="742" t="s">
        <v>96</v>
      </c>
      <c r="D55" s="743">
        <v>2708</v>
      </c>
      <c r="E55" s="987"/>
      <c r="F55" s="744">
        <f>E55*D55</f>
        <v>0</v>
      </c>
      <c r="G55" s="1139"/>
      <c r="H55" s="1139"/>
      <c r="I55" s="1139"/>
      <c r="J55" s="1139"/>
      <c r="K55" s="1139"/>
      <c r="L55" s="1139"/>
      <c r="M55" s="1139"/>
      <c r="N55" s="1139"/>
      <c r="O55" s="1139"/>
      <c r="P55" s="1139"/>
      <c r="Q55" s="1139"/>
      <c r="R55" s="1139"/>
      <c r="S55" s="1139"/>
      <c r="T55" s="1139"/>
      <c r="U55" s="1139"/>
      <c r="V55" s="1139"/>
      <c r="W55" s="1139"/>
      <c r="X55" s="1139"/>
      <c r="Y55" s="1139"/>
      <c r="Z55" s="1139"/>
    </row>
    <row r="56" spans="1:26" s="687" customFormat="1" ht="38.25">
      <c r="A56" s="771">
        <f>A55+1</f>
        <v>42</v>
      </c>
      <c r="B56" s="741" t="s">
        <v>1609</v>
      </c>
      <c r="C56" s="742" t="s">
        <v>96</v>
      </c>
      <c r="D56" s="743">
        <v>30</v>
      </c>
      <c r="E56" s="987"/>
      <c r="F56" s="744">
        <f>E56*D56</f>
        <v>0</v>
      </c>
      <c r="G56" s="1139"/>
      <c r="H56" s="1139"/>
      <c r="I56" s="1139"/>
      <c r="J56" s="1139"/>
      <c r="K56" s="1139"/>
      <c r="L56" s="1139"/>
      <c r="M56" s="1139"/>
      <c r="N56" s="1139"/>
      <c r="O56" s="1139"/>
      <c r="P56" s="1139"/>
      <c r="Q56" s="1139"/>
      <c r="R56" s="1139"/>
      <c r="S56" s="1139"/>
      <c r="T56" s="1139"/>
      <c r="U56" s="1139"/>
      <c r="V56" s="1139"/>
      <c r="W56" s="1139"/>
      <c r="X56" s="1139"/>
      <c r="Y56" s="1139"/>
      <c r="Z56" s="1139"/>
    </row>
    <row r="57" spans="1:26" s="687" customFormat="1" ht="25.5">
      <c r="A57" s="771">
        <f>A56+1</f>
        <v>43</v>
      </c>
      <c r="B57" s="741" t="s">
        <v>1610</v>
      </c>
      <c r="C57" s="742" t="s">
        <v>84</v>
      </c>
      <c r="D57" s="743">
        <v>2</v>
      </c>
      <c r="E57" s="987"/>
      <c r="F57" s="744">
        <f>E57*D57</f>
        <v>0</v>
      </c>
      <c r="G57" s="1139"/>
      <c r="H57" s="1139"/>
      <c r="I57" s="1139"/>
      <c r="J57" s="1139"/>
      <c r="K57" s="1139"/>
      <c r="L57" s="1139"/>
      <c r="M57" s="1139"/>
      <c r="N57" s="1139"/>
      <c r="O57" s="1139"/>
      <c r="P57" s="1139"/>
      <c r="Q57" s="1139"/>
      <c r="R57" s="1139"/>
      <c r="S57" s="1139"/>
      <c r="T57" s="1139"/>
      <c r="U57" s="1139"/>
      <c r="V57" s="1139"/>
      <c r="W57" s="1139"/>
      <c r="X57" s="1139"/>
      <c r="Y57" s="1139"/>
      <c r="Z57" s="1139"/>
    </row>
    <row r="58" spans="1:26" s="686" customFormat="1" ht="14.1" customHeight="1">
      <c r="A58" s="770"/>
      <c r="B58" s="737" t="s">
        <v>1611</v>
      </c>
      <c r="C58" s="738"/>
      <c r="D58" s="739"/>
      <c r="E58" s="1133"/>
      <c r="F58" s="740"/>
      <c r="G58" s="1138"/>
      <c r="H58" s="1138"/>
      <c r="I58" s="1138"/>
      <c r="J58" s="1138"/>
      <c r="K58" s="1138"/>
      <c r="L58" s="1138"/>
      <c r="M58" s="1138"/>
      <c r="N58" s="1138"/>
      <c r="O58" s="1138"/>
      <c r="P58" s="1138"/>
      <c r="Q58" s="1138"/>
      <c r="R58" s="1138"/>
      <c r="S58" s="1138"/>
      <c r="T58" s="1138"/>
      <c r="U58" s="1138"/>
      <c r="V58" s="1138"/>
      <c r="W58" s="1138"/>
      <c r="X58" s="1138"/>
      <c r="Y58" s="1138"/>
      <c r="Z58" s="1138"/>
    </row>
    <row r="59" spans="1:26" s="687" customFormat="1" ht="38.25">
      <c r="A59" s="771">
        <f>A57+1</f>
        <v>44</v>
      </c>
      <c r="B59" s="741" t="s">
        <v>1972</v>
      </c>
      <c r="C59" s="742" t="s">
        <v>81</v>
      </c>
      <c r="D59" s="743">
        <v>550</v>
      </c>
      <c r="E59" s="987"/>
      <c r="F59" s="744">
        <f>D59*E59</f>
        <v>0</v>
      </c>
      <c r="G59" s="1139"/>
      <c r="H59" s="1139"/>
      <c r="I59" s="1139"/>
      <c r="J59" s="1139"/>
      <c r="K59" s="1139"/>
      <c r="L59" s="1139"/>
      <c r="M59" s="1139"/>
      <c r="N59" s="1139"/>
      <c r="O59" s="1139"/>
      <c r="P59" s="1139"/>
      <c r="Q59" s="1139"/>
      <c r="R59" s="1139"/>
      <c r="S59" s="1139"/>
      <c r="T59" s="1139"/>
      <c r="U59" s="1139"/>
      <c r="V59" s="1139"/>
      <c r="W59" s="1139"/>
      <c r="X59" s="1139"/>
      <c r="Y59" s="1139"/>
      <c r="Z59" s="1139"/>
    </row>
    <row r="60" spans="1:26" s="687" customFormat="1" ht="38.25">
      <c r="A60" s="771" t="s">
        <v>1588</v>
      </c>
      <c r="B60" s="741" t="s">
        <v>1612</v>
      </c>
      <c r="C60" s="742"/>
      <c r="D60" s="743"/>
      <c r="E60" s="987"/>
      <c r="F60" s="744"/>
      <c r="G60" s="1139"/>
      <c r="H60" s="1139"/>
      <c r="I60" s="1139"/>
      <c r="J60" s="1139"/>
      <c r="K60" s="1139"/>
      <c r="L60" s="1139"/>
      <c r="M60" s="1139"/>
      <c r="N60" s="1139"/>
      <c r="O60" s="1139"/>
      <c r="P60" s="1139"/>
      <c r="Q60" s="1139"/>
      <c r="R60" s="1139"/>
      <c r="S60" s="1139"/>
      <c r="T60" s="1139"/>
      <c r="U60" s="1139"/>
      <c r="V60" s="1139"/>
      <c r="W60" s="1139"/>
      <c r="X60" s="1139"/>
      <c r="Y60" s="1139"/>
      <c r="Z60" s="1139"/>
    </row>
    <row r="61" spans="1:26" s="688" customFormat="1" ht="14.85" customHeight="1">
      <c r="A61" s="769" t="str">
        <f>A39</f>
        <v>II</v>
      </c>
      <c r="B61" s="732" t="str">
        <f>B39&amp;" - skupaj"</f>
        <v>ZEMELJSKA DELA - skupaj</v>
      </c>
      <c r="C61" s="733"/>
      <c r="D61" s="735"/>
      <c r="E61" s="1134"/>
      <c r="F61" s="745">
        <f>SUM(F41:F59)</f>
        <v>0</v>
      </c>
      <c r="G61" s="1140"/>
      <c r="H61" s="1140"/>
      <c r="I61" s="1140"/>
      <c r="J61" s="1140"/>
      <c r="K61" s="1140"/>
      <c r="L61" s="1140"/>
      <c r="M61" s="1140"/>
      <c r="N61" s="1140"/>
      <c r="O61" s="1140"/>
      <c r="P61" s="1140"/>
      <c r="Q61" s="1140"/>
      <c r="R61" s="1140"/>
      <c r="S61" s="1140"/>
      <c r="T61" s="1140"/>
      <c r="U61" s="1140"/>
      <c r="V61" s="1140"/>
      <c r="W61" s="1140"/>
      <c r="X61" s="1140"/>
      <c r="Y61" s="1140"/>
      <c r="Z61" s="1140"/>
    </row>
    <row r="62" spans="1:26" s="688" customFormat="1" ht="14.85" customHeight="1">
      <c r="A62" s="769" t="s">
        <v>1613</v>
      </c>
      <c r="B62" s="732" t="s">
        <v>1614</v>
      </c>
      <c r="C62" s="733"/>
      <c r="D62" s="735"/>
      <c r="E62" s="1134"/>
      <c r="F62" s="745"/>
      <c r="G62" s="1140"/>
      <c r="H62" s="1140"/>
      <c r="I62" s="1140"/>
      <c r="J62" s="1140"/>
      <c r="K62" s="1140"/>
      <c r="L62" s="1140"/>
      <c r="M62" s="1140"/>
      <c r="N62" s="1140"/>
      <c r="O62" s="1140"/>
      <c r="P62" s="1140"/>
      <c r="Q62" s="1140"/>
      <c r="R62" s="1140"/>
      <c r="S62" s="1140"/>
      <c r="T62" s="1140"/>
      <c r="U62" s="1140"/>
      <c r="V62" s="1140"/>
      <c r="W62" s="1140"/>
      <c r="X62" s="1140"/>
      <c r="Y62" s="1140"/>
      <c r="Z62" s="1140"/>
    </row>
    <row r="63" spans="1:26" s="686" customFormat="1" ht="14.1" customHeight="1">
      <c r="A63" s="770"/>
      <c r="B63" s="737" t="s">
        <v>1615</v>
      </c>
      <c r="C63" s="738"/>
      <c r="D63" s="739"/>
      <c r="E63" s="1133"/>
      <c r="F63" s="740"/>
      <c r="G63" s="1138"/>
      <c r="H63" s="1138"/>
      <c r="I63" s="1138"/>
      <c r="J63" s="1138"/>
      <c r="K63" s="1138"/>
      <c r="L63" s="1138"/>
      <c r="M63" s="1138"/>
      <c r="N63" s="1138"/>
      <c r="O63" s="1138"/>
      <c r="P63" s="1138"/>
      <c r="Q63" s="1138"/>
      <c r="R63" s="1138"/>
      <c r="S63" s="1138"/>
      <c r="T63" s="1138"/>
      <c r="U63" s="1138"/>
      <c r="V63" s="1138"/>
      <c r="W63" s="1138"/>
      <c r="X63" s="1138"/>
      <c r="Y63" s="1138"/>
      <c r="Z63" s="1138"/>
    </row>
    <row r="64" spans="1:26" s="687" customFormat="1" ht="25.5">
      <c r="A64" s="771">
        <f>A59+1</f>
        <v>45</v>
      </c>
      <c r="B64" s="741" t="s">
        <v>1616</v>
      </c>
      <c r="C64" s="742" t="s">
        <v>96</v>
      </c>
      <c r="D64" s="743">
        <v>900</v>
      </c>
      <c r="E64" s="987"/>
      <c r="F64" s="744">
        <f t="shared" ref="F64:F83" si="3">E64*D64</f>
        <v>0</v>
      </c>
      <c r="G64" s="1139"/>
      <c r="H64" s="1139"/>
      <c r="I64" s="1139"/>
      <c r="J64" s="1139"/>
      <c r="K64" s="1139"/>
      <c r="L64" s="1139"/>
      <c r="M64" s="1139"/>
      <c r="N64" s="1139"/>
      <c r="O64" s="1139"/>
      <c r="P64" s="1139"/>
      <c r="Q64" s="1139"/>
      <c r="R64" s="1139"/>
      <c r="S64" s="1139"/>
      <c r="T64" s="1139"/>
      <c r="U64" s="1139"/>
      <c r="V64" s="1139"/>
      <c r="W64" s="1139"/>
      <c r="X64" s="1139"/>
      <c r="Y64" s="1139"/>
      <c r="Z64" s="1139"/>
    </row>
    <row r="65" spans="1:26" s="687" customFormat="1" ht="51">
      <c r="A65" s="771">
        <f t="shared" ref="A65:A70" si="4">A64+1</f>
        <v>46</v>
      </c>
      <c r="B65" s="741" t="s">
        <v>1617</v>
      </c>
      <c r="C65" s="742" t="s">
        <v>81</v>
      </c>
      <c r="D65" s="743">
        <v>250</v>
      </c>
      <c r="E65" s="987"/>
      <c r="F65" s="744">
        <f t="shared" si="3"/>
        <v>0</v>
      </c>
      <c r="G65" s="1139"/>
      <c r="H65" s="1139"/>
      <c r="I65" s="1139"/>
      <c r="J65" s="1139"/>
      <c r="K65" s="1139"/>
      <c r="L65" s="1139"/>
      <c r="M65" s="1139"/>
      <c r="N65" s="1139"/>
      <c r="O65" s="1139"/>
      <c r="P65" s="1139"/>
      <c r="Q65" s="1139"/>
      <c r="R65" s="1139"/>
      <c r="S65" s="1139"/>
      <c r="T65" s="1139"/>
      <c r="U65" s="1139"/>
      <c r="V65" s="1139"/>
      <c r="W65" s="1139"/>
      <c r="X65" s="1139"/>
      <c r="Y65" s="1139"/>
      <c r="Z65" s="1139"/>
    </row>
    <row r="66" spans="1:26" s="687" customFormat="1" ht="25.5">
      <c r="A66" s="771">
        <f t="shared" si="4"/>
        <v>47</v>
      </c>
      <c r="B66" s="741" t="s">
        <v>1618</v>
      </c>
      <c r="C66" s="742" t="s">
        <v>81</v>
      </c>
      <c r="D66" s="743">
        <v>200</v>
      </c>
      <c r="E66" s="987"/>
      <c r="F66" s="744">
        <f t="shared" si="3"/>
        <v>0</v>
      </c>
      <c r="G66" s="1139"/>
      <c r="H66" s="1139"/>
      <c r="I66" s="1139"/>
      <c r="J66" s="1139"/>
      <c r="K66" s="1139"/>
      <c r="L66" s="1139"/>
      <c r="M66" s="1139"/>
      <c r="N66" s="1139"/>
      <c r="O66" s="1139"/>
      <c r="P66" s="1139"/>
      <c r="Q66" s="1139"/>
      <c r="R66" s="1139"/>
      <c r="S66" s="1139"/>
      <c r="T66" s="1139"/>
      <c r="U66" s="1139"/>
      <c r="V66" s="1139"/>
      <c r="W66" s="1139"/>
      <c r="X66" s="1139"/>
      <c r="Y66" s="1139"/>
      <c r="Z66" s="1139"/>
    </row>
    <row r="67" spans="1:26" s="687" customFormat="1" ht="38.25">
      <c r="A67" s="771">
        <f t="shared" si="4"/>
        <v>48</v>
      </c>
      <c r="B67" s="741" t="s">
        <v>1619</v>
      </c>
      <c r="C67" s="742" t="s">
        <v>81</v>
      </c>
      <c r="D67" s="743">
        <v>275</v>
      </c>
      <c r="E67" s="987"/>
      <c r="F67" s="744">
        <f t="shared" si="3"/>
        <v>0</v>
      </c>
      <c r="G67" s="1139"/>
      <c r="H67" s="1139"/>
      <c r="I67" s="1139"/>
      <c r="J67" s="1139"/>
      <c r="K67" s="1139"/>
      <c r="L67" s="1139"/>
      <c r="M67" s="1139"/>
      <c r="N67" s="1139"/>
      <c r="O67" s="1139"/>
      <c r="P67" s="1139"/>
      <c r="Q67" s="1139"/>
      <c r="R67" s="1139"/>
      <c r="S67" s="1139"/>
      <c r="T67" s="1139"/>
      <c r="U67" s="1139"/>
      <c r="V67" s="1139"/>
      <c r="W67" s="1139"/>
      <c r="X67" s="1139"/>
      <c r="Y67" s="1139"/>
      <c r="Z67" s="1139"/>
    </row>
    <row r="68" spans="1:26" s="687" customFormat="1" ht="25.5">
      <c r="A68" s="771">
        <f t="shared" si="4"/>
        <v>49</v>
      </c>
      <c r="B68" s="741" t="s">
        <v>1620</v>
      </c>
      <c r="C68" s="742" t="s">
        <v>96</v>
      </c>
      <c r="D68" s="743">
        <v>1150</v>
      </c>
      <c r="E68" s="987"/>
      <c r="F68" s="744">
        <f t="shared" si="3"/>
        <v>0</v>
      </c>
      <c r="G68" s="1139"/>
      <c r="H68" s="1139"/>
      <c r="I68" s="1139"/>
      <c r="J68" s="1139"/>
      <c r="K68" s="1139"/>
      <c r="L68" s="1139"/>
      <c r="M68" s="1139"/>
      <c r="N68" s="1139"/>
      <c r="O68" s="1139"/>
      <c r="P68" s="1139"/>
      <c r="Q68" s="1139"/>
      <c r="R68" s="1139"/>
      <c r="S68" s="1139"/>
      <c r="T68" s="1139"/>
      <c r="U68" s="1139"/>
      <c r="V68" s="1139"/>
      <c r="W68" s="1139"/>
      <c r="X68" s="1139"/>
      <c r="Y68" s="1139"/>
      <c r="Z68" s="1139"/>
    </row>
    <row r="69" spans="1:26" s="687" customFormat="1" ht="38.25">
      <c r="A69" s="771">
        <f t="shared" si="4"/>
        <v>50</v>
      </c>
      <c r="B69" s="741" t="s">
        <v>1621</v>
      </c>
      <c r="C69" s="742" t="s">
        <v>96</v>
      </c>
      <c r="D69" s="743">
        <v>225</v>
      </c>
      <c r="E69" s="987"/>
      <c r="F69" s="744">
        <f t="shared" si="3"/>
        <v>0</v>
      </c>
      <c r="G69" s="1139"/>
      <c r="H69" s="1139"/>
      <c r="I69" s="1139"/>
      <c r="J69" s="1139"/>
      <c r="K69" s="1139"/>
      <c r="L69" s="1139"/>
      <c r="M69" s="1139"/>
      <c r="N69" s="1139"/>
      <c r="O69" s="1139"/>
      <c r="P69" s="1139"/>
      <c r="Q69" s="1139"/>
      <c r="R69" s="1139"/>
      <c r="S69" s="1139"/>
      <c r="T69" s="1139"/>
      <c r="U69" s="1139"/>
      <c r="V69" s="1139"/>
      <c r="W69" s="1139"/>
      <c r="X69" s="1139"/>
      <c r="Y69" s="1139"/>
      <c r="Z69" s="1139"/>
    </row>
    <row r="70" spans="1:26" s="687" customFormat="1" ht="38.25">
      <c r="A70" s="771">
        <f t="shared" si="4"/>
        <v>51</v>
      </c>
      <c r="B70" s="741" t="s">
        <v>1622</v>
      </c>
      <c r="C70" s="742" t="s">
        <v>96</v>
      </c>
      <c r="D70" s="743">
        <v>225</v>
      </c>
      <c r="E70" s="987"/>
      <c r="F70" s="744">
        <f t="shared" si="3"/>
        <v>0</v>
      </c>
      <c r="G70" s="1139"/>
      <c r="H70" s="1139"/>
      <c r="I70" s="1139"/>
      <c r="J70" s="1139"/>
      <c r="K70" s="1139"/>
      <c r="L70" s="1139"/>
      <c r="M70" s="1139"/>
      <c r="N70" s="1139"/>
      <c r="O70" s="1139"/>
      <c r="P70" s="1139"/>
      <c r="Q70" s="1139"/>
      <c r="R70" s="1139"/>
      <c r="S70" s="1139"/>
      <c r="T70" s="1139"/>
      <c r="U70" s="1139"/>
      <c r="V70" s="1139"/>
      <c r="W70" s="1139"/>
      <c r="X70" s="1139"/>
      <c r="Y70" s="1139"/>
      <c r="Z70" s="1139"/>
    </row>
    <row r="71" spans="1:26" s="686" customFormat="1" ht="14.1" customHeight="1">
      <c r="A71" s="771"/>
      <c r="B71" s="746" t="s">
        <v>1623</v>
      </c>
      <c r="C71" s="742"/>
      <c r="D71" s="743"/>
      <c r="E71" s="987"/>
      <c r="F71" s="744"/>
      <c r="G71" s="1138"/>
      <c r="H71" s="1138"/>
      <c r="I71" s="1138"/>
      <c r="J71" s="1138"/>
      <c r="K71" s="1138"/>
      <c r="L71" s="1138"/>
      <c r="M71" s="1138"/>
      <c r="N71" s="1138"/>
      <c r="O71" s="1138"/>
      <c r="P71" s="1138"/>
      <c r="Q71" s="1138"/>
      <c r="R71" s="1138"/>
      <c r="S71" s="1138"/>
      <c r="T71" s="1138"/>
      <c r="U71" s="1138"/>
      <c r="V71" s="1138"/>
      <c r="W71" s="1138"/>
      <c r="X71" s="1138"/>
      <c r="Y71" s="1138"/>
      <c r="Z71" s="1138"/>
    </row>
    <row r="72" spans="1:26" s="687" customFormat="1" ht="25.5">
      <c r="A72" s="771">
        <f>A70+1</f>
        <v>52</v>
      </c>
      <c r="B72" s="741" t="s">
        <v>1624</v>
      </c>
      <c r="C72" s="742" t="s">
        <v>96</v>
      </c>
      <c r="D72" s="743">
        <v>710</v>
      </c>
      <c r="E72" s="987"/>
      <c r="F72" s="744">
        <f t="shared" si="3"/>
        <v>0</v>
      </c>
      <c r="G72" s="1139"/>
      <c r="H72" s="1139"/>
      <c r="I72" s="1139"/>
      <c r="J72" s="1139"/>
      <c r="K72" s="1139"/>
      <c r="L72" s="1139"/>
      <c r="M72" s="1139"/>
      <c r="N72" s="1139"/>
      <c r="O72" s="1139"/>
      <c r="P72" s="1139"/>
      <c r="Q72" s="1139"/>
      <c r="R72" s="1139"/>
      <c r="S72" s="1139"/>
      <c r="T72" s="1139"/>
      <c r="U72" s="1139"/>
      <c r="V72" s="1139"/>
      <c r="W72" s="1139"/>
      <c r="X72" s="1139"/>
      <c r="Y72" s="1139"/>
      <c r="Z72" s="1139"/>
    </row>
    <row r="73" spans="1:26" s="687" customFormat="1" ht="38.25">
      <c r="A73" s="771">
        <f>A72+1</f>
        <v>53</v>
      </c>
      <c r="B73" s="741" t="s">
        <v>1625</v>
      </c>
      <c r="C73" s="742" t="s">
        <v>96</v>
      </c>
      <c r="D73" s="743">
        <v>650</v>
      </c>
      <c r="E73" s="987"/>
      <c r="F73" s="744">
        <f t="shared" si="3"/>
        <v>0</v>
      </c>
      <c r="G73" s="1139"/>
      <c r="H73" s="1139"/>
      <c r="I73" s="1139"/>
      <c r="J73" s="1139"/>
      <c r="K73" s="1139"/>
      <c r="L73" s="1139"/>
      <c r="M73" s="1139"/>
      <c r="N73" s="1139"/>
      <c r="O73" s="1139"/>
      <c r="P73" s="1139"/>
      <c r="Q73" s="1139"/>
      <c r="R73" s="1139"/>
      <c r="S73" s="1139"/>
      <c r="T73" s="1139"/>
      <c r="U73" s="1139"/>
      <c r="V73" s="1139"/>
      <c r="W73" s="1139"/>
      <c r="X73" s="1139"/>
      <c r="Y73" s="1139"/>
      <c r="Z73" s="1139"/>
    </row>
    <row r="74" spans="1:26" s="686" customFormat="1" ht="14.1" customHeight="1">
      <c r="A74" s="770"/>
      <c r="B74" s="737" t="s">
        <v>1626</v>
      </c>
      <c r="C74" s="738"/>
      <c r="D74" s="739"/>
      <c r="E74" s="1133"/>
      <c r="F74" s="740"/>
      <c r="G74" s="1138"/>
      <c r="H74" s="1138"/>
      <c r="I74" s="1138"/>
      <c r="J74" s="1138"/>
      <c r="K74" s="1138"/>
      <c r="L74" s="1138"/>
      <c r="M74" s="1138"/>
      <c r="N74" s="1138"/>
      <c r="O74" s="1138"/>
      <c r="P74" s="1138"/>
      <c r="Q74" s="1138"/>
      <c r="R74" s="1138"/>
      <c r="S74" s="1138"/>
      <c r="T74" s="1138"/>
      <c r="U74" s="1138"/>
      <c r="V74" s="1138"/>
      <c r="W74" s="1138"/>
      <c r="X74" s="1138"/>
      <c r="Y74" s="1138"/>
      <c r="Z74" s="1138"/>
    </row>
    <row r="75" spans="1:26" s="687" customFormat="1" ht="25.5">
      <c r="A75" s="771">
        <f>A73+1</f>
        <v>54</v>
      </c>
      <c r="B75" s="741" t="s">
        <v>1627</v>
      </c>
      <c r="C75" s="742" t="s">
        <v>225</v>
      </c>
      <c r="D75" s="743">
        <v>230</v>
      </c>
      <c r="E75" s="987"/>
      <c r="F75" s="744">
        <f t="shared" si="3"/>
        <v>0</v>
      </c>
      <c r="G75" s="1139"/>
      <c r="H75" s="1139"/>
      <c r="I75" s="1139"/>
      <c r="J75" s="1139"/>
      <c r="K75" s="1139"/>
      <c r="L75" s="1139"/>
      <c r="M75" s="1139"/>
      <c r="N75" s="1139"/>
      <c r="O75" s="1139"/>
      <c r="P75" s="1139"/>
      <c r="Q75" s="1139"/>
      <c r="R75" s="1139"/>
      <c r="S75" s="1139"/>
      <c r="T75" s="1139"/>
      <c r="U75" s="1139"/>
      <c r="V75" s="1139"/>
      <c r="W75" s="1139"/>
      <c r="X75" s="1139"/>
      <c r="Y75" s="1139"/>
      <c r="Z75" s="1139"/>
    </row>
    <row r="76" spans="1:26" s="687" customFormat="1" ht="25.5">
      <c r="A76" s="771">
        <f t="shared" ref="A76:A83" si="5">A75+1</f>
        <v>55</v>
      </c>
      <c r="B76" s="741" t="s">
        <v>1628</v>
      </c>
      <c r="C76" s="742" t="s">
        <v>225</v>
      </c>
      <c r="D76" s="743">
        <v>110</v>
      </c>
      <c r="E76" s="987"/>
      <c r="F76" s="744">
        <f t="shared" si="3"/>
        <v>0</v>
      </c>
      <c r="G76" s="1139"/>
      <c r="H76" s="1139"/>
      <c r="I76" s="1139"/>
      <c r="J76" s="1139"/>
      <c r="K76" s="1139"/>
      <c r="L76" s="1139"/>
      <c r="M76" s="1139"/>
      <c r="N76" s="1139"/>
      <c r="O76" s="1139"/>
      <c r="P76" s="1139"/>
      <c r="Q76" s="1139"/>
      <c r="R76" s="1139"/>
      <c r="S76" s="1139"/>
      <c r="T76" s="1139"/>
      <c r="U76" s="1139"/>
      <c r="V76" s="1139"/>
      <c r="W76" s="1139"/>
      <c r="X76" s="1139"/>
      <c r="Y76" s="1139"/>
      <c r="Z76" s="1139"/>
    </row>
    <row r="77" spans="1:26" s="687" customFormat="1" ht="25.5">
      <c r="A77" s="771">
        <f t="shared" si="5"/>
        <v>56</v>
      </c>
      <c r="B77" s="741" t="s">
        <v>1629</v>
      </c>
      <c r="C77" s="742" t="s">
        <v>84</v>
      </c>
      <c r="D77" s="743">
        <v>2</v>
      </c>
      <c r="E77" s="987"/>
      <c r="F77" s="744">
        <f t="shared" si="3"/>
        <v>0</v>
      </c>
      <c r="G77" s="1139"/>
      <c r="H77" s="1139"/>
      <c r="I77" s="1139"/>
      <c r="J77" s="1139"/>
      <c r="K77" s="1139"/>
      <c r="L77" s="1139"/>
      <c r="M77" s="1139"/>
      <c r="N77" s="1139"/>
      <c r="O77" s="1139"/>
      <c r="P77" s="1139"/>
      <c r="Q77" s="1139"/>
      <c r="R77" s="1139"/>
      <c r="S77" s="1139"/>
      <c r="T77" s="1139"/>
      <c r="U77" s="1139"/>
      <c r="V77" s="1139"/>
      <c r="W77" s="1139"/>
      <c r="X77" s="1139"/>
      <c r="Y77" s="1139"/>
      <c r="Z77" s="1139"/>
    </row>
    <row r="78" spans="1:26" s="687" customFormat="1" ht="38.25">
      <c r="A78" s="771">
        <f t="shared" si="5"/>
        <v>57</v>
      </c>
      <c r="B78" s="741" t="s">
        <v>1630</v>
      </c>
      <c r="C78" s="742" t="s">
        <v>225</v>
      </c>
      <c r="D78" s="743">
        <v>75</v>
      </c>
      <c r="E78" s="987"/>
      <c r="F78" s="744">
        <f t="shared" si="3"/>
        <v>0</v>
      </c>
      <c r="G78" s="1139"/>
      <c r="H78" s="1139"/>
      <c r="I78" s="1139"/>
      <c r="J78" s="1139"/>
      <c r="K78" s="1139"/>
      <c r="L78" s="1139"/>
      <c r="M78" s="1139"/>
      <c r="N78" s="1139"/>
      <c r="O78" s="1139"/>
      <c r="P78" s="1139"/>
      <c r="Q78" s="1139"/>
      <c r="R78" s="1139"/>
      <c r="S78" s="1139"/>
      <c r="T78" s="1139"/>
      <c r="U78" s="1139"/>
      <c r="V78" s="1139"/>
      <c r="W78" s="1139"/>
      <c r="X78" s="1139"/>
      <c r="Y78" s="1139"/>
      <c r="Z78" s="1139"/>
    </row>
    <row r="79" spans="1:26" s="687" customFormat="1" ht="38.25">
      <c r="A79" s="771">
        <f t="shared" si="5"/>
        <v>58</v>
      </c>
      <c r="B79" s="741" t="s">
        <v>1631</v>
      </c>
      <c r="C79" s="742" t="s">
        <v>225</v>
      </c>
      <c r="D79" s="743">
        <v>45</v>
      </c>
      <c r="E79" s="987"/>
      <c r="F79" s="744">
        <f t="shared" si="3"/>
        <v>0</v>
      </c>
      <c r="G79" s="1139"/>
      <c r="H79" s="1139"/>
      <c r="I79" s="1139"/>
      <c r="J79" s="1139"/>
      <c r="K79" s="1139"/>
      <c r="L79" s="1139"/>
      <c r="M79" s="1139"/>
      <c r="N79" s="1139"/>
      <c r="O79" s="1139"/>
      <c r="P79" s="1139"/>
      <c r="Q79" s="1139"/>
      <c r="R79" s="1139"/>
      <c r="S79" s="1139"/>
      <c r="T79" s="1139"/>
      <c r="U79" s="1139"/>
      <c r="V79" s="1139"/>
      <c r="W79" s="1139"/>
      <c r="X79" s="1139"/>
      <c r="Y79" s="1139"/>
      <c r="Z79" s="1139"/>
    </row>
    <row r="80" spans="1:26" s="687" customFormat="1" ht="25.5">
      <c r="A80" s="771">
        <f t="shared" si="5"/>
        <v>59</v>
      </c>
      <c r="B80" s="741" t="s">
        <v>1632</v>
      </c>
      <c r="C80" s="742" t="s">
        <v>225</v>
      </c>
      <c r="D80" s="743">
        <v>26</v>
      </c>
      <c r="E80" s="987"/>
      <c r="F80" s="744">
        <f t="shared" si="3"/>
        <v>0</v>
      </c>
      <c r="G80" s="1139"/>
      <c r="H80" s="1139"/>
      <c r="I80" s="1139"/>
      <c r="J80" s="1139"/>
      <c r="K80" s="1139"/>
      <c r="L80" s="1139"/>
      <c r="M80" s="1139"/>
      <c r="N80" s="1139"/>
      <c r="O80" s="1139"/>
      <c r="P80" s="1139"/>
      <c r="Q80" s="1139"/>
      <c r="R80" s="1139"/>
      <c r="S80" s="1139"/>
      <c r="T80" s="1139"/>
      <c r="U80" s="1139"/>
      <c r="V80" s="1139"/>
      <c r="W80" s="1139"/>
      <c r="X80" s="1139"/>
      <c r="Y80" s="1139"/>
      <c r="Z80" s="1139"/>
    </row>
    <row r="81" spans="1:26" s="687" customFormat="1" ht="25.5">
      <c r="A81" s="771">
        <f t="shared" si="5"/>
        <v>60</v>
      </c>
      <c r="B81" s="741" t="s">
        <v>1633</v>
      </c>
      <c r="C81" s="742" t="s">
        <v>225</v>
      </c>
      <c r="D81" s="743">
        <v>5</v>
      </c>
      <c r="E81" s="987"/>
      <c r="F81" s="744">
        <f t="shared" si="3"/>
        <v>0</v>
      </c>
      <c r="G81" s="1139"/>
      <c r="H81" s="1139"/>
      <c r="I81" s="1139"/>
      <c r="J81" s="1139"/>
      <c r="K81" s="1139"/>
      <c r="L81" s="1139"/>
      <c r="M81" s="1139"/>
      <c r="N81" s="1139"/>
      <c r="O81" s="1139"/>
      <c r="P81" s="1139"/>
      <c r="Q81" s="1139"/>
      <c r="R81" s="1139"/>
      <c r="S81" s="1139"/>
      <c r="T81" s="1139"/>
      <c r="U81" s="1139"/>
      <c r="V81" s="1139"/>
      <c r="W81" s="1139"/>
      <c r="X81" s="1139"/>
      <c r="Y81" s="1139"/>
      <c r="Z81" s="1139"/>
    </row>
    <row r="82" spans="1:26" s="687" customFormat="1" ht="25.5">
      <c r="A82" s="771">
        <f t="shared" si="5"/>
        <v>61</v>
      </c>
      <c r="B82" s="741" t="s">
        <v>1634</v>
      </c>
      <c r="C82" s="742" t="s">
        <v>225</v>
      </c>
      <c r="D82" s="743">
        <v>3</v>
      </c>
      <c r="E82" s="987"/>
      <c r="F82" s="744">
        <f t="shared" si="3"/>
        <v>0</v>
      </c>
      <c r="G82" s="1139"/>
      <c r="H82" s="1139"/>
      <c r="I82" s="1139"/>
      <c r="J82" s="1139"/>
      <c r="K82" s="1139"/>
      <c r="L82" s="1139"/>
      <c r="M82" s="1139"/>
      <c r="N82" s="1139"/>
      <c r="O82" s="1139"/>
      <c r="P82" s="1139"/>
      <c r="Q82" s="1139"/>
      <c r="R82" s="1139"/>
      <c r="S82" s="1139"/>
      <c r="T82" s="1139"/>
      <c r="U82" s="1139"/>
      <c r="V82" s="1139"/>
      <c r="W82" s="1139"/>
      <c r="X82" s="1139"/>
      <c r="Y82" s="1139"/>
      <c r="Z82" s="1139"/>
    </row>
    <row r="83" spans="1:26" s="687" customFormat="1" ht="38.25">
      <c r="A83" s="771">
        <f t="shared" si="5"/>
        <v>62</v>
      </c>
      <c r="B83" s="741" t="s">
        <v>1635</v>
      </c>
      <c r="C83" s="742" t="s">
        <v>96</v>
      </c>
      <c r="D83" s="743">
        <v>39</v>
      </c>
      <c r="E83" s="987"/>
      <c r="F83" s="744">
        <f t="shared" si="3"/>
        <v>0</v>
      </c>
      <c r="G83" s="1139"/>
      <c r="H83" s="1139"/>
      <c r="I83" s="1139"/>
      <c r="J83" s="1139"/>
      <c r="K83" s="1139"/>
      <c r="L83" s="1139"/>
      <c r="M83" s="1139"/>
      <c r="N83" s="1139"/>
      <c r="O83" s="1139"/>
      <c r="P83" s="1139"/>
      <c r="Q83" s="1139"/>
      <c r="R83" s="1139"/>
      <c r="S83" s="1139"/>
      <c r="T83" s="1139"/>
      <c r="U83" s="1139"/>
      <c r="V83" s="1139"/>
      <c r="W83" s="1139"/>
      <c r="X83" s="1139"/>
      <c r="Y83" s="1139"/>
      <c r="Z83" s="1139"/>
    </row>
    <row r="84" spans="1:26" s="687" customFormat="1">
      <c r="A84" s="769" t="str">
        <f>A62</f>
        <v>III</v>
      </c>
      <c r="B84" s="732" t="str">
        <f>B62&amp;" - skupaj"</f>
        <v>VOZIŠČNE KONSTRUKCIJE - skupaj</v>
      </c>
      <c r="C84" s="733"/>
      <c r="D84" s="735"/>
      <c r="E84" s="1134"/>
      <c r="F84" s="745">
        <f>SUM(F64:F83)</f>
        <v>0</v>
      </c>
      <c r="G84" s="1139"/>
      <c r="H84" s="1139"/>
      <c r="I84" s="1139"/>
      <c r="J84" s="1139"/>
      <c r="K84" s="1139"/>
      <c r="L84" s="1139"/>
      <c r="M84" s="1139"/>
      <c r="N84" s="1139"/>
      <c r="O84" s="1139"/>
      <c r="P84" s="1139"/>
      <c r="Q84" s="1139"/>
      <c r="R84" s="1139"/>
      <c r="S84" s="1139"/>
      <c r="T84" s="1139"/>
      <c r="U84" s="1139"/>
      <c r="V84" s="1139"/>
      <c r="W84" s="1139"/>
      <c r="X84" s="1139"/>
      <c r="Y84" s="1139"/>
      <c r="Z84" s="1139"/>
    </row>
    <row r="85" spans="1:26" s="686" customFormat="1" ht="14.1" customHeight="1">
      <c r="A85" s="769" t="s">
        <v>1636</v>
      </c>
      <c r="B85" s="732" t="s">
        <v>1637</v>
      </c>
      <c r="C85" s="733"/>
      <c r="D85" s="735"/>
      <c r="E85" s="1134"/>
      <c r="F85" s="745"/>
      <c r="G85" s="1138"/>
      <c r="H85" s="1138"/>
      <c r="I85" s="1138"/>
      <c r="J85" s="1138"/>
      <c r="K85" s="1138"/>
      <c r="L85" s="1138"/>
      <c r="M85" s="1138"/>
      <c r="N85" s="1138"/>
      <c r="O85" s="1138"/>
      <c r="P85" s="1138"/>
      <c r="Q85" s="1138"/>
      <c r="R85" s="1138"/>
      <c r="S85" s="1138"/>
      <c r="T85" s="1138"/>
      <c r="U85" s="1138"/>
      <c r="V85" s="1138"/>
      <c r="W85" s="1138"/>
      <c r="X85" s="1138"/>
      <c r="Y85" s="1138"/>
      <c r="Z85" s="1138"/>
    </row>
    <row r="86" spans="1:26" s="686" customFormat="1" ht="14.1" customHeight="1">
      <c r="A86" s="770"/>
      <c r="B86" s="737" t="s">
        <v>1638</v>
      </c>
      <c r="C86" s="738"/>
      <c r="D86" s="739"/>
      <c r="E86" s="1133"/>
      <c r="F86" s="740"/>
      <c r="G86" s="1138"/>
      <c r="H86" s="1138"/>
      <c r="I86" s="1138"/>
      <c r="J86" s="1138"/>
      <c r="K86" s="1138"/>
      <c r="L86" s="1138"/>
      <c r="M86" s="1138"/>
      <c r="N86" s="1138"/>
      <c r="O86" s="1138"/>
      <c r="P86" s="1138"/>
      <c r="Q86" s="1138"/>
      <c r="R86" s="1138"/>
      <c r="S86" s="1138"/>
      <c r="T86" s="1138"/>
      <c r="U86" s="1138"/>
      <c r="V86" s="1138"/>
      <c r="W86" s="1138"/>
      <c r="X86" s="1138"/>
      <c r="Y86" s="1138"/>
      <c r="Z86" s="1138"/>
    </row>
    <row r="87" spans="1:26" s="687" customFormat="1" ht="63.75">
      <c r="A87" s="771">
        <f>A83+1</f>
        <v>63</v>
      </c>
      <c r="B87" s="741" t="s">
        <v>1639</v>
      </c>
      <c r="C87" s="742" t="s">
        <v>225</v>
      </c>
      <c r="D87" s="743">
        <v>1811</v>
      </c>
      <c r="E87" s="987"/>
      <c r="F87" s="744">
        <f t="shared" ref="F87:F128" si="6">E87*D87</f>
        <v>0</v>
      </c>
      <c r="G87" s="1139"/>
      <c r="H87" s="1139"/>
      <c r="I87" s="1139"/>
      <c r="J87" s="1139"/>
      <c r="K87" s="1139"/>
      <c r="L87" s="1139"/>
      <c r="M87" s="1139"/>
      <c r="N87" s="1139"/>
      <c r="O87" s="1139"/>
      <c r="P87" s="1139"/>
      <c r="Q87" s="1139"/>
      <c r="R87" s="1139"/>
      <c r="S87" s="1139"/>
      <c r="T87" s="1139"/>
      <c r="U87" s="1139"/>
      <c r="V87" s="1139"/>
      <c r="W87" s="1139"/>
      <c r="X87" s="1139"/>
      <c r="Y87" s="1139"/>
      <c r="Z87" s="1139"/>
    </row>
    <row r="88" spans="1:26" s="687" customFormat="1" ht="51">
      <c r="A88" s="771">
        <f t="shared" ref="A88:A105" si="7">A87+1</f>
        <v>64</v>
      </c>
      <c r="B88" s="741" t="s">
        <v>1640</v>
      </c>
      <c r="C88" s="742" t="s">
        <v>225</v>
      </c>
      <c r="D88" s="743">
        <v>136</v>
      </c>
      <c r="E88" s="987"/>
      <c r="F88" s="744">
        <f t="shared" si="6"/>
        <v>0</v>
      </c>
      <c r="G88" s="1139"/>
      <c r="H88" s="1139"/>
      <c r="I88" s="1139"/>
      <c r="J88" s="1139"/>
      <c r="K88" s="1139"/>
      <c r="L88" s="1139"/>
      <c r="M88" s="1139"/>
      <c r="N88" s="1139"/>
      <c r="O88" s="1139"/>
      <c r="P88" s="1139"/>
      <c r="Q88" s="1139"/>
      <c r="R88" s="1139"/>
      <c r="S88" s="1139"/>
      <c r="T88" s="1139"/>
      <c r="U88" s="1139"/>
      <c r="V88" s="1139"/>
      <c r="W88" s="1139"/>
      <c r="X88" s="1139"/>
      <c r="Y88" s="1139"/>
      <c r="Z88" s="1139"/>
    </row>
    <row r="89" spans="1:26" s="687" customFormat="1" ht="51">
      <c r="A89" s="771">
        <f t="shared" si="7"/>
        <v>65</v>
      </c>
      <c r="B89" s="741" t="s">
        <v>1641</v>
      </c>
      <c r="C89" s="742" t="s">
        <v>225</v>
      </c>
      <c r="D89" s="743">
        <v>15</v>
      </c>
      <c r="E89" s="987"/>
      <c r="F89" s="744">
        <f t="shared" si="6"/>
        <v>0</v>
      </c>
      <c r="G89" s="1139"/>
      <c r="H89" s="1139"/>
      <c r="I89" s="1139"/>
      <c r="J89" s="1139"/>
      <c r="K89" s="1139"/>
      <c r="L89" s="1139"/>
      <c r="M89" s="1139"/>
      <c r="N89" s="1139"/>
      <c r="O89" s="1139"/>
      <c r="P89" s="1139"/>
      <c r="Q89" s="1139"/>
      <c r="R89" s="1139"/>
      <c r="S89" s="1139"/>
      <c r="T89" s="1139"/>
      <c r="U89" s="1139"/>
      <c r="V89" s="1139"/>
      <c r="W89" s="1139"/>
      <c r="X89" s="1139"/>
      <c r="Y89" s="1139"/>
      <c r="Z89" s="1139"/>
    </row>
    <row r="90" spans="1:26" s="687" customFormat="1" ht="63.75">
      <c r="A90" s="771">
        <f t="shared" si="7"/>
        <v>66</v>
      </c>
      <c r="B90" s="741" t="s">
        <v>1642</v>
      </c>
      <c r="C90" s="742" t="s">
        <v>225</v>
      </c>
      <c r="D90" s="743">
        <v>23</v>
      </c>
      <c r="E90" s="987"/>
      <c r="F90" s="744">
        <f t="shared" si="6"/>
        <v>0</v>
      </c>
      <c r="G90" s="1139"/>
      <c r="H90" s="1139"/>
      <c r="I90" s="1139"/>
      <c r="J90" s="1139"/>
      <c r="K90" s="1139"/>
      <c r="L90" s="1139"/>
      <c r="M90" s="1139"/>
      <c r="N90" s="1139"/>
      <c r="O90" s="1139"/>
      <c r="P90" s="1139"/>
      <c r="Q90" s="1139"/>
      <c r="R90" s="1139"/>
      <c r="S90" s="1139"/>
      <c r="T90" s="1139"/>
      <c r="U90" s="1139"/>
      <c r="V90" s="1139"/>
      <c r="W90" s="1139"/>
      <c r="X90" s="1139"/>
      <c r="Y90" s="1139"/>
      <c r="Z90" s="1139"/>
    </row>
    <row r="91" spans="1:26" s="687" customFormat="1" ht="63.75">
      <c r="A91" s="771">
        <f t="shared" si="7"/>
        <v>67</v>
      </c>
      <c r="B91" s="741" t="s">
        <v>1643</v>
      </c>
      <c r="C91" s="742" t="s">
        <v>225</v>
      </c>
      <c r="D91" s="743">
        <v>106</v>
      </c>
      <c r="E91" s="987"/>
      <c r="F91" s="744">
        <f t="shared" si="6"/>
        <v>0</v>
      </c>
      <c r="G91" s="1139"/>
      <c r="H91" s="1139"/>
      <c r="I91" s="1139"/>
      <c r="J91" s="1139"/>
      <c r="K91" s="1139"/>
      <c r="L91" s="1139"/>
      <c r="M91" s="1139"/>
      <c r="N91" s="1139"/>
      <c r="O91" s="1139"/>
      <c r="P91" s="1139"/>
      <c r="Q91" s="1139"/>
      <c r="R91" s="1139"/>
      <c r="S91" s="1139"/>
      <c r="T91" s="1139"/>
      <c r="U91" s="1139"/>
      <c r="V91" s="1139"/>
      <c r="W91" s="1139"/>
      <c r="X91" s="1139"/>
      <c r="Y91" s="1139"/>
      <c r="Z91" s="1139"/>
    </row>
    <row r="92" spans="1:26" s="687" customFormat="1" ht="63.75">
      <c r="A92" s="771">
        <f t="shared" si="7"/>
        <v>68</v>
      </c>
      <c r="B92" s="741" t="s">
        <v>1644</v>
      </c>
      <c r="C92" s="742" t="s">
        <v>225</v>
      </c>
      <c r="D92" s="743">
        <v>234</v>
      </c>
      <c r="E92" s="987"/>
      <c r="F92" s="744">
        <f t="shared" si="6"/>
        <v>0</v>
      </c>
      <c r="G92" s="1139"/>
      <c r="H92" s="1139"/>
      <c r="I92" s="1139"/>
      <c r="J92" s="1139"/>
      <c r="K92" s="1139"/>
      <c r="L92" s="1139"/>
      <c r="M92" s="1139"/>
      <c r="N92" s="1139"/>
      <c r="O92" s="1139"/>
      <c r="P92" s="1139"/>
      <c r="Q92" s="1139"/>
      <c r="R92" s="1139"/>
      <c r="S92" s="1139"/>
      <c r="T92" s="1139"/>
      <c r="U92" s="1139"/>
      <c r="V92" s="1139"/>
      <c r="W92" s="1139"/>
      <c r="X92" s="1139"/>
      <c r="Y92" s="1139"/>
      <c r="Z92" s="1139"/>
    </row>
    <row r="93" spans="1:26" s="687" customFormat="1" ht="63.75">
      <c r="A93" s="771">
        <f t="shared" si="7"/>
        <v>69</v>
      </c>
      <c r="B93" s="741" t="s">
        <v>1645</v>
      </c>
      <c r="C93" s="742" t="s">
        <v>225</v>
      </c>
      <c r="D93" s="743">
        <v>4</v>
      </c>
      <c r="E93" s="987"/>
      <c r="F93" s="744">
        <f t="shared" si="6"/>
        <v>0</v>
      </c>
      <c r="G93" s="1139"/>
      <c r="H93" s="1139"/>
      <c r="I93" s="1139"/>
      <c r="J93" s="1139"/>
      <c r="K93" s="1139"/>
      <c r="L93" s="1139"/>
      <c r="M93" s="1139"/>
      <c r="N93" s="1139"/>
      <c r="O93" s="1139"/>
      <c r="P93" s="1139"/>
      <c r="Q93" s="1139"/>
      <c r="R93" s="1139"/>
      <c r="S93" s="1139"/>
      <c r="T93" s="1139"/>
      <c r="U93" s="1139"/>
      <c r="V93" s="1139"/>
      <c r="W93" s="1139"/>
      <c r="X93" s="1139"/>
      <c r="Y93" s="1139"/>
      <c r="Z93" s="1139"/>
    </row>
    <row r="94" spans="1:26" s="687" customFormat="1" ht="76.5">
      <c r="A94" s="771">
        <f t="shared" si="7"/>
        <v>70</v>
      </c>
      <c r="B94" s="741" t="s">
        <v>1646</v>
      </c>
      <c r="C94" s="742" t="s">
        <v>225</v>
      </c>
      <c r="D94" s="743">
        <v>64</v>
      </c>
      <c r="E94" s="987"/>
      <c r="F94" s="744">
        <f t="shared" si="6"/>
        <v>0</v>
      </c>
      <c r="G94" s="1139"/>
      <c r="H94" s="1139"/>
      <c r="I94" s="1139"/>
      <c r="J94" s="1139"/>
      <c r="K94" s="1139"/>
      <c r="L94" s="1139"/>
      <c r="M94" s="1139"/>
      <c r="N94" s="1139"/>
      <c r="O94" s="1139"/>
      <c r="P94" s="1139"/>
      <c r="Q94" s="1139"/>
      <c r="R94" s="1139"/>
      <c r="S94" s="1139"/>
      <c r="T94" s="1139"/>
      <c r="U94" s="1139"/>
      <c r="V94" s="1139"/>
      <c r="W94" s="1139"/>
      <c r="X94" s="1139"/>
      <c r="Y94" s="1139"/>
      <c r="Z94" s="1139"/>
    </row>
    <row r="95" spans="1:26" s="687" customFormat="1" ht="63.75">
      <c r="A95" s="771">
        <f t="shared" si="7"/>
        <v>71</v>
      </c>
      <c r="B95" s="741" t="s">
        <v>1647</v>
      </c>
      <c r="C95" s="742" t="s">
        <v>225</v>
      </c>
      <c r="D95" s="743">
        <v>18</v>
      </c>
      <c r="E95" s="987"/>
      <c r="F95" s="744">
        <f t="shared" si="6"/>
        <v>0</v>
      </c>
      <c r="G95" s="1139"/>
      <c r="H95" s="1139"/>
      <c r="I95" s="1139"/>
      <c r="J95" s="1139"/>
      <c r="K95" s="1139"/>
      <c r="L95" s="1139"/>
      <c r="M95" s="1139"/>
      <c r="N95" s="1139"/>
      <c r="O95" s="1139"/>
      <c r="P95" s="1139"/>
      <c r="Q95" s="1139"/>
      <c r="R95" s="1139"/>
      <c r="S95" s="1139"/>
      <c r="T95" s="1139"/>
      <c r="U95" s="1139"/>
      <c r="V95" s="1139"/>
      <c r="W95" s="1139"/>
      <c r="X95" s="1139"/>
      <c r="Y95" s="1139"/>
      <c r="Z95" s="1139"/>
    </row>
    <row r="96" spans="1:26" s="687" customFormat="1" ht="63.75">
      <c r="A96" s="771">
        <f t="shared" si="7"/>
        <v>72</v>
      </c>
      <c r="B96" s="741" t="s">
        <v>1648</v>
      </c>
      <c r="C96" s="742" t="s">
        <v>225</v>
      </c>
      <c r="D96" s="743">
        <v>3.5</v>
      </c>
      <c r="E96" s="987"/>
      <c r="F96" s="744">
        <f t="shared" si="6"/>
        <v>0</v>
      </c>
      <c r="G96" s="1139"/>
      <c r="H96" s="1139"/>
      <c r="I96" s="1139"/>
      <c r="J96" s="1139"/>
      <c r="K96" s="1139"/>
      <c r="L96" s="1139"/>
      <c r="M96" s="1139"/>
      <c r="N96" s="1139"/>
      <c r="O96" s="1139"/>
      <c r="P96" s="1139"/>
      <c r="Q96" s="1139"/>
      <c r="R96" s="1139"/>
      <c r="S96" s="1139"/>
      <c r="T96" s="1139"/>
      <c r="U96" s="1139"/>
      <c r="V96" s="1139"/>
      <c r="W96" s="1139"/>
      <c r="X96" s="1139"/>
      <c r="Y96" s="1139"/>
      <c r="Z96" s="1139"/>
    </row>
    <row r="97" spans="1:26" s="687" customFormat="1" ht="63.75">
      <c r="A97" s="771">
        <f t="shared" si="7"/>
        <v>73</v>
      </c>
      <c r="B97" s="741" t="s">
        <v>1649</v>
      </c>
      <c r="C97" s="742" t="s">
        <v>225</v>
      </c>
      <c r="D97" s="743">
        <v>148</v>
      </c>
      <c r="E97" s="987"/>
      <c r="F97" s="744">
        <f t="shared" si="6"/>
        <v>0</v>
      </c>
      <c r="G97" s="1139"/>
      <c r="H97" s="1139"/>
      <c r="I97" s="1139"/>
      <c r="J97" s="1139"/>
      <c r="K97" s="1139"/>
      <c r="L97" s="1139"/>
      <c r="M97" s="1139"/>
      <c r="N97" s="1139"/>
      <c r="O97" s="1139"/>
      <c r="P97" s="1139"/>
      <c r="Q97" s="1139"/>
      <c r="R97" s="1139"/>
      <c r="S97" s="1139"/>
      <c r="T97" s="1139"/>
      <c r="U97" s="1139"/>
      <c r="V97" s="1139"/>
      <c r="W97" s="1139"/>
      <c r="X97" s="1139"/>
      <c r="Y97" s="1139"/>
      <c r="Z97" s="1139"/>
    </row>
    <row r="98" spans="1:26" s="687" customFormat="1" ht="51">
      <c r="A98" s="771">
        <f t="shared" si="7"/>
        <v>74</v>
      </c>
      <c r="B98" s="741" t="s">
        <v>1650</v>
      </c>
      <c r="C98" s="742" t="s">
        <v>96</v>
      </c>
      <c r="D98" s="743">
        <v>18.2</v>
      </c>
      <c r="E98" s="987"/>
      <c r="F98" s="744">
        <f t="shared" si="6"/>
        <v>0</v>
      </c>
      <c r="G98" s="1139"/>
      <c r="H98" s="1139"/>
      <c r="I98" s="1139"/>
      <c r="J98" s="1139"/>
      <c r="K98" s="1139"/>
      <c r="L98" s="1139"/>
      <c r="M98" s="1139"/>
      <c r="N98" s="1139"/>
      <c r="O98" s="1139"/>
      <c r="P98" s="1139"/>
      <c r="Q98" s="1139"/>
      <c r="R98" s="1139"/>
      <c r="S98" s="1139"/>
      <c r="T98" s="1139"/>
      <c r="U98" s="1139"/>
      <c r="V98" s="1139"/>
      <c r="W98" s="1139"/>
      <c r="X98" s="1139"/>
      <c r="Y98" s="1139"/>
      <c r="Z98" s="1139"/>
    </row>
    <row r="99" spans="1:26" s="687" customFormat="1" ht="38.25">
      <c r="A99" s="771">
        <f t="shared" si="7"/>
        <v>75</v>
      </c>
      <c r="B99" s="741" t="s">
        <v>1651</v>
      </c>
      <c r="C99" s="742" t="s">
        <v>96</v>
      </c>
      <c r="D99" s="743">
        <v>18.5</v>
      </c>
      <c r="E99" s="987"/>
      <c r="F99" s="744">
        <f t="shared" si="6"/>
        <v>0</v>
      </c>
      <c r="G99" s="1139"/>
      <c r="H99" s="1139"/>
      <c r="I99" s="1139"/>
      <c r="J99" s="1139"/>
      <c r="K99" s="1139"/>
      <c r="L99" s="1139"/>
      <c r="M99" s="1139"/>
      <c r="N99" s="1139"/>
      <c r="O99" s="1139"/>
      <c r="P99" s="1139"/>
      <c r="Q99" s="1139"/>
      <c r="R99" s="1139"/>
      <c r="S99" s="1139"/>
      <c r="T99" s="1139"/>
      <c r="U99" s="1139"/>
      <c r="V99" s="1139"/>
      <c r="W99" s="1139"/>
      <c r="X99" s="1139"/>
      <c r="Y99" s="1139"/>
      <c r="Z99" s="1139"/>
    </row>
    <row r="100" spans="1:26" s="687" customFormat="1" ht="51">
      <c r="A100" s="771">
        <f t="shared" si="7"/>
        <v>76</v>
      </c>
      <c r="B100" s="741" t="s">
        <v>1652</v>
      </c>
      <c r="C100" s="742" t="s">
        <v>96</v>
      </c>
      <c r="D100" s="743">
        <v>2.7</v>
      </c>
      <c r="E100" s="987"/>
      <c r="F100" s="744">
        <f t="shared" si="6"/>
        <v>0</v>
      </c>
      <c r="G100" s="1139"/>
      <c r="H100" s="1139"/>
      <c r="I100" s="1139"/>
      <c r="J100" s="1139"/>
      <c r="K100" s="1139"/>
      <c r="L100" s="1139"/>
      <c r="M100" s="1139"/>
      <c r="N100" s="1139"/>
      <c r="O100" s="1139"/>
      <c r="P100" s="1139"/>
      <c r="Q100" s="1139"/>
      <c r="R100" s="1139"/>
      <c r="S100" s="1139"/>
      <c r="T100" s="1139"/>
      <c r="U100" s="1139"/>
      <c r="V100" s="1139"/>
      <c r="W100" s="1139"/>
      <c r="X100" s="1139"/>
      <c r="Y100" s="1139"/>
      <c r="Z100" s="1139"/>
    </row>
    <row r="101" spans="1:26" s="687" customFormat="1" ht="38.25">
      <c r="A101" s="771">
        <f t="shared" si="7"/>
        <v>77</v>
      </c>
      <c r="B101" s="741" t="s">
        <v>1653</v>
      </c>
      <c r="C101" s="742" t="s">
        <v>96</v>
      </c>
      <c r="D101" s="743">
        <v>3</v>
      </c>
      <c r="E101" s="987"/>
      <c r="F101" s="744">
        <f t="shared" si="6"/>
        <v>0</v>
      </c>
      <c r="G101" s="1139"/>
      <c r="H101" s="1139"/>
      <c r="I101" s="1139"/>
      <c r="J101" s="1139"/>
      <c r="K101" s="1139"/>
      <c r="L101" s="1139"/>
      <c r="M101" s="1139"/>
      <c r="N101" s="1139"/>
      <c r="O101" s="1139"/>
      <c r="P101" s="1139"/>
      <c r="Q101" s="1139"/>
      <c r="R101" s="1139"/>
      <c r="S101" s="1139"/>
      <c r="T101" s="1139"/>
      <c r="U101" s="1139"/>
      <c r="V101" s="1139"/>
      <c r="W101" s="1139"/>
      <c r="X101" s="1139"/>
      <c r="Y101" s="1139"/>
      <c r="Z101" s="1139"/>
    </row>
    <row r="102" spans="1:26" s="687" customFormat="1" ht="38.25">
      <c r="A102" s="771">
        <f t="shared" si="7"/>
        <v>78</v>
      </c>
      <c r="B102" s="741" t="s">
        <v>1654</v>
      </c>
      <c r="C102" s="742" t="s">
        <v>96</v>
      </c>
      <c r="D102" s="743">
        <v>2.6</v>
      </c>
      <c r="E102" s="987"/>
      <c r="F102" s="744">
        <f t="shared" si="6"/>
        <v>0</v>
      </c>
      <c r="G102" s="1139"/>
      <c r="H102" s="1139"/>
      <c r="I102" s="1139"/>
      <c r="J102" s="1139"/>
      <c r="K102" s="1139"/>
      <c r="L102" s="1139"/>
      <c r="M102" s="1139"/>
      <c r="N102" s="1139"/>
      <c r="O102" s="1139"/>
      <c r="P102" s="1139"/>
      <c r="Q102" s="1139"/>
      <c r="R102" s="1139"/>
      <c r="S102" s="1139"/>
      <c r="T102" s="1139"/>
      <c r="U102" s="1139"/>
      <c r="V102" s="1139"/>
      <c r="W102" s="1139"/>
      <c r="X102" s="1139"/>
      <c r="Y102" s="1139"/>
      <c r="Z102" s="1139"/>
    </row>
    <row r="103" spans="1:26" s="687" customFormat="1" ht="38.25">
      <c r="A103" s="771">
        <f t="shared" si="7"/>
        <v>79</v>
      </c>
      <c r="B103" s="741" t="s">
        <v>1655</v>
      </c>
      <c r="C103" s="742" t="s">
        <v>96</v>
      </c>
      <c r="D103" s="743">
        <v>66</v>
      </c>
      <c r="E103" s="987"/>
      <c r="F103" s="744">
        <f t="shared" si="6"/>
        <v>0</v>
      </c>
      <c r="G103" s="1139"/>
      <c r="H103" s="1139"/>
      <c r="I103" s="1139"/>
      <c r="J103" s="1139"/>
      <c r="K103" s="1139"/>
      <c r="L103" s="1139"/>
      <c r="M103" s="1139"/>
      <c r="N103" s="1139"/>
      <c r="O103" s="1139"/>
      <c r="P103" s="1139"/>
      <c r="Q103" s="1139"/>
      <c r="R103" s="1139"/>
      <c r="S103" s="1139"/>
      <c r="T103" s="1139"/>
      <c r="U103" s="1139"/>
      <c r="V103" s="1139"/>
      <c r="W103" s="1139"/>
      <c r="X103" s="1139"/>
      <c r="Y103" s="1139"/>
      <c r="Z103" s="1139"/>
    </row>
    <row r="104" spans="1:26" s="687" customFormat="1" ht="51">
      <c r="A104" s="771">
        <f t="shared" si="7"/>
        <v>80</v>
      </c>
      <c r="B104" s="741" t="s">
        <v>1973</v>
      </c>
      <c r="C104" s="742" t="s">
        <v>96</v>
      </c>
      <c r="D104" s="743">
        <v>1034</v>
      </c>
      <c r="E104" s="987"/>
      <c r="F104" s="744">
        <f t="shared" si="6"/>
        <v>0</v>
      </c>
      <c r="G104" s="1139"/>
      <c r="H104" s="1139"/>
      <c r="I104" s="1139"/>
      <c r="J104" s="1139"/>
      <c r="K104" s="1139"/>
      <c r="L104" s="1139"/>
      <c r="M104" s="1139"/>
      <c r="N104" s="1139"/>
      <c r="O104" s="1139"/>
      <c r="P104" s="1139"/>
      <c r="Q104" s="1139"/>
      <c r="R104" s="1139"/>
      <c r="S104" s="1139"/>
      <c r="T104" s="1139"/>
      <c r="U104" s="1139"/>
      <c r="V104" s="1139"/>
      <c r="W104" s="1139"/>
      <c r="X104" s="1139"/>
      <c r="Y104" s="1139"/>
      <c r="Z104" s="1139"/>
    </row>
    <row r="105" spans="1:26" s="687" customFormat="1" ht="38.25">
      <c r="A105" s="771">
        <f t="shared" si="7"/>
        <v>81</v>
      </c>
      <c r="B105" s="741" t="s">
        <v>1656</v>
      </c>
      <c r="C105" s="742" t="s">
        <v>96</v>
      </c>
      <c r="D105" s="743">
        <v>244</v>
      </c>
      <c r="E105" s="987"/>
      <c r="F105" s="744">
        <f t="shared" si="6"/>
        <v>0</v>
      </c>
      <c r="G105" s="1139"/>
      <c r="H105" s="1139"/>
      <c r="I105" s="1139"/>
      <c r="J105" s="1139"/>
      <c r="K105" s="1139"/>
      <c r="L105" s="1139"/>
      <c r="M105" s="1139"/>
      <c r="N105" s="1139"/>
      <c r="O105" s="1139"/>
      <c r="P105" s="1139"/>
      <c r="Q105" s="1139"/>
      <c r="R105" s="1139"/>
      <c r="S105" s="1139"/>
      <c r="T105" s="1139"/>
      <c r="U105" s="1139"/>
      <c r="V105" s="1139"/>
      <c r="W105" s="1139"/>
      <c r="X105" s="1139"/>
      <c r="Y105" s="1139"/>
      <c r="Z105" s="1139"/>
    </row>
    <row r="106" spans="1:26" s="686" customFormat="1" ht="14.1" customHeight="1">
      <c r="A106" s="770"/>
      <c r="B106" s="737" t="s">
        <v>1657</v>
      </c>
      <c r="C106" s="738"/>
      <c r="D106" s="739"/>
      <c r="E106" s="1133"/>
      <c r="F106" s="740"/>
      <c r="G106" s="1138"/>
      <c r="H106" s="1138"/>
      <c r="I106" s="1138"/>
      <c r="J106" s="1138"/>
      <c r="K106" s="1138"/>
      <c r="L106" s="1138"/>
      <c r="M106" s="1138"/>
      <c r="N106" s="1138"/>
      <c r="O106" s="1138"/>
      <c r="P106" s="1138"/>
      <c r="Q106" s="1138"/>
      <c r="R106" s="1138"/>
      <c r="S106" s="1138"/>
      <c r="T106" s="1138"/>
      <c r="U106" s="1138"/>
      <c r="V106" s="1138"/>
      <c r="W106" s="1138"/>
      <c r="X106" s="1138"/>
      <c r="Y106" s="1138"/>
      <c r="Z106" s="1138"/>
    </row>
    <row r="107" spans="1:26" s="687" customFormat="1" ht="38.25">
      <c r="A107" s="771">
        <f>A105+1</f>
        <v>82</v>
      </c>
      <c r="B107" s="741" t="s">
        <v>1658</v>
      </c>
      <c r="C107" s="742" t="s">
        <v>84</v>
      </c>
      <c r="D107" s="743">
        <v>13</v>
      </c>
      <c r="E107" s="987"/>
      <c r="F107" s="744">
        <f t="shared" si="6"/>
        <v>0</v>
      </c>
      <c r="G107" s="1139"/>
      <c r="H107" s="1139"/>
      <c r="I107" s="1139"/>
      <c r="J107" s="1139"/>
      <c r="K107" s="1139"/>
      <c r="L107" s="1139"/>
      <c r="M107" s="1139"/>
      <c r="N107" s="1139"/>
      <c r="O107" s="1139"/>
      <c r="P107" s="1139"/>
      <c r="Q107" s="1139"/>
      <c r="R107" s="1139"/>
      <c r="S107" s="1139"/>
      <c r="T107" s="1139"/>
      <c r="U107" s="1139"/>
      <c r="V107" s="1139"/>
      <c r="W107" s="1139"/>
      <c r="X107" s="1139"/>
      <c r="Y107" s="1139"/>
      <c r="Z107" s="1139"/>
    </row>
    <row r="108" spans="1:26" s="687" customFormat="1" ht="38.25">
      <c r="A108" s="771">
        <f t="shared" ref="A108:A128" si="8">A107+1</f>
        <v>83</v>
      </c>
      <c r="B108" s="741" t="s">
        <v>1659</v>
      </c>
      <c r="C108" s="742" t="s">
        <v>84</v>
      </c>
      <c r="D108" s="743">
        <v>1</v>
      </c>
      <c r="E108" s="987"/>
      <c r="F108" s="744">
        <f t="shared" si="6"/>
        <v>0</v>
      </c>
      <c r="G108" s="1139"/>
      <c r="H108" s="1139"/>
      <c r="I108" s="1139"/>
      <c r="J108" s="1139"/>
      <c r="K108" s="1139"/>
      <c r="L108" s="1139"/>
      <c r="M108" s="1139"/>
      <c r="N108" s="1139"/>
      <c r="O108" s="1139"/>
      <c r="P108" s="1139"/>
      <c r="Q108" s="1139"/>
      <c r="R108" s="1139"/>
      <c r="S108" s="1139"/>
      <c r="T108" s="1139"/>
      <c r="U108" s="1139"/>
      <c r="V108" s="1139"/>
      <c r="W108" s="1139"/>
      <c r="X108" s="1139"/>
      <c r="Y108" s="1139"/>
      <c r="Z108" s="1139"/>
    </row>
    <row r="109" spans="1:26" s="687" customFormat="1" ht="38.25">
      <c r="A109" s="771">
        <f t="shared" si="8"/>
        <v>84</v>
      </c>
      <c r="B109" s="741" t="s">
        <v>1660</v>
      </c>
      <c r="C109" s="742" t="s">
        <v>84</v>
      </c>
      <c r="D109" s="743">
        <v>2</v>
      </c>
      <c r="E109" s="987"/>
      <c r="F109" s="744">
        <f t="shared" si="6"/>
        <v>0</v>
      </c>
      <c r="G109" s="1139"/>
      <c r="H109" s="1139"/>
      <c r="I109" s="1139"/>
      <c r="J109" s="1139"/>
      <c r="K109" s="1139"/>
      <c r="L109" s="1139"/>
      <c r="M109" s="1139"/>
      <c r="N109" s="1139"/>
      <c r="O109" s="1139"/>
      <c r="P109" s="1139"/>
      <c r="Q109" s="1139"/>
      <c r="R109" s="1139"/>
      <c r="S109" s="1139"/>
      <c r="T109" s="1139"/>
      <c r="U109" s="1139"/>
      <c r="V109" s="1139"/>
      <c r="W109" s="1139"/>
      <c r="X109" s="1139"/>
      <c r="Y109" s="1139"/>
      <c r="Z109" s="1139"/>
    </row>
    <row r="110" spans="1:26" s="687" customFormat="1" ht="38.25">
      <c r="A110" s="771">
        <f t="shared" si="8"/>
        <v>85</v>
      </c>
      <c r="B110" s="741" t="s">
        <v>1661</v>
      </c>
      <c r="C110" s="742" t="s">
        <v>84</v>
      </c>
      <c r="D110" s="743">
        <v>1</v>
      </c>
      <c r="E110" s="987"/>
      <c r="F110" s="744">
        <f t="shared" si="6"/>
        <v>0</v>
      </c>
      <c r="G110" s="1139"/>
      <c r="H110" s="1139"/>
      <c r="I110" s="1139"/>
      <c r="J110" s="1139"/>
      <c r="K110" s="1139"/>
      <c r="L110" s="1139"/>
      <c r="M110" s="1139"/>
      <c r="N110" s="1139"/>
      <c r="O110" s="1139"/>
      <c r="P110" s="1139"/>
      <c r="Q110" s="1139"/>
      <c r="R110" s="1139"/>
      <c r="S110" s="1139"/>
      <c r="T110" s="1139"/>
      <c r="U110" s="1139"/>
      <c r="V110" s="1139"/>
      <c r="W110" s="1139"/>
      <c r="X110" s="1139"/>
      <c r="Y110" s="1139"/>
      <c r="Z110" s="1139"/>
    </row>
    <row r="111" spans="1:26" s="687" customFormat="1" ht="38.25">
      <c r="A111" s="771">
        <f t="shared" si="8"/>
        <v>86</v>
      </c>
      <c r="B111" s="741" t="s">
        <v>1662</v>
      </c>
      <c r="C111" s="742" t="s">
        <v>84</v>
      </c>
      <c r="D111" s="743">
        <v>16</v>
      </c>
      <c r="E111" s="987"/>
      <c r="F111" s="744">
        <f t="shared" si="6"/>
        <v>0</v>
      </c>
      <c r="G111" s="1139"/>
      <c r="H111" s="1139"/>
      <c r="I111" s="1139"/>
      <c r="J111" s="1139"/>
      <c r="K111" s="1139"/>
      <c r="L111" s="1139"/>
      <c r="M111" s="1139"/>
      <c r="N111" s="1139"/>
      <c r="O111" s="1139"/>
      <c r="P111" s="1139"/>
      <c r="Q111" s="1139"/>
      <c r="R111" s="1139"/>
      <c r="S111" s="1139"/>
      <c r="T111" s="1139"/>
      <c r="U111" s="1139"/>
      <c r="V111" s="1139"/>
      <c r="W111" s="1139"/>
      <c r="X111" s="1139"/>
      <c r="Y111" s="1139"/>
      <c r="Z111" s="1139"/>
    </row>
    <row r="112" spans="1:26" s="687" customFormat="1" ht="51">
      <c r="A112" s="771">
        <f t="shared" si="8"/>
        <v>87</v>
      </c>
      <c r="B112" s="741" t="s">
        <v>1663</v>
      </c>
      <c r="C112" s="742" t="s">
        <v>84</v>
      </c>
      <c r="D112" s="743">
        <v>4</v>
      </c>
      <c r="E112" s="987"/>
      <c r="F112" s="744">
        <f>E112*D112</f>
        <v>0</v>
      </c>
      <c r="G112" s="1139"/>
      <c r="H112" s="1139"/>
      <c r="I112" s="1139"/>
      <c r="J112" s="1139"/>
      <c r="K112" s="1139"/>
      <c r="L112" s="1139"/>
      <c r="M112" s="1139"/>
      <c r="N112" s="1139"/>
      <c r="O112" s="1139"/>
      <c r="P112" s="1139"/>
      <c r="Q112" s="1139"/>
      <c r="R112" s="1139"/>
      <c r="S112" s="1139"/>
      <c r="T112" s="1139"/>
      <c r="U112" s="1139"/>
      <c r="V112" s="1139"/>
      <c r="W112" s="1139"/>
      <c r="X112" s="1139"/>
      <c r="Y112" s="1139"/>
      <c r="Z112" s="1139"/>
    </row>
    <row r="113" spans="1:26" s="687" customFormat="1" ht="38.25">
      <c r="A113" s="771">
        <f t="shared" si="8"/>
        <v>88</v>
      </c>
      <c r="B113" s="741" t="s">
        <v>1664</v>
      </c>
      <c r="C113" s="742" t="s">
        <v>84</v>
      </c>
      <c r="D113" s="743">
        <v>2</v>
      </c>
      <c r="E113" s="987"/>
      <c r="F113" s="744">
        <f>E113*D113</f>
        <v>0</v>
      </c>
      <c r="G113" s="1139"/>
      <c r="H113" s="1139"/>
      <c r="I113" s="1139"/>
      <c r="J113" s="1139"/>
      <c r="K113" s="1139"/>
      <c r="L113" s="1139"/>
      <c r="M113" s="1139"/>
      <c r="N113" s="1139"/>
      <c r="O113" s="1139"/>
      <c r="P113" s="1139"/>
      <c r="Q113" s="1139"/>
      <c r="R113" s="1139"/>
      <c r="S113" s="1139"/>
      <c r="T113" s="1139"/>
      <c r="U113" s="1139"/>
      <c r="V113" s="1139"/>
      <c r="W113" s="1139"/>
      <c r="X113" s="1139"/>
      <c r="Y113" s="1139"/>
      <c r="Z113" s="1139"/>
    </row>
    <row r="114" spans="1:26" s="687" customFormat="1" ht="38.25">
      <c r="A114" s="771">
        <f t="shared" si="8"/>
        <v>89</v>
      </c>
      <c r="B114" s="741" t="s">
        <v>1665</v>
      </c>
      <c r="C114" s="742" t="s">
        <v>84</v>
      </c>
      <c r="D114" s="743">
        <v>8</v>
      </c>
      <c r="E114" s="987"/>
      <c r="F114" s="744">
        <f t="shared" si="6"/>
        <v>0</v>
      </c>
      <c r="G114" s="1139"/>
      <c r="H114" s="1139"/>
      <c r="I114" s="1139"/>
      <c r="J114" s="1139"/>
      <c r="K114" s="1139"/>
      <c r="L114" s="1139"/>
      <c r="M114" s="1139"/>
      <c r="N114" s="1139"/>
      <c r="O114" s="1139"/>
      <c r="P114" s="1139"/>
      <c r="Q114" s="1139"/>
      <c r="R114" s="1139"/>
      <c r="S114" s="1139"/>
      <c r="T114" s="1139"/>
      <c r="U114" s="1139"/>
      <c r="V114" s="1139"/>
      <c r="W114" s="1139"/>
      <c r="X114" s="1139"/>
      <c r="Y114" s="1139"/>
      <c r="Z114" s="1139"/>
    </row>
    <row r="115" spans="1:26" s="687" customFormat="1" ht="38.25">
      <c r="A115" s="771">
        <f t="shared" si="8"/>
        <v>90</v>
      </c>
      <c r="B115" s="741" t="s">
        <v>1666</v>
      </c>
      <c r="C115" s="742" t="s">
        <v>84</v>
      </c>
      <c r="D115" s="743">
        <v>1</v>
      </c>
      <c r="E115" s="987"/>
      <c r="F115" s="744">
        <f t="shared" si="6"/>
        <v>0</v>
      </c>
      <c r="G115" s="1139"/>
      <c r="H115" s="1139"/>
      <c r="I115" s="1139"/>
      <c r="J115" s="1139"/>
      <c r="K115" s="1139"/>
      <c r="L115" s="1139"/>
      <c r="M115" s="1139"/>
      <c r="N115" s="1139"/>
      <c r="O115" s="1139"/>
      <c r="P115" s="1139"/>
      <c r="Q115" s="1139"/>
      <c r="R115" s="1139"/>
      <c r="S115" s="1139"/>
      <c r="T115" s="1139"/>
      <c r="U115" s="1139"/>
      <c r="V115" s="1139"/>
      <c r="W115" s="1139"/>
      <c r="X115" s="1139"/>
      <c r="Y115" s="1139"/>
      <c r="Z115" s="1139"/>
    </row>
    <row r="116" spans="1:26" s="687" customFormat="1" ht="38.25">
      <c r="A116" s="771">
        <f t="shared" si="8"/>
        <v>91</v>
      </c>
      <c r="B116" s="741" t="s">
        <v>1667</v>
      </c>
      <c r="C116" s="742" t="s">
        <v>84</v>
      </c>
      <c r="D116" s="743">
        <v>24</v>
      </c>
      <c r="E116" s="987"/>
      <c r="F116" s="744">
        <f t="shared" si="6"/>
        <v>0</v>
      </c>
      <c r="G116" s="1139"/>
      <c r="H116" s="1139"/>
      <c r="I116" s="1139"/>
      <c r="J116" s="1139"/>
      <c r="K116" s="1139"/>
      <c r="L116" s="1139"/>
      <c r="M116" s="1139"/>
      <c r="N116" s="1139"/>
      <c r="O116" s="1139"/>
      <c r="P116" s="1139"/>
      <c r="Q116" s="1139"/>
      <c r="R116" s="1139"/>
      <c r="S116" s="1139"/>
      <c r="T116" s="1139"/>
      <c r="U116" s="1139"/>
      <c r="V116" s="1139"/>
      <c r="W116" s="1139"/>
      <c r="X116" s="1139"/>
      <c r="Y116" s="1139"/>
      <c r="Z116" s="1139"/>
    </row>
    <row r="117" spans="1:26" s="687" customFormat="1" ht="51">
      <c r="A117" s="771">
        <f t="shared" si="8"/>
        <v>92</v>
      </c>
      <c r="B117" s="741" t="s">
        <v>1668</v>
      </c>
      <c r="C117" s="742" t="s">
        <v>84</v>
      </c>
      <c r="D117" s="743">
        <v>13</v>
      </c>
      <c r="E117" s="987"/>
      <c r="F117" s="744">
        <f t="shared" si="6"/>
        <v>0</v>
      </c>
      <c r="G117" s="1139"/>
      <c r="H117" s="1139"/>
      <c r="I117" s="1139"/>
      <c r="J117" s="1139"/>
      <c r="K117" s="1139"/>
      <c r="L117" s="1139"/>
      <c r="M117" s="1139"/>
      <c r="N117" s="1139"/>
      <c r="O117" s="1139"/>
      <c r="P117" s="1139"/>
      <c r="Q117" s="1139"/>
      <c r="R117" s="1139"/>
      <c r="S117" s="1139"/>
      <c r="T117" s="1139"/>
      <c r="U117" s="1139"/>
      <c r="V117" s="1139"/>
      <c r="W117" s="1139"/>
      <c r="X117" s="1139"/>
      <c r="Y117" s="1139"/>
      <c r="Z117" s="1139"/>
    </row>
    <row r="118" spans="1:26" s="687" customFormat="1" ht="38.25">
      <c r="A118" s="771">
        <f t="shared" si="8"/>
        <v>93</v>
      </c>
      <c r="B118" s="741" t="s">
        <v>1669</v>
      </c>
      <c r="C118" s="742" t="s">
        <v>84</v>
      </c>
      <c r="D118" s="743">
        <v>2</v>
      </c>
      <c r="E118" s="987"/>
      <c r="F118" s="744">
        <f t="shared" si="6"/>
        <v>0</v>
      </c>
      <c r="G118" s="1139"/>
      <c r="H118" s="1139"/>
      <c r="I118" s="1139"/>
      <c r="J118" s="1139"/>
      <c r="K118" s="1139"/>
      <c r="L118" s="1139"/>
      <c r="M118" s="1139"/>
      <c r="N118" s="1139"/>
      <c r="O118" s="1139"/>
      <c r="P118" s="1139"/>
      <c r="Q118" s="1139"/>
      <c r="R118" s="1139"/>
      <c r="S118" s="1139"/>
      <c r="T118" s="1139"/>
      <c r="U118" s="1139"/>
      <c r="V118" s="1139"/>
      <c r="W118" s="1139"/>
      <c r="X118" s="1139"/>
      <c r="Y118" s="1139"/>
      <c r="Z118" s="1139"/>
    </row>
    <row r="119" spans="1:26" s="687" customFormat="1" ht="63.75">
      <c r="A119" s="771">
        <f t="shared" si="8"/>
        <v>94</v>
      </c>
      <c r="B119" s="741" t="s">
        <v>1670</v>
      </c>
      <c r="C119" s="742" t="s">
        <v>84</v>
      </c>
      <c r="D119" s="743">
        <v>1</v>
      </c>
      <c r="E119" s="987"/>
      <c r="F119" s="744">
        <f t="shared" si="6"/>
        <v>0</v>
      </c>
      <c r="G119" s="1139"/>
      <c r="H119" s="1139"/>
      <c r="I119" s="1139"/>
      <c r="J119" s="1139"/>
      <c r="K119" s="1139"/>
      <c r="L119" s="1139"/>
      <c r="M119" s="1139"/>
      <c r="N119" s="1139"/>
      <c r="O119" s="1139"/>
      <c r="P119" s="1139"/>
      <c r="Q119" s="1139"/>
      <c r="R119" s="1139"/>
      <c r="S119" s="1139"/>
      <c r="T119" s="1139"/>
      <c r="U119" s="1139"/>
      <c r="V119" s="1139"/>
      <c r="W119" s="1139"/>
      <c r="X119" s="1139"/>
      <c r="Y119" s="1139"/>
      <c r="Z119" s="1139"/>
    </row>
    <row r="120" spans="1:26" s="687" customFormat="1" ht="51">
      <c r="A120" s="771">
        <f t="shared" si="8"/>
        <v>95</v>
      </c>
      <c r="B120" s="741" t="s">
        <v>1671</v>
      </c>
      <c r="C120" s="742" t="s">
        <v>84</v>
      </c>
      <c r="D120" s="743">
        <v>1</v>
      </c>
      <c r="E120" s="987"/>
      <c r="F120" s="744">
        <f t="shared" si="6"/>
        <v>0</v>
      </c>
      <c r="G120" s="1139"/>
      <c r="H120" s="1139"/>
      <c r="I120" s="1139"/>
      <c r="J120" s="1139"/>
      <c r="K120" s="1139"/>
      <c r="L120" s="1139"/>
      <c r="M120" s="1139"/>
      <c r="N120" s="1139"/>
      <c r="O120" s="1139"/>
      <c r="P120" s="1139"/>
      <c r="Q120" s="1139"/>
      <c r="R120" s="1139"/>
      <c r="S120" s="1139"/>
      <c r="T120" s="1139"/>
      <c r="U120" s="1139"/>
      <c r="V120" s="1139"/>
      <c r="W120" s="1139"/>
      <c r="X120" s="1139"/>
      <c r="Y120" s="1139"/>
      <c r="Z120" s="1139"/>
    </row>
    <row r="121" spans="1:26" s="687" customFormat="1" ht="25.5">
      <c r="A121" s="771">
        <f t="shared" si="8"/>
        <v>96</v>
      </c>
      <c r="B121" s="741" t="s">
        <v>1672</v>
      </c>
      <c r="C121" s="742" t="s">
        <v>84</v>
      </c>
      <c r="D121" s="743">
        <v>8</v>
      </c>
      <c r="E121" s="987"/>
      <c r="F121" s="744">
        <f t="shared" si="6"/>
        <v>0</v>
      </c>
      <c r="G121" s="1139"/>
      <c r="H121" s="1139"/>
      <c r="I121" s="1139"/>
      <c r="J121" s="1139"/>
      <c r="K121" s="1139"/>
      <c r="L121" s="1139"/>
      <c r="M121" s="1139"/>
      <c r="N121" s="1139"/>
      <c r="O121" s="1139"/>
      <c r="P121" s="1139"/>
      <c r="Q121" s="1139"/>
      <c r="R121" s="1139"/>
      <c r="S121" s="1139"/>
      <c r="T121" s="1139"/>
      <c r="U121" s="1139"/>
      <c r="V121" s="1139"/>
      <c r="W121" s="1139"/>
      <c r="X121" s="1139"/>
      <c r="Y121" s="1139"/>
      <c r="Z121" s="1139"/>
    </row>
    <row r="122" spans="1:26" s="687" customFormat="1" ht="38.25">
      <c r="A122" s="771">
        <f t="shared" si="8"/>
        <v>97</v>
      </c>
      <c r="B122" s="741" t="s">
        <v>1673</v>
      </c>
      <c r="C122" s="742" t="s">
        <v>84</v>
      </c>
      <c r="D122" s="743">
        <v>3</v>
      </c>
      <c r="E122" s="987"/>
      <c r="F122" s="744">
        <f t="shared" si="6"/>
        <v>0</v>
      </c>
      <c r="G122" s="1139"/>
      <c r="H122" s="1139"/>
      <c r="I122" s="1139"/>
      <c r="J122" s="1139"/>
      <c r="K122" s="1139"/>
      <c r="L122" s="1139"/>
      <c r="M122" s="1139"/>
      <c r="N122" s="1139"/>
      <c r="O122" s="1139"/>
      <c r="P122" s="1139"/>
      <c r="Q122" s="1139"/>
      <c r="R122" s="1139"/>
      <c r="S122" s="1139"/>
      <c r="T122" s="1139"/>
      <c r="U122" s="1139"/>
      <c r="V122" s="1139"/>
      <c r="W122" s="1139"/>
      <c r="X122" s="1139"/>
      <c r="Y122" s="1139"/>
      <c r="Z122" s="1139"/>
    </row>
    <row r="123" spans="1:26" s="687" customFormat="1" ht="38.25">
      <c r="A123" s="771">
        <f t="shared" si="8"/>
        <v>98</v>
      </c>
      <c r="B123" s="741" t="s">
        <v>1674</v>
      </c>
      <c r="C123" s="742" t="s">
        <v>84</v>
      </c>
      <c r="D123" s="743">
        <v>2</v>
      </c>
      <c r="E123" s="987"/>
      <c r="F123" s="744">
        <f t="shared" si="6"/>
        <v>0</v>
      </c>
      <c r="G123" s="1139"/>
      <c r="H123" s="1139"/>
      <c r="I123" s="1139"/>
      <c r="J123" s="1139"/>
      <c r="K123" s="1139"/>
      <c r="L123" s="1139"/>
      <c r="M123" s="1139"/>
      <c r="N123" s="1139"/>
      <c r="O123" s="1139"/>
      <c r="P123" s="1139"/>
      <c r="Q123" s="1139"/>
      <c r="R123" s="1139"/>
      <c r="S123" s="1139"/>
      <c r="T123" s="1139"/>
      <c r="U123" s="1139"/>
      <c r="V123" s="1139"/>
      <c r="W123" s="1139"/>
      <c r="X123" s="1139"/>
      <c r="Y123" s="1139"/>
      <c r="Z123" s="1139"/>
    </row>
    <row r="124" spans="1:26" s="687" customFormat="1" ht="38.25">
      <c r="A124" s="771">
        <f t="shared" si="8"/>
        <v>99</v>
      </c>
      <c r="B124" s="741" t="s">
        <v>1675</v>
      </c>
      <c r="C124" s="742" t="s">
        <v>84</v>
      </c>
      <c r="D124" s="743">
        <v>1</v>
      </c>
      <c r="E124" s="987"/>
      <c r="F124" s="744">
        <f t="shared" si="6"/>
        <v>0</v>
      </c>
      <c r="G124" s="1139"/>
      <c r="H124" s="1139"/>
      <c r="I124" s="1139"/>
      <c r="J124" s="1139"/>
      <c r="K124" s="1139"/>
      <c r="L124" s="1139"/>
      <c r="M124" s="1139"/>
      <c r="N124" s="1139"/>
      <c r="O124" s="1139"/>
      <c r="P124" s="1139"/>
      <c r="Q124" s="1139"/>
      <c r="R124" s="1139"/>
      <c r="S124" s="1139"/>
      <c r="T124" s="1139"/>
      <c r="U124" s="1139"/>
      <c r="V124" s="1139"/>
      <c r="W124" s="1139"/>
      <c r="X124" s="1139"/>
      <c r="Y124" s="1139"/>
      <c r="Z124" s="1139"/>
    </row>
    <row r="125" spans="1:26" s="687" customFormat="1" ht="51">
      <c r="A125" s="771">
        <f t="shared" si="8"/>
        <v>100</v>
      </c>
      <c r="B125" s="741" t="s">
        <v>1676</v>
      </c>
      <c r="C125" s="742" t="s">
        <v>84</v>
      </c>
      <c r="D125" s="743">
        <v>10</v>
      </c>
      <c r="E125" s="987"/>
      <c r="F125" s="744">
        <f t="shared" si="6"/>
        <v>0</v>
      </c>
      <c r="G125" s="1139"/>
      <c r="H125" s="1139"/>
      <c r="I125" s="1139"/>
      <c r="J125" s="1139"/>
      <c r="K125" s="1139"/>
      <c r="L125" s="1139"/>
      <c r="M125" s="1139"/>
      <c r="N125" s="1139"/>
      <c r="O125" s="1139"/>
      <c r="P125" s="1139"/>
      <c r="Q125" s="1139"/>
      <c r="R125" s="1139"/>
      <c r="S125" s="1139"/>
      <c r="T125" s="1139"/>
      <c r="U125" s="1139"/>
      <c r="V125" s="1139"/>
      <c r="W125" s="1139"/>
      <c r="X125" s="1139"/>
      <c r="Y125" s="1139"/>
      <c r="Z125" s="1139"/>
    </row>
    <row r="126" spans="1:26" s="687" customFormat="1" ht="51">
      <c r="A126" s="771">
        <f t="shared" si="8"/>
        <v>101</v>
      </c>
      <c r="B126" s="741" t="s">
        <v>1677</v>
      </c>
      <c r="C126" s="742" t="s">
        <v>84</v>
      </c>
      <c r="D126" s="743">
        <v>5</v>
      </c>
      <c r="E126" s="987"/>
      <c r="F126" s="744">
        <f t="shared" si="6"/>
        <v>0</v>
      </c>
      <c r="G126" s="1139"/>
      <c r="H126" s="1139"/>
      <c r="I126" s="1139"/>
      <c r="J126" s="1139"/>
      <c r="K126" s="1139"/>
      <c r="L126" s="1139"/>
      <c r="M126" s="1139"/>
      <c r="N126" s="1139"/>
      <c r="O126" s="1139"/>
      <c r="P126" s="1139"/>
      <c r="Q126" s="1139"/>
      <c r="R126" s="1139"/>
      <c r="S126" s="1139"/>
      <c r="T126" s="1139"/>
      <c r="U126" s="1139"/>
      <c r="V126" s="1139"/>
      <c r="W126" s="1139"/>
      <c r="X126" s="1139"/>
      <c r="Y126" s="1139"/>
      <c r="Z126" s="1139"/>
    </row>
    <row r="127" spans="1:26" s="687" customFormat="1" ht="25.5">
      <c r="A127" s="771">
        <f t="shared" si="8"/>
        <v>102</v>
      </c>
      <c r="B127" s="741" t="s">
        <v>1678</v>
      </c>
      <c r="C127" s="742" t="s">
        <v>84</v>
      </c>
      <c r="D127" s="743">
        <v>4</v>
      </c>
      <c r="E127" s="987"/>
      <c r="F127" s="744">
        <f t="shared" si="6"/>
        <v>0</v>
      </c>
      <c r="G127" s="1139"/>
      <c r="H127" s="1139"/>
      <c r="I127" s="1139"/>
      <c r="J127" s="1139"/>
      <c r="K127" s="1139"/>
      <c r="L127" s="1139"/>
      <c r="M127" s="1139"/>
      <c r="N127" s="1139"/>
      <c r="O127" s="1139"/>
      <c r="P127" s="1139"/>
      <c r="Q127" s="1139"/>
      <c r="R127" s="1139"/>
      <c r="S127" s="1139"/>
      <c r="T127" s="1139"/>
      <c r="U127" s="1139"/>
      <c r="V127" s="1139"/>
      <c r="W127" s="1139"/>
      <c r="X127" s="1139"/>
      <c r="Y127" s="1139"/>
      <c r="Z127" s="1139"/>
    </row>
    <row r="128" spans="1:26" s="687" customFormat="1" ht="38.25">
      <c r="A128" s="771">
        <f t="shared" si="8"/>
        <v>103</v>
      </c>
      <c r="B128" s="741" t="s">
        <v>1679</v>
      </c>
      <c r="C128" s="742" t="s">
        <v>96</v>
      </c>
      <c r="D128" s="743">
        <v>4</v>
      </c>
      <c r="E128" s="987"/>
      <c r="F128" s="744">
        <f t="shared" si="6"/>
        <v>0</v>
      </c>
      <c r="G128" s="1139"/>
      <c r="H128" s="1139"/>
      <c r="I128" s="1139"/>
      <c r="J128" s="1139"/>
      <c r="K128" s="1139"/>
      <c r="L128" s="1139"/>
      <c r="M128" s="1139"/>
      <c r="N128" s="1139"/>
      <c r="O128" s="1139"/>
      <c r="P128" s="1139"/>
      <c r="Q128" s="1139"/>
      <c r="R128" s="1139"/>
      <c r="S128" s="1139"/>
      <c r="T128" s="1139"/>
      <c r="U128" s="1139"/>
      <c r="V128" s="1139"/>
      <c r="W128" s="1139"/>
      <c r="X128" s="1139"/>
      <c r="Y128" s="1139"/>
      <c r="Z128" s="1139"/>
    </row>
    <row r="129" spans="1:26" s="687" customFormat="1" ht="25.5">
      <c r="A129" s="771" t="s">
        <v>1680</v>
      </c>
      <c r="B129" s="741" t="s">
        <v>1681</v>
      </c>
      <c r="C129" s="742"/>
      <c r="D129" s="743"/>
      <c r="E129" s="987"/>
      <c r="F129" s="744"/>
      <c r="G129" s="1139"/>
      <c r="H129" s="1139"/>
      <c r="I129" s="1139"/>
      <c r="J129" s="1139"/>
      <c r="K129" s="1139"/>
      <c r="L129" s="1139"/>
      <c r="M129" s="1139"/>
      <c r="N129" s="1139"/>
      <c r="O129" s="1139"/>
      <c r="P129" s="1139"/>
      <c r="Q129" s="1139"/>
      <c r="R129" s="1139"/>
      <c r="S129" s="1139"/>
      <c r="T129" s="1139"/>
      <c r="U129" s="1139"/>
      <c r="V129" s="1139"/>
      <c r="W129" s="1139"/>
      <c r="X129" s="1139"/>
      <c r="Y129" s="1139"/>
      <c r="Z129" s="1139"/>
    </row>
    <row r="130" spans="1:26" s="686" customFormat="1" ht="14.1" customHeight="1">
      <c r="A130" s="770"/>
      <c r="B130" s="737" t="s">
        <v>1682</v>
      </c>
      <c r="C130" s="738"/>
      <c r="D130" s="739"/>
      <c r="E130" s="1133"/>
      <c r="F130" s="740"/>
      <c r="G130" s="1138"/>
      <c r="H130" s="1138"/>
      <c r="I130" s="1138"/>
      <c r="J130" s="1138"/>
      <c r="K130" s="1138"/>
      <c r="L130" s="1138"/>
      <c r="M130" s="1138"/>
      <c r="N130" s="1138"/>
      <c r="O130" s="1138"/>
      <c r="P130" s="1138"/>
      <c r="Q130" s="1138"/>
      <c r="R130" s="1138"/>
      <c r="S130" s="1138"/>
      <c r="T130" s="1138"/>
      <c r="U130" s="1138"/>
      <c r="V130" s="1138"/>
      <c r="W130" s="1138"/>
      <c r="X130" s="1138"/>
      <c r="Y130" s="1138"/>
      <c r="Z130" s="1138"/>
    </row>
    <row r="131" spans="1:26" s="687" customFormat="1" ht="25.5">
      <c r="A131" s="771">
        <f>A128+1</f>
        <v>104</v>
      </c>
      <c r="B131" s="741" t="s">
        <v>1683</v>
      </c>
      <c r="C131" s="742" t="s">
        <v>84</v>
      </c>
      <c r="D131" s="743">
        <v>8</v>
      </c>
      <c r="E131" s="987"/>
      <c r="F131" s="744">
        <f>E131*D131</f>
        <v>0</v>
      </c>
      <c r="G131" s="1139"/>
      <c r="H131" s="1139"/>
      <c r="I131" s="1139"/>
      <c r="J131" s="1139"/>
      <c r="K131" s="1139"/>
      <c r="L131" s="1139"/>
      <c r="M131" s="1139"/>
      <c r="N131" s="1139"/>
      <c r="O131" s="1139"/>
      <c r="P131" s="1139"/>
      <c r="Q131" s="1139"/>
      <c r="R131" s="1139"/>
      <c r="S131" s="1139"/>
      <c r="T131" s="1139"/>
      <c r="U131" s="1139"/>
      <c r="V131" s="1139"/>
      <c r="W131" s="1139"/>
      <c r="X131" s="1139"/>
      <c r="Y131" s="1139"/>
      <c r="Z131" s="1139"/>
    </row>
    <row r="132" spans="1:26" s="687" customFormat="1" ht="25.5">
      <c r="A132" s="771">
        <f>A131+1</f>
        <v>105</v>
      </c>
      <c r="B132" s="741" t="s">
        <v>1684</v>
      </c>
      <c r="C132" s="742" t="s">
        <v>84</v>
      </c>
      <c r="D132" s="743">
        <v>8</v>
      </c>
      <c r="E132" s="987"/>
      <c r="F132" s="744">
        <f>E132*D132</f>
        <v>0</v>
      </c>
      <c r="G132" s="1139"/>
      <c r="H132" s="1139"/>
      <c r="I132" s="1139"/>
      <c r="J132" s="1139"/>
      <c r="K132" s="1139"/>
      <c r="L132" s="1139"/>
      <c r="M132" s="1139"/>
      <c r="N132" s="1139"/>
      <c r="O132" s="1139"/>
      <c r="P132" s="1139"/>
      <c r="Q132" s="1139"/>
      <c r="R132" s="1139"/>
      <c r="S132" s="1139"/>
      <c r="T132" s="1139"/>
      <c r="U132" s="1139"/>
      <c r="V132" s="1139"/>
      <c r="W132" s="1139"/>
      <c r="X132" s="1139"/>
      <c r="Y132" s="1139"/>
      <c r="Z132" s="1139"/>
    </row>
    <row r="133" spans="1:26" s="688" customFormat="1" ht="14.85" customHeight="1">
      <c r="A133" s="769" t="str">
        <f>A85</f>
        <v>IV</v>
      </c>
      <c r="B133" s="732" t="str">
        <f>B85&amp;" - skupaj"</f>
        <v>OPREMA CEST - skupaj</v>
      </c>
      <c r="C133" s="733"/>
      <c r="D133" s="735"/>
      <c r="E133" s="1134"/>
      <c r="F133" s="745">
        <f>SUM(F87:F132)</f>
        <v>0</v>
      </c>
      <c r="G133" s="1140"/>
      <c r="H133" s="1140"/>
      <c r="I133" s="1140"/>
      <c r="J133" s="1140"/>
      <c r="K133" s="1140"/>
      <c r="L133" s="1140"/>
      <c r="M133" s="1140"/>
      <c r="N133" s="1140"/>
      <c r="O133" s="1140"/>
      <c r="P133" s="1140"/>
      <c r="Q133" s="1140"/>
      <c r="R133" s="1140"/>
      <c r="S133" s="1140"/>
      <c r="T133" s="1140"/>
      <c r="U133" s="1140"/>
      <c r="V133" s="1140"/>
      <c r="W133" s="1140"/>
      <c r="X133" s="1140"/>
      <c r="Y133" s="1140"/>
      <c r="Z133" s="1140"/>
    </row>
    <row r="134" spans="1:26" s="688" customFormat="1" ht="14.85" customHeight="1">
      <c r="A134" s="769" t="s">
        <v>1685</v>
      </c>
      <c r="B134" s="732" t="s">
        <v>1686</v>
      </c>
      <c r="C134" s="733"/>
      <c r="D134" s="735"/>
      <c r="E134" s="1134"/>
      <c r="F134" s="745"/>
      <c r="G134" s="1140"/>
      <c r="H134" s="1140"/>
      <c r="I134" s="1140"/>
      <c r="J134" s="1140"/>
      <c r="K134" s="1140"/>
      <c r="L134" s="1140"/>
      <c r="M134" s="1140"/>
      <c r="N134" s="1140"/>
      <c r="O134" s="1140"/>
      <c r="P134" s="1140"/>
      <c r="Q134" s="1140"/>
      <c r="R134" s="1140"/>
      <c r="S134" s="1140"/>
      <c r="T134" s="1140"/>
      <c r="U134" s="1140"/>
      <c r="V134" s="1140"/>
      <c r="W134" s="1140"/>
      <c r="X134" s="1140"/>
      <c r="Y134" s="1140"/>
      <c r="Z134" s="1140"/>
    </row>
    <row r="135" spans="1:26" s="686" customFormat="1" ht="14.1" customHeight="1">
      <c r="A135" s="770"/>
      <c r="B135" s="737" t="s">
        <v>1687</v>
      </c>
      <c r="C135" s="738"/>
      <c r="D135" s="739"/>
      <c r="E135" s="1133"/>
      <c r="F135" s="740"/>
      <c r="G135" s="1138"/>
      <c r="H135" s="1138"/>
      <c r="I135" s="1138"/>
      <c r="J135" s="1138"/>
      <c r="K135" s="1138"/>
      <c r="L135" s="1138"/>
      <c r="M135" s="1138"/>
      <c r="N135" s="1138"/>
      <c r="O135" s="1138"/>
      <c r="P135" s="1138"/>
      <c r="Q135" s="1138"/>
      <c r="R135" s="1138"/>
      <c r="S135" s="1138"/>
      <c r="T135" s="1138"/>
      <c r="U135" s="1138"/>
      <c r="V135" s="1138"/>
      <c r="W135" s="1138"/>
      <c r="X135" s="1138"/>
      <c r="Y135" s="1138"/>
      <c r="Z135" s="1138"/>
    </row>
    <row r="136" spans="1:26" s="687" customFormat="1" ht="51">
      <c r="A136" s="771">
        <f>A132+1</f>
        <v>106</v>
      </c>
      <c r="B136" s="741" t="s">
        <v>1688</v>
      </c>
      <c r="C136" s="742" t="s">
        <v>225</v>
      </c>
      <c r="D136" s="743">
        <v>30</v>
      </c>
      <c r="E136" s="987"/>
      <c r="F136" s="744">
        <f>E136*D136</f>
        <v>0</v>
      </c>
      <c r="G136" s="1139"/>
      <c r="H136" s="1139"/>
      <c r="I136" s="1139"/>
      <c r="J136" s="1139"/>
      <c r="K136" s="1139"/>
      <c r="L136" s="1139"/>
      <c r="M136" s="1139"/>
      <c r="N136" s="1139"/>
      <c r="O136" s="1139"/>
      <c r="P136" s="1139"/>
      <c r="Q136" s="1139"/>
      <c r="R136" s="1139"/>
      <c r="S136" s="1139"/>
      <c r="T136" s="1139"/>
      <c r="U136" s="1139"/>
      <c r="V136" s="1139"/>
      <c r="W136" s="1139"/>
      <c r="X136" s="1139"/>
      <c r="Y136" s="1139"/>
      <c r="Z136" s="1139"/>
    </row>
    <row r="137" spans="1:26" s="687" customFormat="1" ht="51">
      <c r="A137" s="771">
        <f>A136+1</f>
        <v>107</v>
      </c>
      <c r="B137" s="741" t="s">
        <v>1689</v>
      </c>
      <c r="C137" s="742" t="s">
        <v>225</v>
      </c>
      <c r="D137" s="743">
        <v>10</v>
      </c>
      <c r="E137" s="987"/>
      <c r="F137" s="744">
        <f t="shared" ref="F137:F146" si="9">E137*D137</f>
        <v>0</v>
      </c>
      <c r="G137" s="1139"/>
      <c r="H137" s="1139"/>
      <c r="I137" s="1139"/>
      <c r="J137" s="1139"/>
      <c r="K137" s="1139"/>
      <c r="L137" s="1139"/>
      <c r="M137" s="1139"/>
      <c r="N137" s="1139"/>
      <c r="O137" s="1139"/>
      <c r="P137" s="1139"/>
      <c r="Q137" s="1139"/>
      <c r="R137" s="1139"/>
      <c r="S137" s="1139"/>
      <c r="T137" s="1139"/>
      <c r="U137" s="1139"/>
      <c r="V137" s="1139"/>
      <c r="W137" s="1139"/>
      <c r="X137" s="1139"/>
      <c r="Y137" s="1139"/>
      <c r="Z137" s="1139"/>
    </row>
    <row r="138" spans="1:26" s="687" customFormat="1" ht="51">
      <c r="A138" s="771">
        <f>A137+1</f>
        <v>108</v>
      </c>
      <c r="B138" s="741" t="s">
        <v>1690</v>
      </c>
      <c r="C138" s="742" t="s">
        <v>225</v>
      </c>
      <c r="D138" s="743">
        <v>100</v>
      </c>
      <c r="E138" s="987"/>
      <c r="F138" s="744">
        <f t="shared" si="9"/>
        <v>0</v>
      </c>
      <c r="G138" s="1139"/>
      <c r="H138" s="1139"/>
      <c r="I138" s="1139"/>
      <c r="J138" s="1139"/>
      <c r="K138" s="1139"/>
      <c r="L138" s="1139"/>
      <c r="M138" s="1139"/>
      <c r="N138" s="1139"/>
      <c r="O138" s="1139"/>
      <c r="P138" s="1139"/>
      <c r="Q138" s="1139"/>
      <c r="R138" s="1139"/>
      <c r="S138" s="1139"/>
      <c r="T138" s="1139"/>
      <c r="U138" s="1139"/>
      <c r="V138" s="1139"/>
      <c r="W138" s="1139"/>
      <c r="X138" s="1139"/>
      <c r="Y138" s="1139"/>
      <c r="Z138" s="1139"/>
    </row>
    <row r="139" spans="1:26" s="687" customFormat="1" ht="51">
      <c r="A139" s="771">
        <f t="shared" ref="A139:A146" si="10">A138+1</f>
        <v>109</v>
      </c>
      <c r="B139" s="741" t="s">
        <v>1691</v>
      </c>
      <c r="C139" s="742" t="s">
        <v>225</v>
      </c>
      <c r="D139" s="743">
        <v>170</v>
      </c>
      <c r="E139" s="987"/>
      <c r="F139" s="744">
        <f t="shared" si="9"/>
        <v>0</v>
      </c>
      <c r="G139" s="1139"/>
      <c r="H139" s="1139"/>
      <c r="I139" s="1139"/>
      <c r="J139" s="1139"/>
      <c r="K139" s="1139"/>
      <c r="L139" s="1139"/>
      <c r="M139" s="1139"/>
      <c r="N139" s="1139"/>
      <c r="O139" s="1139"/>
      <c r="P139" s="1139"/>
      <c r="Q139" s="1139"/>
      <c r="R139" s="1139"/>
      <c r="S139" s="1139"/>
      <c r="T139" s="1139"/>
      <c r="U139" s="1139"/>
      <c r="V139" s="1139"/>
      <c r="W139" s="1139"/>
      <c r="X139" s="1139"/>
      <c r="Y139" s="1139"/>
      <c r="Z139" s="1139"/>
    </row>
    <row r="140" spans="1:26" s="687" customFormat="1" ht="51">
      <c r="A140" s="771">
        <f t="shared" si="10"/>
        <v>110</v>
      </c>
      <c r="B140" s="741" t="s">
        <v>1692</v>
      </c>
      <c r="C140" s="742" t="s">
        <v>225</v>
      </c>
      <c r="D140" s="743">
        <v>60</v>
      </c>
      <c r="E140" s="987"/>
      <c r="F140" s="744">
        <f t="shared" si="9"/>
        <v>0</v>
      </c>
      <c r="G140" s="1139"/>
      <c r="H140" s="1139"/>
      <c r="I140" s="1139"/>
      <c r="J140" s="1139"/>
      <c r="K140" s="1139"/>
      <c r="L140" s="1139"/>
      <c r="M140" s="1139"/>
      <c r="N140" s="1139"/>
      <c r="O140" s="1139"/>
      <c r="P140" s="1139"/>
      <c r="Q140" s="1139"/>
      <c r="R140" s="1139"/>
      <c r="S140" s="1139"/>
      <c r="T140" s="1139"/>
      <c r="U140" s="1139"/>
      <c r="V140" s="1139"/>
      <c r="W140" s="1139"/>
      <c r="X140" s="1139"/>
      <c r="Y140" s="1139"/>
      <c r="Z140" s="1139"/>
    </row>
    <row r="141" spans="1:26" s="687" customFormat="1" ht="51">
      <c r="A141" s="771">
        <f t="shared" si="10"/>
        <v>111</v>
      </c>
      <c r="B141" s="741" t="s">
        <v>1693</v>
      </c>
      <c r="C141" s="742" t="s">
        <v>225</v>
      </c>
      <c r="D141" s="743">
        <v>25</v>
      </c>
      <c r="E141" s="987"/>
      <c r="F141" s="744">
        <f t="shared" si="9"/>
        <v>0</v>
      </c>
      <c r="G141" s="1139"/>
      <c r="H141" s="1139"/>
      <c r="I141" s="1139"/>
      <c r="J141" s="1139"/>
      <c r="K141" s="1139"/>
      <c r="L141" s="1139"/>
      <c r="M141" s="1139"/>
      <c r="N141" s="1139"/>
      <c r="O141" s="1139"/>
      <c r="P141" s="1139"/>
      <c r="Q141" s="1139"/>
      <c r="R141" s="1139"/>
      <c r="S141" s="1139"/>
      <c r="T141" s="1139"/>
      <c r="U141" s="1139"/>
      <c r="V141" s="1139"/>
      <c r="W141" s="1139"/>
      <c r="X141" s="1139"/>
      <c r="Y141" s="1139"/>
      <c r="Z141" s="1139"/>
    </row>
    <row r="142" spans="1:26" s="687" customFormat="1" ht="51">
      <c r="A142" s="771">
        <f t="shared" si="10"/>
        <v>112</v>
      </c>
      <c r="B142" s="741" t="s">
        <v>1694</v>
      </c>
      <c r="C142" s="742" t="s">
        <v>225</v>
      </c>
      <c r="D142" s="743">
        <v>25</v>
      </c>
      <c r="E142" s="987"/>
      <c r="F142" s="744">
        <f t="shared" si="9"/>
        <v>0</v>
      </c>
      <c r="G142" s="1139"/>
      <c r="H142" s="1139"/>
      <c r="I142" s="1139"/>
      <c r="J142" s="1139"/>
      <c r="K142" s="1139"/>
      <c r="L142" s="1139"/>
      <c r="M142" s="1139"/>
      <c r="N142" s="1139"/>
      <c r="O142" s="1139"/>
      <c r="P142" s="1139"/>
      <c r="Q142" s="1139"/>
      <c r="R142" s="1139"/>
      <c r="S142" s="1139"/>
      <c r="T142" s="1139"/>
      <c r="U142" s="1139"/>
      <c r="V142" s="1139"/>
      <c r="W142" s="1139"/>
      <c r="X142" s="1139"/>
      <c r="Y142" s="1139"/>
      <c r="Z142" s="1139"/>
    </row>
    <row r="143" spans="1:26" s="687" customFormat="1" ht="63.75">
      <c r="A143" s="771">
        <f t="shared" si="10"/>
        <v>113</v>
      </c>
      <c r="B143" s="741" t="s">
        <v>1974</v>
      </c>
      <c r="C143" s="742" t="s">
        <v>225</v>
      </c>
      <c r="D143" s="743">
        <v>105</v>
      </c>
      <c r="E143" s="987"/>
      <c r="F143" s="744">
        <f t="shared" si="9"/>
        <v>0</v>
      </c>
      <c r="G143" s="1139"/>
      <c r="H143" s="1139"/>
      <c r="I143" s="1139"/>
      <c r="J143" s="1139"/>
      <c r="K143" s="1139"/>
      <c r="L143" s="1139"/>
      <c r="M143" s="1139"/>
      <c r="N143" s="1139"/>
      <c r="O143" s="1139"/>
      <c r="P143" s="1139"/>
      <c r="Q143" s="1139"/>
      <c r="R143" s="1139"/>
      <c r="S143" s="1139"/>
      <c r="T143" s="1139"/>
      <c r="U143" s="1139"/>
      <c r="V143" s="1139"/>
      <c r="W143" s="1139"/>
      <c r="X143" s="1139"/>
      <c r="Y143" s="1139"/>
      <c r="Z143" s="1139"/>
    </row>
    <row r="144" spans="1:26" s="687" customFormat="1" ht="51">
      <c r="A144" s="771">
        <f>+A143+1</f>
        <v>114</v>
      </c>
      <c r="B144" s="741" t="s">
        <v>1695</v>
      </c>
      <c r="C144" s="742" t="s">
        <v>225</v>
      </c>
      <c r="D144" s="743">
        <v>25</v>
      </c>
      <c r="E144" s="987"/>
      <c r="F144" s="744">
        <f t="shared" si="9"/>
        <v>0</v>
      </c>
      <c r="G144" s="1139"/>
      <c r="H144" s="1139"/>
      <c r="I144" s="1139"/>
      <c r="J144" s="1139"/>
      <c r="K144" s="1139"/>
      <c r="L144" s="1139"/>
      <c r="M144" s="1139"/>
      <c r="N144" s="1139"/>
      <c r="O144" s="1139"/>
      <c r="P144" s="1139"/>
      <c r="Q144" s="1139"/>
      <c r="R144" s="1139"/>
      <c r="S144" s="1139"/>
      <c r="T144" s="1139"/>
      <c r="U144" s="1139"/>
      <c r="V144" s="1139"/>
      <c r="W144" s="1139"/>
      <c r="X144" s="1139"/>
      <c r="Y144" s="1139"/>
      <c r="Z144" s="1139"/>
    </row>
    <row r="145" spans="1:26" s="687" customFormat="1" ht="51">
      <c r="A145" s="771">
        <f t="shared" si="10"/>
        <v>115</v>
      </c>
      <c r="B145" s="741" t="s">
        <v>1975</v>
      </c>
      <c r="C145" s="742" t="s">
        <v>225</v>
      </c>
      <c r="D145" s="743">
        <v>12</v>
      </c>
      <c r="E145" s="987"/>
      <c r="F145" s="744">
        <f t="shared" si="9"/>
        <v>0</v>
      </c>
      <c r="G145" s="1139"/>
      <c r="H145" s="1139"/>
      <c r="I145" s="1139"/>
      <c r="J145" s="1139"/>
      <c r="K145" s="1139"/>
      <c r="L145" s="1139"/>
      <c r="M145" s="1139"/>
      <c r="N145" s="1139"/>
      <c r="O145" s="1139"/>
      <c r="P145" s="1139"/>
      <c r="Q145" s="1139"/>
      <c r="R145" s="1139"/>
      <c r="S145" s="1139"/>
      <c r="T145" s="1139"/>
      <c r="U145" s="1139"/>
      <c r="V145" s="1139"/>
      <c r="W145" s="1139"/>
      <c r="X145" s="1139"/>
      <c r="Y145" s="1139"/>
      <c r="Z145" s="1139"/>
    </row>
    <row r="146" spans="1:26" s="687" customFormat="1" ht="38.25">
      <c r="A146" s="771">
        <f t="shared" si="10"/>
        <v>116</v>
      </c>
      <c r="B146" s="741" t="s">
        <v>1696</v>
      </c>
      <c r="C146" s="742" t="s">
        <v>84</v>
      </c>
      <c r="D146" s="743">
        <v>40</v>
      </c>
      <c r="E146" s="987"/>
      <c r="F146" s="744">
        <f t="shared" si="9"/>
        <v>0</v>
      </c>
      <c r="G146" s="1139"/>
      <c r="H146" s="1139"/>
      <c r="I146" s="1139"/>
      <c r="J146" s="1139"/>
      <c r="K146" s="1139"/>
      <c r="L146" s="1139"/>
      <c r="M146" s="1139"/>
      <c r="N146" s="1139"/>
      <c r="O146" s="1139"/>
      <c r="P146" s="1139"/>
      <c r="Q146" s="1139"/>
      <c r="R146" s="1139"/>
      <c r="S146" s="1139"/>
      <c r="T146" s="1139"/>
      <c r="U146" s="1139"/>
      <c r="V146" s="1139"/>
      <c r="W146" s="1139"/>
      <c r="X146" s="1139"/>
      <c r="Y146" s="1139"/>
      <c r="Z146" s="1139"/>
    </row>
    <row r="147" spans="1:26" s="686" customFormat="1" ht="14.1" customHeight="1">
      <c r="A147" s="770"/>
      <c r="B147" s="737" t="s">
        <v>1697</v>
      </c>
      <c r="C147" s="738"/>
      <c r="D147" s="739"/>
      <c r="E147" s="1133"/>
      <c r="F147" s="740"/>
      <c r="G147" s="1138"/>
      <c r="H147" s="1138"/>
      <c r="I147" s="1138"/>
      <c r="J147" s="1138"/>
      <c r="K147" s="1138"/>
      <c r="L147" s="1138"/>
      <c r="M147" s="1138"/>
      <c r="N147" s="1138"/>
      <c r="O147" s="1138"/>
      <c r="P147" s="1138"/>
      <c r="Q147" s="1138"/>
      <c r="R147" s="1138"/>
      <c r="S147" s="1138"/>
      <c r="T147" s="1138"/>
      <c r="U147" s="1138"/>
      <c r="V147" s="1138"/>
      <c r="W147" s="1138"/>
      <c r="X147" s="1138"/>
      <c r="Y147" s="1138"/>
      <c r="Z147" s="1138"/>
    </row>
    <row r="148" spans="1:26" s="687" customFormat="1" ht="38.25">
      <c r="A148" s="771">
        <f>A146+1</f>
        <v>117</v>
      </c>
      <c r="B148" s="741" t="s">
        <v>1698</v>
      </c>
      <c r="C148" s="742" t="s">
        <v>84</v>
      </c>
      <c r="D148" s="743">
        <v>13</v>
      </c>
      <c r="E148" s="987"/>
      <c r="F148" s="744">
        <f t="shared" ref="F148:F161" si="11">E148*D148</f>
        <v>0</v>
      </c>
      <c r="G148" s="1139"/>
      <c r="H148" s="1139"/>
      <c r="I148" s="1139"/>
      <c r="J148" s="1139"/>
      <c r="K148" s="1139"/>
      <c r="L148" s="1139"/>
      <c r="M148" s="1139"/>
      <c r="N148" s="1139"/>
      <c r="O148" s="1139"/>
      <c r="P148" s="1139"/>
      <c r="Q148" s="1139"/>
      <c r="R148" s="1139"/>
      <c r="S148" s="1139"/>
      <c r="T148" s="1139"/>
      <c r="U148" s="1139"/>
      <c r="V148" s="1139"/>
      <c r="W148" s="1139"/>
      <c r="X148" s="1139"/>
      <c r="Y148" s="1139"/>
      <c r="Z148" s="1139"/>
    </row>
    <row r="149" spans="1:26" s="687" customFormat="1" ht="38.25">
      <c r="A149" s="771">
        <f>+A148+1</f>
        <v>118</v>
      </c>
      <c r="B149" s="741" t="s">
        <v>1699</v>
      </c>
      <c r="C149" s="742" t="s">
        <v>84</v>
      </c>
      <c r="D149" s="743">
        <v>1</v>
      </c>
      <c r="E149" s="987"/>
      <c r="F149" s="744">
        <f t="shared" si="11"/>
        <v>0</v>
      </c>
      <c r="G149" s="1139"/>
      <c r="H149" s="1139"/>
      <c r="I149" s="1139"/>
      <c r="J149" s="1139"/>
      <c r="K149" s="1139"/>
      <c r="L149" s="1139"/>
      <c r="M149" s="1139"/>
      <c r="N149" s="1139"/>
      <c r="O149" s="1139"/>
      <c r="P149" s="1139"/>
      <c r="Q149" s="1139"/>
      <c r="R149" s="1139"/>
      <c r="S149" s="1139"/>
      <c r="T149" s="1139"/>
      <c r="U149" s="1139"/>
      <c r="V149" s="1139"/>
      <c r="W149" s="1139"/>
      <c r="X149" s="1139"/>
      <c r="Y149" s="1139"/>
      <c r="Z149" s="1139"/>
    </row>
    <row r="150" spans="1:26" s="687" customFormat="1" ht="38.25">
      <c r="A150" s="771">
        <f>+A149+1</f>
        <v>119</v>
      </c>
      <c r="B150" s="741" t="s">
        <v>1700</v>
      </c>
      <c r="C150" s="742" t="s">
        <v>84</v>
      </c>
      <c r="D150" s="743">
        <v>1</v>
      </c>
      <c r="E150" s="987"/>
      <c r="F150" s="744">
        <f t="shared" si="11"/>
        <v>0</v>
      </c>
      <c r="G150" s="1139"/>
      <c r="H150" s="1139"/>
      <c r="I150" s="1139"/>
      <c r="J150" s="1139"/>
      <c r="K150" s="1139"/>
      <c r="L150" s="1139"/>
      <c r="M150" s="1139"/>
      <c r="N150" s="1139"/>
      <c r="O150" s="1139"/>
      <c r="P150" s="1139"/>
      <c r="Q150" s="1139"/>
      <c r="R150" s="1139"/>
      <c r="S150" s="1139"/>
      <c r="T150" s="1139"/>
      <c r="U150" s="1139"/>
      <c r="V150" s="1139"/>
      <c r="W150" s="1139"/>
      <c r="X150" s="1139"/>
      <c r="Y150" s="1139"/>
      <c r="Z150" s="1139"/>
    </row>
    <row r="151" spans="1:26" s="687" customFormat="1" ht="51">
      <c r="A151" s="771">
        <f t="shared" ref="A151:A161" si="12">+A150+1</f>
        <v>120</v>
      </c>
      <c r="B151" s="741" t="s">
        <v>1701</v>
      </c>
      <c r="C151" s="742" t="s">
        <v>84</v>
      </c>
      <c r="D151" s="743">
        <v>10</v>
      </c>
      <c r="E151" s="987"/>
      <c r="F151" s="744">
        <f t="shared" si="11"/>
        <v>0</v>
      </c>
      <c r="G151" s="1139"/>
      <c r="H151" s="1139"/>
      <c r="I151" s="1139"/>
      <c r="J151" s="1139"/>
      <c r="K151" s="1139"/>
      <c r="L151" s="1139"/>
      <c r="M151" s="1139"/>
      <c r="N151" s="1139"/>
      <c r="O151" s="1139"/>
      <c r="P151" s="1139"/>
      <c r="Q151" s="1139"/>
      <c r="R151" s="1139"/>
      <c r="S151" s="1139"/>
      <c r="T151" s="1139"/>
      <c r="U151" s="1139"/>
      <c r="V151" s="1139"/>
      <c r="W151" s="1139"/>
      <c r="X151" s="1139"/>
      <c r="Y151" s="1139"/>
      <c r="Z151" s="1139"/>
    </row>
    <row r="152" spans="1:26" s="687" customFormat="1" ht="51">
      <c r="A152" s="771">
        <f t="shared" si="12"/>
        <v>121</v>
      </c>
      <c r="B152" s="741" t="s">
        <v>1702</v>
      </c>
      <c r="C152" s="742" t="s">
        <v>84</v>
      </c>
      <c r="D152" s="743">
        <v>1</v>
      </c>
      <c r="E152" s="987"/>
      <c r="F152" s="744">
        <f t="shared" si="11"/>
        <v>0</v>
      </c>
      <c r="G152" s="1139"/>
      <c r="H152" s="1139"/>
      <c r="I152" s="1139"/>
      <c r="J152" s="1139"/>
      <c r="K152" s="1139"/>
      <c r="L152" s="1139"/>
      <c r="M152" s="1139"/>
      <c r="N152" s="1139"/>
      <c r="O152" s="1139"/>
      <c r="P152" s="1139"/>
      <c r="Q152" s="1139"/>
      <c r="R152" s="1139"/>
      <c r="S152" s="1139"/>
      <c r="T152" s="1139"/>
      <c r="U152" s="1139"/>
      <c r="V152" s="1139"/>
      <c r="W152" s="1139"/>
      <c r="X152" s="1139"/>
      <c r="Y152" s="1139"/>
      <c r="Z152" s="1139"/>
    </row>
    <row r="153" spans="1:26" s="687" customFormat="1" ht="51">
      <c r="A153" s="771">
        <f t="shared" si="12"/>
        <v>122</v>
      </c>
      <c r="B153" s="741" t="s">
        <v>1703</v>
      </c>
      <c r="C153" s="742" t="s">
        <v>84</v>
      </c>
      <c r="D153" s="743">
        <v>2</v>
      </c>
      <c r="E153" s="987"/>
      <c r="F153" s="744">
        <f t="shared" si="11"/>
        <v>0</v>
      </c>
      <c r="G153" s="1139"/>
      <c r="H153" s="1139"/>
      <c r="I153" s="1139"/>
      <c r="J153" s="1139"/>
      <c r="K153" s="1139"/>
      <c r="L153" s="1139"/>
      <c r="M153" s="1139"/>
      <c r="N153" s="1139"/>
      <c r="O153" s="1139"/>
      <c r="P153" s="1139"/>
      <c r="Q153" s="1139"/>
      <c r="R153" s="1139"/>
      <c r="S153" s="1139"/>
      <c r="T153" s="1139"/>
      <c r="U153" s="1139"/>
      <c r="V153" s="1139"/>
      <c r="W153" s="1139"/>
      <c r="X153" s="1139"/>
      <c r="Y153" s="1139"/>
      <c r="Z153" s="1139"/>
    </row>
    <row r="154" spans="1:26" s="687" customFormat="1" ht="38.25">
      <c r="A154" s="771">
        <f t="shared" si="12"/>
        <v>123</v>
      </c>
      <c r="B154" s="741" t="s">
        <v>1704</v>
      </c>
      <c r="C154" s="742" t="s">
        <v>84</v>
      </c>
      <c r="D154" s="743">
        <v>3</v>
      </c>
      <c r="E154" s="987"/>
      <c r="F154" s="744">
        <f t="shared" si="11"/>
        <v>0</v>
      </c>
      <c r="G154" s="1139"/>
      <c r="H154" s="1139"/>
      <c r="I154" s="1139"/>
      <c r="J154" s="1139"/>
      <c r="K154" s="1139"/>
      <c r="L154" s="1139"/>
      <c r="M154" s="1139"/>
      <c r="N154" s="1139"/>
      <c r="O154" s="1139"/>
      <c r="P154" s="1139"/>
      <c r="Q154" s="1139"/>
      <c r="R154" s="1139"/>
      <c r="S154" s="1139"/>
      <c r="T154" s="1139"/>
      <c r="U154" s="1139"/>
      <c r="V154" s="1139"/>
      <c r="W154" s="1139"/>
      <c r="X154" s="1139"/>
      <c r="Y154" s="1139"/>
      <c r="Z154" s="1139"/>
    </row>
    <row r="155" spans="1:26" s="687" customFormat="1" ht="38.25">
      <c r="A155" s="771">
        <f t="shared" si="12"/>
        <v>124</v>
      </c>
      <c r="B155" s="741" t="s">
        <v>1705</v>
      </c>
      <c r="C155" s="742" t="s">
        <v>84</v>
      </c>
      <c r="D155" s="743">
        <v>2</v>
      </c>
      <c r="E155" s="987"/>
      <c r="F155" s="744">
        <f t="shared" si="11"/>
        <v>0</v>
      </c>
      <c r="G155" s="1139"/>
      <c r="H155" s="1139"/>
      <c r="I155" s="1139"/>
      <c r="J155" s="1139"/>
      <c r="K155" s="1139"/>
      <c r="L155" s="1139"/>
      <c r="M155" s="1139"/>
      <c r="N155" s="1139"/>
      <c r="O155" s="1139"/>
      <c r="P155" s="1139"/>
      <c r="Q155" s="1139"/>
      <c r="R155" s="1139"/>
      <c r="S155" s="1139"/>
      <c r="T155" s="1139"/>
      <c r="U155" s="1139"/>
      <c r="V155" s="1139"/>
      <c r="W155" s="1139"/>
      <c r="X155" s="1139"/>
      <c r="Y155" s="1139"/>
      <c r="Z155" s="1139"/>
    </row>
    <row r="156" spans="1:26" s="687" customFormat="1" ht="38.25">
      <c r="A156" s="771">
        <f t="shared" si="12"/>
        <v>125</v>
      </c>
      <c r="B156" s="741" t="s">
        <v>1706</v>
      </c>
      <c r="C156" s="742" t="s">
        <v>84</v>
      </c>
      <c r="D156" s="743">
        <v>2</v>
      </c>
      <c r="E156" s="987"/>
      <c r="F156" s="744">
        <f t="shared" si="11"/>
        <v>0</v>
      </c>
      <c r="G156" s="1139"/>
      <c r="H156" s="1139"/>
      <c r="I156" s="1139"/>
      <c r="J156" s="1139"/>
      <c r="K156" s="1139"/>
      <c r="L156" s="1139"/>
      <c r="M156" s="1139"/>
      <c r="N156" s="1139"/>
      <c r="O156" s="1139"/>
      <c r="P156" s="1139"/>
      <c r="Q156" s="1139"/>
      <c r="R156" s="1139"/>
      <c r="S156" s="1139"/>
      <c r="T156" s="1139"/>
      <c r="U156" s="1139"/>
      <c r="V156" s="1139"/>
      <c r="W156" s="1139"/>
      <c r="X156" s="1139"/>
      <c r="Y156" s="1139"/>
      <c r="Z156" s="1139"/>
    </row>
    <row r="157" spans="1:26" s="687" customFormat="1" ht="38.25">
      <c r="A157" s="771">
        <f t="shared" si="12"/>
        <v>126</v>
      </c>
      <c r="B157" s="741" t="s">
        <v>1707</v>
      </c>
      <c r="C157" s="742" t="s">
        <v>84</v>
      </c>
      <c r="D157" s="743">
        <v>30</v>
      </c>
      <c r="E157" s="987"/>
      <c r="F157" s="744">
        <f t="shared" si="11"/>
        <v>0</v>
      </c>
      <c r="G157" s="1139"/>
      <c r="H157" s="1139"/>
      <c r="I157" s="1139"/>
      <c r="J157" s="1139"/>
      <c r="K157" s="1139"/>
      <c r="L157" s="1139"/>
      <c r="M157" s="1139"/>
      <c r="N157" s="1139"/>
      <c r="O157" s="1139"/>
      <c r="P157" s="1139"/>
      <c r="Q157" s="1139"/>
      <c r="R157" s="1139"/>
      <c r="S157" s="1139"/>
      <c r="T157" s="1139"/>
      <c r="U157" s="1139"/>
      <c r="V157" s="1139"/>
      <c r="W157" s="1139"/>
      <c r="X157" s="1139"/>
      <c r="Y157" s="1139"/>
      <c r="Z157" s="1139"/>
    </row>
    <row r="158" spans="1:26" s="687" customFormat="1" ht="38.25">
      <c r="A158" s="771">
        <f t="shared" si="12"/>
        <v>127</v>
      </c>
      <c r="B158" s="741" t="s">
        <v>1708</v>
      </c>
      <c r="C158" s="742" t="s">
        <v>84</v>
      </c>
      <c r="D158" s="743">
        <v>3</v>
      </c>
      <c r="E158" s="987"/>
      <c r="F158" s="744">
        <f t="shared" si="11"/>
        <v>0</v>
      </c>
      <c r="G158" s="1139"/>
      <c r="H158" s="1139"/>
      <c r="I158" s="1139"/>
      <c r="J158" s="1139"/>
      <c r="K158" s="1139"/>
      <c r="L158" s="1139"/>
      <c r="M158" s="1139"/>
      <c r="N158" s="1139"/>
      <c r="O158" s="1139"/>
      <c r="P158" s="1139"/>
      <c r="Q158" s="1139"/>
      <c r="R158" s="1139"/>
      <c r="S158" s="1139"/>
      <c r="T158" s="1139"/>
      <c r="U158" s="1139"/>
      <c r="V158" s="1139"/>
      <c r="W158" s="1139"/>
      <c r="X158" s="1139"/>
      <c r="Y158" s="1139"/>
      <c r="Z158" s="1139"/>
    </row>
    <row r="159" spans="1:26" s="687" customFormat="1" ht="38.25">
      <c r="A159" s="771">
        <f t="shared" si="12"/>
        <v>128</v>
      </c>
      <c r="B159" s="741" t="s">
        <v>1709</v>
      </c>
      <c r="C159" s="742" t="s">
        <v>84</v>
      </c>
      <c r="D159" s="743">
        <v>2</v>
      </c>
      <c r="E159" s="987"/>
      <c r="F159" s="744">
        <f t="shared" si="11"/>
        <v>0</v>
      </c>
      <c r="G159" s="1139"/>
      <c r="H159" s="1139"/>
      <c r="I159" s="1139"/>
      <c r="J159" s="1139"/>
      <c r="K159" s="1139"/>
      <c r="L159" s="1139"/>
      <c r="M159" s="1139"/>
      <c r="N159" s="1139"/>
      <c r="O159" s="1139"/>
      <c r="P159" s="1139"/>
      <c r="Q159" s="1139"/>
      <c r="R159" s="1139"/>
      <c r="S159" s="1139"/>
      <c r="T159" s="1139"/>
      <c r="U159" s="1139"/>
      <c r="V159" s="1139"/>
      <c r="W159" s="1139"/>
      <c r="X159" s="1139"/>
      <c r="Y159" s="1139"/>
      <c r="Z159" s="1139"/>
    </row>
    <row r="160" spans="1:26" s="687" customFormat="1" ht="51">
      <c r="A160" s="771">
        <f t="shared" si="12"/>
        <v>129</v>
      </c>
      <c r="B160" s="741" t="s">
        <v>1710</v>
      </c>
      <c r="C160" s="742" t="s">
        <v>225</v>
      </c>
      <c r="D160" s="743">
        <v>21</v>
      </c>
      <c r="E160" s="987"/>
      <c r="F160" s="744">
        <f t="shared" si="11"/>
        <v>0</v>
      </c>
      <c r="G160" s="1139"/>
      <c r="H160" s="1139"/>
      <c r="I160" s="1139"/>
      <c r="J160" s="1139"/>
      <c r="K160" s="1139"/>
      <c r="L160" s="1139"/>
      <c r="M160" s="1139"/>
      <c r="N160" s="1139"/>
      <c r="O160" s="1139"/>
      <c r="P160" s="1139"/>
      <c r="Q160" s="1139"/>
      <c r="R160" s="1139"/>
      <c r="S160" s="1139"/>
      <c r="T160" s="1139"/>
      <c r="U160" s="1139"/>
      <c r="V160" s="1139"/>
      <c r="W160" s="1139"/>
      <c r="X160" s="1139"/>
      <c r="Y160" s="1139"/>
      <c r="Z160" s="1139"/>
    </row>
    <row r="161" spans="1:26" s="687" customFormat="1" ht="51">
      <c r="A161" s="771">
        <f t="shared" si="12"/>
        <v>130</v>
      </c>
      <c r="B161" s="741" t="s">
        <v>1711</v>
      </c>
      <c r="C161" s="742" t="s">
        <v>225</v>
      </c>
      <c r="D161" s="743">
        <v>7</v>
      </c>
      <c r="E161" s="987"/>
      <c r="F161" s="744">
        <f t="shared" si="11"/>
        <v>0</v>
      </c>
      <c r="G161" s="1139"/>
      <c r="H161" s="1139"/>
      <c r="I161" s="1139"/>
      <c r="J161" s="1139"/>
      <c r="K161" s="1139"/>
      <c r="L161" s="1139"/>
      <c r="M161" s="1139"/>
      <c r="N161" s="1139"/>
      <c r="O161" s="1139"/>
      <c r="P161" s="1139"/>
      <c r="Q161" s="1139"/>
      <c r="R161" s="1139"/>
      <c r="S161" s="1139"/>
      <c r="T161" s="1139"/>
      <c r="U161" s="1139"/>
      <c r="V161" s="1139"/>
      <c r="W161" s="1139"/>
      <c r="X161" s="1139"/>
      <c r="Y161" s="1139"/>
      <c r="Z161" s="1139"/>
    </row>
    <row r="162" spans="1:26" s="688" customFormat="1" ht="14.85" customHeight="1">
      <c r="A162" s="769" t="str">
        <f>A134</f>
        <v>V</v>
      </c>
      <c r="B162" s="732" t="str">
        <f>B134&amp;" - skupaj"</f>
        <v>ODVODNJAVANJE - skupaj</v>
      </c>
      <c r="C162" s="733"/>
      <c r="D162" s="735"/>
      <c r="E162" s="1134"/>
      <c r="F162" s="745">
        <f>SUM(F136:F161)</f>
        <v>0</v>
      </c>
      <c r="G162" s="1140"/>
      <c r="H162" s="1140"/>
      <c r="I162" s="1140"/>
      <c r="J162" s="1140"/>
      <c r="K162" s="1140"/>
      <c r="L162" s="1140"/>
      <c r="M162" s="1140"/>
      <c r="N162" s="1140"/>
      <c r="O162" s="1140"/>
      <c r="P162" s="1140"/>
      <c r="Q162" s="1140"/>
      <c r="R162" s="1140"/>
      <c r="S162" s="1140"/>
      <c r="T162" s="1140"/>
      <c r="U162" s="1140"/>
      <c r="V162" s="1140"/>
      <c r="W162" s="1140"/>
      <c r="X162" s="1140"/>
      <c r="Y162" s="1140"/>
      <c r="Z162" s="1140"/>
    </row>
    <row r="163" spans="1:26" s="688" customFormat="1">
      <c r="A163" s="769" t="s">
        <v>1712</v>
      </c>
      <c r="B163" s="732" t="s">
        <v>1713</v>
      </c>
      <c r="C163" s="733"/>
      <c r="D163" s="735"/>
      <c r="E163" s="1134"/>
      <c r="F163" s="745"/>
      <c r="G163" s="1140"/>
      <c r="H163" s="1140"/>
      <c r="I163" s="1140"/>
      <c r="J163" s="1140"/>
      <c r="K163" s="1140"/>
      <c r="L163" s="1140"/>
      <c r="M163" s="1140"/>
      <c r="N163" s="1140"/>
      <c r="O163" s="1140"/>
      <c r="P163" s="1140"/>
      <c r="Q163" s="1140"/>
      <c r="R163" s="1140"/>
      <c r="S163" s="1140"/>
      <c r="T163" s="1140"/>
      <c r="U163" s="1140"/>
      <c r="V163" s="1140"/>
      <c r="W163" s="1140"/>
      <c r="X163" s="1140"/>
      <c r="Y163" s="1140"/>
      <c r="Z163" s="1140"/>
    </row>
    <row r="164" spans="1:26" s="686" customFormat="1" ht="14.1" customHeight="1">
      <c r="A164" s="770"/>
      <c r="B164" s="737" t="s">
        <v>1714</v>
      </c>
      <c r="C164" s="738"/>
      <c r="D164" s="739"/>
      <c r="E164" s="1133"/>
      <c r="F164" s="740"/>
      <c r="G164" s="1138"/>
      <c r="H164" s="1138"/>
      <c r="I164" s="1138"/>
      <c r="J164" s="1138"/>
      <c r="K164" s="1138"/>
      <c r="L164" s="1138"/>
      <c r="M164" s="1138"/>
      <c r="N164" s="1138"/>
      <c r="O164" s="1138"/>
      <c r="P164" s="1138"/>
      <c r="Q164" s="1138"/>
      <c r="R164" s="1138"/>
      <c r="S164" s="1138"/>
      <c r="T164" s="1138"/>
      <c r="U164" s="1138"/>
      <c r="V164" s="1138"/>
      <c r="W164" s="1138"/>
      <c r="X164" s="1138"/>
      <c r="Y164" s="1138"/>
      <c r="Z164" s="1138"/>
    </row>
    <row r="165" spans="1:26" s="687" customFormat="1" ht="25.5">
      <c r="A165" s="771">
        <f>A161+1</f>
        <v>131</v>
      </c>
      <c r="B165" s="741" t="s">
        <v>1715</v>
      </c>
      <c r="C165" s="742" t="s">
        <v>81</v>
      </c>
      <c r="D165" s="743">
        <v>2</v>
      </c>
      <c r="E165" s="987"/>
      <c r="F165" s="744">
        <f t="shared" ref="F165:F171" si="13">D165*E165</f>
        <v>0</v>
      </c>
      <c r="G165" s="1139"/>
      <c r="H165" s="1139"/>
      <c r="I165" s="1139"/>
      <c r="J165" s="1139"/>
      <c r="K165" s="1139"/>
      <c r="L165" s="1139"/>
      <c r="M165" s="1139"/>
      <c r="N165" s="1139"/>
      <c r="O165" s="1139"/>
      <c r="P165" s="1139"/>
      <c r="Q165" s="1139"/>
      <c r="R165" s="1139"/>
      <c r="S165" s="1139"/>
      <c r="T165" s="1139"/>
      <c r="U165" s="1139"/>
      <c r="V165" s="1139"/>
      <c r="W165" s="1139"/>
      <c r="X165" s="1139"/>
      <c r="Y165" s="1139"/>
      <c r="Z165" s="1139"/>
    </row>
    <row r="166" spans="1:26" s="687" customFormat="1" ht="51">
      <c r="A166" s="771">
        <f t="shared" ref="A166:A171" si="14">+A165+1</f>
        <v>132</v>
      </c>
      <c r="B166" s="741" t="s">
        <v>1716</v>
      </c>
      <c r="C166" s="742" t="s">
        <v>81</v>
      </c>
      <c r="D166" s="743">
        <v>35</v>
      </c>
      <c r="E166" s="987"/>
      <c r="F166" s="744">
        <f t="shared" si="13"/>
        <v>0</v>
      </c>
      <c r="G166" s="1139"/>
      <c r="H166" s="1139"/>
      <c r="I166" s="1139"/>
      <c r="J166" s="1139"/>
      <c r="K166" s="1139"/>
      <c r="L166" s="1139"/>
      <c r="M166" s="1139"/>
      <c r="N166" s="1139"/>
      <c r="O166" s="1139"/>
      <c r="P166" s="1139"/>
      <c r="Q166" s="1139"/>
      <c r="R166" s="1139"/>
      <c r="S166" s="1139"/>
      <c r="T166" s="1139"/>
      <c r="U166" s="1139"/>
      <c r="V166" s="1139"/>
      <c r="W166" s="1139"/>
      <c r="X166" s="1139"/>
      <c r="Y166" s="1139"/>
      <c r="Z166" s="1139"/>
    </row>
    <row r="167" spans="1:26" s="687" customFormat="1" ht="51">
      <c r="A167" s="771">
        <f t="shared" si="14"/>
        <v>133</v>
      </c>
      <c r="B167" s="741" t="s">
        <v>1717</v>
      </c>
      <c r="C167" s="742" t="s">
        <v>81</v>
      </c>
      <c r="D167" s="743">
        <v>15</v>
      </c>
      <c r="E167" s="987"/>
      <c r="F167" s="744">
        <f t="shared" si="13"/>
        <v>0</v>
      </c>
      <c r="G167" s="1139"/>
      <c r="H167" s="1139"/>
      <c r="I167" s="1139"/>
      <c r="J167" s="1139"/>
      <c r="K167" s="1139"/>
      <c r="L167" s="1139"/>
      <c r="M167" s="1139"/>
      <c r="N167" s="1139"/>
      <c r="O167" s="1139"/>
      <c r="P167" s="1139"/>
      <c r="Q167" s="1139"/>
      <c r="R167" s="1139"/>
      <c r="S167" s="1139"/>
      <c r="T167" s="1139"/>
      <c r="U167" s="1139"/>
      <c r="V167" s="1139"/>
      <c r="W167" s="1139"/>
      <c r="X167" s="1139"/>
      <c r="Y167" s="1139"/>
      <c r="Z167" s="1139"/>
    </row>
    <row r="168" spans="1:26" s="687" customFormat="1" ht="38.25">
      <c r="A168" s="771">
        <f t="shared" si="14"/>
        <v>134</v>
      </c>
      <c r="B168" s="741" t="s">
        <v>1718</v>
      </c>
      <c r="C168" s="742" t="s">
        <v>81</v>
      </c>
      <c r="D168" s="743">
        <v>30</v>
      </c>
      <c r="E168" s="987"/>
      <c r="F168" s="744">
        <f t="shared" si="13"/>
        <v>0</v>
      </c>
      <c r="G168" s="1139"/>
      <c r="H168" s="1139"/>
      <c r="I168" s="1139"/>
      <c r="J168" s="1139"/>
      <c r="K168" s="1139"/>
      <c r="L168" s="1139"/>
      <c r="M168" s="1139"/>
      <c r="N168" s="1139"/>
      <c r="O168" s="1139"/>
      <c r="P168" s="1139"/>
      <c r="Q168" s="1139"/>
      <c r="R168" s="1139"/>
      <c r="S168" s="1139"/>
      <c r="T168" s="1139"/>
      <c r="U168" s="1139"/>
      <c r="V168" s="1139"/>
      <c r="W168" s="1139"/>
      <c r="X168" s="1139"/>
      <c r="Y168" s="1139"/>
      <c r="Z168" s="1139"/>
    </row>
    <row r="169" spans="1:26" s="687" customFormat="1" ht="38.25">
      <c r="A169" s="771">
        <f t="shared" si="14"/>
        <v>135</v>
      </c>
      <c r="B169" s="741" t="s">
        <v>1719</v>
      </c>
      <c r="C169" s="742" t="s">
        <v>81</v>
      </c>
      <c r="D169" s="743">
        <v>7</v>
      </c>
      <c r="E169" s="987"/>
      <c r="F169" s="744">
        <f t="shared" si="13"/>
        <v>0</v>
      </c>
      <c r="G169" s="1139"/>
      <c r="H169" s="1139"/>
      <c r="I169" s="1139"/>
      <c r="J169" s="1139"/>
      <c r="K169" s="1139"/>
      <c r="L169" s="1139"/>
      <c r="M169" s="1139"/>
      <c r="N169" s="1139"/>
      <c r="O169" s="1139"/>
      <c r="P169" s="1139"/>
      <c r="Q169" s="1139"/>
      <c r="R169" s="1139"/>
      <c r="S169" s="1139"/>
      <c r="T169" s="1139"/>
      <c r="U169" s="1139"/>
      <c r="V169" s="1139"/>
      <c r="W169" s="1139"/>
      <c r="X169" s="1139"/>
      <c r="Y169" s="1139"/>
      <c r="Z169" s="1139"/>
    </row>
    <row r="170" spans="1:26" s="687" customFormat="1" ht="38.25">
      <c r="A170" s="771">
        <f t="shared" si="14"/>
        <v>136</v>
      </c>
      <c r="B170" s="741" t="s">
        <v>1720</v>
      </c>
      <c r="C170" s="742" t="s">
        <v>81</v>
      </c>
      <c r="D170" s="743">
        <v>2</v>
      </c>
      <c r="E170" s="987"/>
      <c r="F170" s="744">
        <f t="shared" si="13"/>
        <v>0</v>
      </c>
      <c r="G170" s="1139"/>
      <c r="H170" s="1139"/>
      <c r="I170" s="1139"/>
      <c r="J170" s="1139"/>
      <c r="K170" s="1139"/>
      <c r="L170" s="1139"/>
      <c r="M170" s="1139"/>
      <c r="N170" s="1139"/>
      <c r="O170" s="1139"/>
      <c r="P170" s="1139"/>
      <c r="Q170" s="1139"/>
      <c r="R170" s="1139"/>
      <c r="S170" s="1139"/>
      <c r="T170" s="1139"/>
      <c r="U170" s="1139"/>
      <c r="V170" s="1139"/>
      <c r="W170" s="1139"/>
      <c r="X170" s="1139"/>
      <c r="Y170" s="1139"/>
      <c r="Z170" s="1139"/>
    </row>
    <row r="171" spans="1:26" s="687" customFormat="1" ht="38.25">
      <c r="A171" s="771">
        <f t="shared" si="14"/>
        <v>137</v>
      </c>
      <c r="B171" s="741" t="s">
        <v>1721</v>
      </c>
      <c r="C171" s="742" t="s">
        <v>81</v>
      </c>
      <c r="D171" s="743">
        <v>25</v>
      </c>
      <c r="E171" s="987"/>
      <c r="F171" s="744">
        <f t="shared" si="13"/>
        <v>0</v>
      </c>
      <c r="G171" s="1139"/>
      <c r="H171" s="1139"/>
      <c r="I171" s="1139"/>
      <c r="J171" s="1139"/>
      <c r="K171" s="1139"/>
      <c r="L171" s="1139"/>
      <c r="M171" s="1139"/>
      <c r="N171" s="1139"/>
      <c r="O171" s="1139"/>
      <c r="P171" s="1139"/>
      <c r="Q171" s="1139"/>
      <c r="R171" s="1139"/>
      <c r="S171" s="1139"/>
      <c r="T171" s="1139"/>
      <c r="U171" s="1139"/>
      <c r="V171" s="1139"/>
      <c r="W171" s="1139"/>
      <c r="X171" s="1139"/>
      <c r="Y171" s="1139"/>
      <c r="Z171" s="1139"/>
    </row>
    <row r="172" spans="1:26" s="686" customFormat="1" ht="14.1" customHeight="1">
      <c r="A172" s="770"/>
      <c r="B172" s="737" t="s">
        <v>1722</v>
      </c>
      <c r="C172" s="738"/>
      <c r="D172" s="739"/>
      <c r="E172" s="1133"/>
      <c r="F172" s="740"/>
      <c r="G172" s="1138"/>
      <c r="H172" s="1138"/>
      <c r="I172" s="1138"/>
      <c r="J172" s="1138"/>
      <c r="K172" s="1138"/>
      <c r="L172" s="1138"/>
      <c r="M172" s="1138"/>
      <c r="N172" s="1138"/>
      <c r="O172" s="1138"/>
      <c r="P172" s="1138"/>
      <c r="Q172" s="1138"/>
      <c r="R172" s="1138"/>
      <c r="S172" s="1138"/>
      <c r="T172" s="1138"/>
      <c r="U172" s="1138"/>
      <c r="V172" s="1138"/>
      <c r="W172" s="1138"/>
      <c r="X172" s="1138"/>
      <c r="Y172" s="1138"/>
      <c r="Z172" s="1138"/>
    </row>
    <row r="173" spans="1:26" s="687" customFormat="1" ht="51">
      <c r="A173" s="771">
        <f>A171+1</f>
        <v>138</v>
      </c>
      <c r="B173" s="741" t="s">
        <v>1723</v>
      </c>
      <c r="C173" s="742" t="s">
        <v>214</v>
      </c>
      <c r="D173" s="743">
        <v>4815</v>
      </c>
      <c r="E173" s="987"/>
      <c r="F173" s="744">
        <f>D173*E173</f>
        <v>0</v>
      </c>
      <c r="G173" s="1139"/>
      <c r="H173" s="1139"/>
      <c r="I173" s="1139"/>
      <c r="J173" s="1139"/>
      <c r="K173" s="1139"/>
      <c r="L173" s="1139"/>
      <c r="M173" s="1139"/>
      <c r="N173" s="1139"/>
      <c r="O173" s="1139"/>
      <c r="P173" s="1139"/>
      <c r="Q173" s="1139"/>
      <c r="R173" s="1139"/>
      <c r="S173" s="1139"/>
      <c r="T173" s="1139"/>
      <c r="U173" s="1139"/>
      <c r="V173" s="1139"/>
      <c r="W173" s="1139"/>
      <c r="X173" s="1139"/>
      <c r="Y173" s="1139"/>
      <c r="Z173" s="1139"/>
    </row>
    <row r="174" spans="1:26" s="686" customFormat="1" ht="14.1" customHeight="1">
      <c r="A174" s="770"/>
      <c r="B174" s="737" t="s">
        <v>14</v>
      </c>
      <c r="C174" s="738"/>
      <c r="D174" s="739"/>
      <c r="E174" s="1133"/>
      <c r="F174" s="740"/>
      <c r="G174" s="1138"/>
      <c r="H174" s="1138"/>
      <c r="I174" s="1138"/>
      <c r="J174" s="1138"/>
      <c r="K174" s="1138"/>
      <c r="L174" s="1138"/>
      <c r="M174" s="1138"/>
      <c r="N174" s="1138"/>
      <c r="O174" s="1138"/>
      <c r="P174" s="1138"/>
      <c r="Q174" s="1138"/>
      <c r="R174" s="1138"/>
      <c r="S174" s="1138"/>
      <c r="T174" s="1138"/>
      <c r="U174" s="1138"/>
      <c r="V174" s="1138"/>
      <c r="W174" s="1138"/>
      <c r="X174" s="1138"/>
      <c r="Y174" s="1138"/>
      <c r="Z174" s="1138"/>
    </row>
    <row r="175" spans="1:26" s="687" customFormat="1" ht="25.5">
      <c r="A175" s="771">
        <f>A173+1</f>
        <v>139</v>
      </c>
      <c r="B175" s="741" t="s">
        <v>1724</v>
      </c>
      <c r="C175" s="742" t="s">
        <v>96</v>
      </c>
      <c r="D175" s="743">
        <v>30</v>
      </c>
      <c r="E175" s="987"/>
      <c r="F175" s="744">
        <f>D175*E175</f>
        <v>0</v>
      </c>
      <c r="G175" s="1139"/>
      <c r="H175" s="1139"/>
      <c r="I175" s="1139"/>
      <c r="J175" s="1139"/>
      <c r="K175" s="1139"/>
      <c r="L175" s="1139"/>
      <c r="M175" s="1139"/>
      <c r="N175" s="1139"/>
      <c r="O175" s="1139"/>
      <c r="P175" s="1139"/>
      <c r="Q175" s="1139"/>
      <c r="R175" s="1139"/>
      <c r="S175" s="1139"/>
      <c r="T175" s="1139"/>
      <c r="U175" s="1139"/>
      <c r="V175" s="1139"/>
      <c r="W175" s="1139"/>
      <c r="X175" s="1139"/>
      <c r="Y175" s="1139"/>
      <c r="Z175" s="1139"/>
    </row>
    <row r="176" spans="1:26" s="687" customFormat="1" ht="25.5">
      <c r="A176" s="771">
        <f>A175+1</f>
        <v>140</v>
      </c>
      <c r="B176" s="741" t="s">
        <v>1725</v>
      </c>
      <c r="C176" s="742" t="s">
        <v>96</v>
      </c>
      <c r="D176" s="743">
        <v>293</v>
      </c>
      <c r="E176" s="987"/>
      <c r="F176" s="744">
        <f>D176*E176</f>
        <v>0</v>
      </c>
      <c r="G176" s="1139"/>
      <c r="H176" s="1139"/>
      <c r="I176" s="1139"/>
      <c r="J176" s="1139"/>
      <c r="K176" s="1139"/>
      <c r="L176" s="1139"/>
      <c r="M176" s="1139"/>
      <c r="N176" s="1139"/>
      <c r="O176" s="1139"/>
      <c r="P176" s="1139"/>
      <c r="Q176" s="1139"/>
      <c r="R176" s="1139"/>
      <c r="S176" s="1139"/>
      <c r="T176" s="1139"/>
      <c r="U176" s="1139"/>
      <c r="V176" s="1139"/>
      <c r="W176" s="1139"/>
      <c r="X176" s="1139"/>
      <c r="Y176" s="1139"/>
      <c r="Z176" s="1139"/>
    </row>
    <row r="177" spans="1:26" s="687" customFormat="1" ht="38.25">
      <c r="A177" s="771">
        <f>A176+1</f>
        <v>141</v>
      </c>
      <c r="B177" s="741" t="s">
        <v>1726</v>
      </c>
      <c r="C177" s="742" t="s">
        <v>225</v>
      </c>
      <c r="D177" s="743">
        <v>22</v>
      </c>
      <c r="E177" s="987"/>
      <c r="F177" s="744">
        <f>D177*E177</f>
        <v>0</v>
      </c>
      <c r="G177" s="1139"/>
      <c r="H177" s="1139"/>
      <c r="I177" s="1139"/>
      <c r="J177" s="1139"/>
      <c r="K177" s="1139"/>
      <c r="L177" s="1139"/>
      <c r="M177" s="1139"/>
      <c r="N177" s="1139"/>
      <c r="O177" s="1139"/>
      <c r="P177" s="1139"/>
      <c r="Q177" s="1139"/>
      <c r="R177" s="1139"/>
      <c r="S177" s="1139"/>
      <c r="T177" s="1139"/>
      <c r="U177" s="1139"/>
      <c r="V177" s="1139"/>
      <c r="W177" s="1139"/>
      <c r="X177" s="1139"/>
      <c r="Y177" s="1139"/>
      <c r="Z177" s="1139"/>
    </row>
    <row r="178" spans="1:26" s="688" customFormat="1" ht="14.85" customHeight="1">
      <c r="A178" s="769" t="str">
        <f>A163</f>
        <v>VI</v>
      </c>
      <c r="B178" s="732" t="str">
        <f>B163&amp;" - skupaj"</f>
        <v>GRADBENO OBRTNIŠKA DELA - skupaj</v>
      </c>
      <c r="C178" s="733"/>
      <c r="D178" s="735"/>
      <c r="E178" s="1134"/>
      <c r="F178" s="745">
        <f>SUM(F164:F177)</f>
        <v>0</v>
      </c>
      <c r="G178" s="1140"/>
      <c r="H178" s="1140"/>
      <c r="I178" s="1140"/>
      <c r="J178" s="1140"/>
      <c r="K178" s="1140"/>
      <c r="L178" s="1140"/>
      <c r="M178" s="1140"/>
      <c r="N178" s="1140"/>
      <c r="O178" s="1140"/>
      <c r="P178" s="1140"/>
      <c r="Q178" s="1140"/>
      <c r="R178" s="1140"/>
      <c r="S178" s="1140"/>
      <c r="T178" s="1140"/>
      <c r="U178" s="1140"/>
      <c r="V178" s="1140"/>
      <c r="W178" s="1140"/>
      <c r="X178" s="1140"/>
      <c r="Y178" s="1140"/>
      <c r="Z178" s="1140"/>
    </row>
    <row r="179" spans="1:26" s="688" customFormat="1">
      <c r="A179" s="769" t="s">
        <v>1727</v>
      </c>
      <c r="B179" s="732" t="s">
        <v>1728</v>
      </c>
      <c r="C179" s="733"/>
      <c r="D179" s="735"/>
      <c r="E179" s="1134"/>
      <c r="F179" s="745"/>
      <c r="G179" s="1140"/>
      <c r="H179" s="1140"/>
      <c r="I179" s="1140"/>
      <c r="J179" s="1140"/>
      <c r="K179" s="1140"/>
      <c r="L179" s="1140"/>
      <c r="M179" s="1140"/>
      <c r="N179" s="1140"/>
      <c r="O179" s="1140"/>
      <c r="P179" s="1140"/>
      <c r="Q179" s="1140"/>
      <c r="R179" s="1140"/>
      <c r="S179" s="1140"/>
      <c r="T179" s="1140"/>
      <c r="U179" s="1140"/>
      <c r="V179" s="1140"/>
      <c r="W179" s="1140"/>
      <c r="X179" s="1140"/>
      <c r="Y179" s="1140"/>
      <c r="Z179" s="1140"/>
    </row>
    <row r="180" spans="1:26" s="686" customFormat="1" ht="14.1" customHeight="1">
      <c r="A180" s="770"/>
      <c r="B180" s="737" t="s">
        <v>1729</v>
      </c>
      <c r="C180" s="738"/>
      <c r="D180" s="739"/>
      <c r="E180" s="1133"/>
      <c r="F180" s="740"/>
      <c r="G180" s="1138"/>
      <c r="H180" s="1138"/>
      <c r="I180" s="1138"/>
      <c r="J180" s="1138"/>
      <c r="K180" s="1138"/>
      <c r="L180" s="1138"/>
      <c r="M180" s="1138"/>
      <c r="N180" s="1138"/>
      <c r="O180" s="1138"/>
      <c r="P180" s="1138"/>
      <c r="Q180" s="1138"/>
      <c r="R180" s="1138"/>
      <c r="S180" s="1138"/>
      <c r="T180" s="1138"/>
      <c r="U180" s="1138"/>
      <c r="V180" s="1138"/>
      <c r="W180" s="1138"/>
      <c r="X180" s="1138"/>
      <c r="Y180" s="1138"/>
      <c r="Z180" s="1138"/>
    </row>
    <row r="181" spans="1:26" s="687" customFormat="1">
      <c r="A181" s="771">
        <f>A177+1</f>
        <v>142</v>
      </c>
      <c r="B181" s="741" t="s">
        <v>1730</v>
      </c>
      <c r="C181" s="742" t="s">
        <v>225</v>
      </c>
      <c r="D181" s="743">
        <v>562</v>
      </c>
      <c r="E181" s="987"/>
      <c r="F181" s="744">
        <f>(D181*E181)</f>
        <v>0</v>
      </c>
      <c r="G181" s="1139"/>
      <c r="H181" s="1139"/>
      <c r="I181" s="1139"/>
      <c r="J181" s="1139"/>
      <c r="K181" s="1139"/>
      <c r="L181" s="1139"/>
      <c r="M181" s="1139"/>
      <c r="N181" s="1139"/>
      <c r="O181" s="1139"/>
      <c r="P181" s="1139"/>
      <c r="Q181" s="1139"/>
      <c r="R181" s="1139"/>
      <c r="S181" s="1139"/>
      <c r="T181" s="1139"/>
      <c r="U181" s="1139"/>
      <c r="V181" s="1139"/>
      <c r="W181" s="1139"/>
      <c r="X181" s="1139"/>
      <c r="Y181" s="1139"/>
      <c r="Z181" s="1139"/>
    </row>
    <row r="182" spans="1:26" s="687" customFormat="1">
      <c r="A182" s="771">
        <f>A181+1</f>
        <v>143</v>
      </c>
      <c r="B182" s="741" t="s">
        <v>1731</v>
      </c>
      <c r="C182" s="742" t="s">
        <v>225</v>
      </c>
      <c r="D182" s="743">
        <v>562</v>
      </c>
      <c r="E182" s="987"/>
      <c r="F182" s="744">
        <f>(D182*E182)</f>
        <v>0</v>
      </c>
      <c r="G182" s="1139"/>
      <c r="H182" s="1139"/>
      <c r="I182" s="1139"/>
      <c r="J182" s="1139"/>
      <c r="K182" s="1139"/>
      <c r="L182" s="1139"/>
      <c r="M182" s="1139"/>
      <c r="N182" s="1139"/>
      <c r="O182" s="1139"/>
      <c r="P182" s="1139"/>
      <c r="Q182" s="1139"/>
      <c r="R182" s="1139"/>
      <c r="S182" s="1139"/>
      <c r="T182" s="1139"/>
      <c r="U182" s="1139"/>
      <c r="V182" s="1139"/>
      <c r="W182" s="1139"/>
      <c r="X182" s="1139"/>
      <c r="Y182" s="1139"/>
      <c r="Z182" s="1139"/>
    </row>
    <row r="183" spans="1:26" s="687" customFormat="1" ht="102">
      <c r="A183" s="771">
        <f>A182+1</f>
        <v>144</v>
      </c>
      <c r="B183" s="741" t="s">
        <v>1732</v>
      </c>
      <c r="C183" s="742" t="s">
        <v>225</v>
      </c>
      <c r="D183" s="743">
        <v>562</v>
      </c>
      <c r="E183" s="987"/>
      <c r="F183" s="744">
        <f>(D183*E183)</f>
        <v>0</v>
      </c>
      <c r="G183" s="1139"/>
      <c r="H183" s="1139"/>
      <c r="I183" s="1139"/>
      <c r="J183" s="1139"/>
      <c r="K183" s="1139"/>
      <c r="L183" s="1139"/>
      <c r="M183" s="1139"/>
      <c r="N183" s="1139"/>
      <c r="O183" s="1139"/>
      <c r="P183" s="1139"/>
      <c r="Q183" s="1139"/>
      <c r="R183" s="1139"/>
      <c r="S183" s="1139"/>
      <c r="T183" s="1139"/>
      <c r="U183" s="1139"/>
      <c r="V183" s="1139"/>
      <c r="W183" s="1139"/>
      <c r="X183" s="1139"/>
      <c r="Y183" s="1139"/>
      <c r="Z183" s="1139"/>
    </row>
    <row r="184" spans="1:26" s="687" customFormat="1" ht="89.25">
      <c r="A184" s="771">
        <f>A183+1</f>
        <v>145</v>
      </c>
      <c r="B184" s="741" t="s">
        <v>1733</v>
      </c>
      <c r="C184" s="742" t="s">
        <v>84</v>
      </c>
      <c r="D184" s="743">
        <v>35</v>
      </c>
      <c r="E184" s="987"/>
      <c r="F184" s="744">
        <f>(D184*E184)</f>
        <v>0</v>
      </c>
      <c r="G184" s="1139"/>
      <c r="H184" s="1139"/>
      <c r="I184" s="1139"/>
      <c r="J184" s="1139"/>
      <c r="K184" s="1139"/>
      <c r="L184" s="1139"/>
      <c r="M184" s="1139"/>
      <c r="N184" s="1139"/>
      <c r="O184" s="1139"/>
      <c r="P184" s="1139"/>
      <c r="Q184" s="1139"/>
      <c r="R184" s="1139"/>
      <c r="S184" s="1139"/>
      <c r="T184" s="1139"/>
      <c r="U184" s="1139"/>
      <c r="V184" s="1139"/>
      <c r="W184" s="1139"/>
      <c r="X184" s="1139"/>
      <c r="Y184" s="1139"/>
      <c r="Z184" s="1139"/>
    </row>
    <row r="185" spans="1:26" s="688" customFormat="1">
      <c r="A185" s="769" t="str">
        <f>A179</f>
        <v>VII</v>
      </c>
      <c r="B185" s="732" t="s">
        <v>1734</v>
      </c>
      <c r="C185" s="733"/>
      <c r="D185" s="735"/>
      <c r="E185" s="735"/>
      <c r="F185" s="745">
        <f>SUM(F181:F184)</f>
        <v>0</v>
      </c>
      <c r="G185" s="1140"/>
      <c r="H185" s="1140"/>
      <c r="I185" s="1140"/>
      <c r="J185" s="1140"/>
      <c r="K185" s="1140"/>
      <c r="L185" s="1140"/>
      <c r="M185" s="1140"/>
      <c r="N185" s="1140"/>
      <c r="O185" s="1140"/>
      <c r="P185" s="1140"/>
      <c r="Q185" s="1140"/>
      <c r="R185" s="1140"/>
      <c r="S185" s="1140"/>
      <c r="T185" s="1140"/>
      <c r="U185" s="1140"/>
      <c r="V185" s="1140"/>
      <c r="W185" s="1140"/>
      <c r="X185" s="1140"/>
      <c r="Y185" s="1140"/>
      <c r="Z185" s="1140"/>
    </row>
    <row r="186" spans="1:26" ht="12.75" customHeight="1">
      <c r="A186" s="772"/>
      <c r="B186" s="747"/>
      <c r="C186" s="748"/>
      <c r="D186" s="749"/>
      <c r="E186" s="750"/>
      <c r="F186" s="751"/>
    </row>
    <row r="187" spans="1:26" s="688" customFormat="1">
      <c r="A187" s="769"/>
      <c r="B187" s="732" t="s">
        <v>1</v>
      </c>
      <c r="C187" s="733"/>
      <c r="D187" s="735"/>
      <c r="E187" s="735"/>
      <c r="F187" s="745"/>
      <c r="G187" s="1140"/>
      <c r="H187" s="1140"/>
      <c r="I187" s="1140"/>
      <c r="J187" s="1140"/>
      <c r="K187" s="1140"/>
      <c r="L187" s="1140"/>
      <c r="M187" s="1140"/>
      <c r="N187" s="1140"/>
      <c r="O187" s="1140"/>
      <c r="P187" s="1140"/>
      <c r="Q187" s="1140"/>
      <c r="R187" s="1140"/>
      <c r="S187" s="1140"/>
      <c r="T187" s="1140"/>
      <c r="U187" s="1140"/>
      <c r="V187" s="1140"/>
      <c r="W187" s="1140"/>
      <c r="X187" s="1140"/>
      <c r="Y187" s="1140"/>
      <c r="Z187" s="1140"/>
    </row>
    <row r="188" spans="1:26" ht="12.75" customHeight="1">
      <c r="A188" s="773" t="str">
        <f>A38</f>
        <v>I</v>
      </c>
      <c r="B188" s="752" t="str">
        <f>B38</f>
        <v>PREDDELA - skupaj</v>
      </c>
      <c r="C188" s="748"/>
      <c r="D188" s="749"/>
      <c r="E188" s="750"/>
      <c r="F188" s="751">
        <f>F38</f>
        <v>0</v>
      </c>
    </row>
    <row r="189" spans="1:26" ht="12.75" customHeight="1">
      <c r="A189" s="773" t="str">
        <f>A61</f>
        <v>II</v>
      </c>
      <c r="B189" s="752" t="str">
        <f>B61</f>
        <v>ZEMELJSKA DELA - skupaj</v>
      </c>
      <c r="C189" s="748"/>
      <c r="D189" s="749"/>
      <c r="E189" s="750"/>
      <c r="F189" s="751">
        <f>F61</f>
        <v>0</v>
      </c>
    </row>
    <row r="190" spans="1:26" ht="12.75" customHeight="1">
      <c r="A190" s="773" t="str">
        <f>A84</f>
        <v>III</v>
      </c>
      <c r="B190" s="752" t="str">
        <f>B84</f>
        <v>VOZIŠČNE KONSTRUKCIJE - skupaj</v>
      </c>
      <c r="C190" s="748"/>
      <c r="D190" s="749"/>
      <c r="E190" s="750"/>
      <c r="F190" s="751">
        <f>F84</f>
        <v>0</v>
      </c>
    </row>
    <row r="191" spans="1:26" ht="12.75" customHeight="1">
      <c r="A191" s="773" t="str">
        <f>A85</f>
        <v>IV</v>
      </c>
      <c r="B191" s="752" t="str">
        <f>B133</f>
        <v>OPREMA CEST - skupaj</v>
      </c>
      <c r="C191" s="748"/>
      <c r="D191" s="749"/>
      <c r="E191" s="750"/>
      <c r="F191" s="751">
        <f>F133</f>
        <v>0</v>
      </c>
    </row>
    <row r="192" spans="1:26" ht="12.75" customHeight="1">
      <c r="A192" s="773" t="str">
        <f>A162</f>
        <v>V</v>
      </c>
      <c r="B192" s="752" t="str">
        <f>B162</f>
        <v>ODVODNJAVANJE - skupaj</v>
      </c>
      <c r="C192" s="748"/>
      <c r="D192" s="749"/>
      <c r="E192" s="750"/>
      <c r="F192" s="751">
        <f>F162</f>
        <v>0</v>
      </c>
    </row>
    <row r="193" spans="1:26" ht="12.75" customHeight="1">
      <c r="A193" s="773" t="str">
        <f>A178</f>
        <v>VI</v>
      </c>
      <c r="B193" s="752" t="str">
        <f>B178</f>
        <v>GRADBENO OBRTNIŠKA DELA - skupaj</v>
      </c>
      <c r="C193" s="748"/>
      <c r="D193" s="749"/>
      <c r="E193" s="750"/>
      <c r="F193" s="751">
        <f>F178</f>
        <v>0</v>
      </c>
    </row>
    <row r="194" spans="1:26" ht="12.75" customHeight="1">
      <c r="A194" s="773" t="str">
        <f>A185</f>
        <v>VII</v>
      </c>
      <c r="B194" s="752" t="str">
        <f>B185</f>
        <v>TUJE STORITVE - skupaj</v>
      </c>
      <c r="C194" s="748"/>
      <c r="D194" s="749"/>
      <c r="E194" s="750"/>
      <c r="F194" s="751">
        <f>F185</f>
        <v>0</v>
      </c>
    </row>
    <row r="195" spans="1:26" s="962" customFormat="1" ht="12.75" customHeight="1">
      <c r="A195" s="957"/>
      <c r="B195" s="958"/>
      <c r="C195" s="959"/>
      <c r="D195" s="960"/>
      <c r="E195" s="961"/>
      <c r="F195" s="960"/>
      <c r="G195" s="1141"/>
      <c r="H195" s="1141"/>
      <c r="I195" s="1141"/>
      <c r="J195" s="1141"/>
      <c r="K195" s="1141"/>
      <c r="L195" s="1141"/>
      <c r="M195" s="1141"/>
      <c r="N195" s="1141"/>
      <c r="O195" s="1141"/>
      <c r="P195" s="1141"/>
      <c r="Q195" s="1141"/>
      <c r="R195" s="1141"/>
      <c r="S195" s="1141"/>
      <c r="T195" s="1141"/>
      <c r="U195" s="1141"/>
      <c r="V195" s="1141"/>
      <c r="W195" s="1141"/>
      <c r="X195" s="1141"/>
      <c r="Y195" s="1141"/>
      <c r="Z195" s="1141"/>
    </row>
    <row r="196" spans="1:26" ht="12.75" customHeight="1">
      <c r="A196" s="951"/>
      <c r="B196" s="952" t="s">
        <v>1735</v>
      </c>
      <c r="C196" s="953"/>
      <c r="D196" s="954"/>
      <c r="E196" s="955"/>
      <c r="F196" s="956">
        <f>SUM(F188:F195)</f>
        <v>0</v>
      </c>
    </row>
    <row r="197" spans="1:26" ht="12.75" customHeight="1">
      <c r="A197" s="776"/>
      <c r="B197" s="765"/>
      <c r="E197" s="765"/>
      <c r="F197" s="765"/>
    </row>
    <row r="198" spans="1:26" ht="12.75" customHeight="1">
      <c r="A198" s="776"/>
      <c r="B198" s="765"/>
      <c r="E198" s="765"/>
      <c r="F198" s="765"/>
    </row>
    <row r="199" spans="1:26" ht="12.75" customHeight="1">
      <c r="A199" s="776"/>
      <c r="B199" s="765"/>
      <c r="E199" s="765"/>
      <c r="F199" s="765"/>
    </row>
    <row r="200" spans="1:26" ht="12.75" customHeight="1">
      <c r="A200" s="776"/>
      <c r="B200" s="765"/>
      <c r="E200" s="765"/>
      <c r="F200" s="765"/>
    </row>
    <row r="201" spans="1:26" ht="12.75" customHeight="1">
      <c r="A201" s="776"/>
      <c r="B201" s="765"/>
      <c r="E201" s="765"/>
      <c r="F201" s="765"/>
    </row>
    <row r="202" spans="1:26" ht="12.75" customHeight="1">
      <c r="A202" s="776"/>
      <c r="B202" s="765"/>
      <c r="E202" s="765"/>
      <c r="F202" s="765"/>
    </row>
    <row r="203" spans="1:26" ht="12.75" customHeight="1">
      <c r="A203" s="776"/>
      <c r="B203" s="765"/>
      <c r="E203" s="765"/>
      <c r="F203" s="765"/>
    </row>
    <row r="204" spans="1:26" ht="12.75" customHeight="1">
      <c r="A204" s="776"/>
      <c r="B204" s="765"/>
      <c r="E204" s="765"/>
      <c r="F204" s="765"/>
    </row>
    <row r="205" spans="1:26" ht="12.75" customHeight="1">
      <c r="A205" s="776"/>
      <c r="B205" s="765"/>
      <c r="E205" s="765"/>
      <c r="F205" s="765"/>
    </row>
    <row r="206" spans="1:26" ht="12.75" customHeight="1">
      <c r="A206" s="776"/>
      <c r="B206" s="765"/>
      <c r="E206" s="765"/>
      <c r="F206" s="765"/>
    </row>
    <row r="207" spans="1:26" ht="12.75" customHeight="1">
      <c r="A207" s="776"/>
      <c r="B207" s="765"/>
      <c r="E207" s="765"/>
      <c r="F207" s="765"/>
    </row>
    <row r="208" spans="1:26" ht="12.75" customHeight="1">
      <c r="A208" s="776"/>
      <c r="B208" s="765"/>
      <c r="E208" s="765"/>
      <c r="F208" s="765"/>
    </row>
    <row r="209" spans="1:6" ht="12.75" customHeight="1">
      <c r="A209" s="776"/>
      <c r="B209" s="765"/>
      <c r="E209" s="765"/>
      <c r="F209" s="765"/>
    </row>
    <row r="210" spans="1:6" ht="12.75" customHeight="1">
      <c r="A210" s="776"/>
      <c r="B210" s="765"/>
      <c r="E210" s="765"/>
      <c r="F210" s="765"/>
    </row>
    <row r="211" spans="1:6" ht="12.75" customHeight="1">
      <c r="A211" s="776"/>
      <c r="B211" s="765"/>
      <c r="E211" s="765"/>
      <c r="F211" s="765"/>
    </row>
    <row r="212" spans="1:6" ht="12.75" customHeight="1">
      <c r="A212" s="776"/>
      <c r="B212" s="765"/>
      <c r="E212" s="765"/>
      <c r="F212" s="765"/>
    </row>
    <row r="213" spans="1:6" ht="12.75" customHeight="1">
      <c r="A213" s="776"/>
      <c r="B213" s="765"/>
      <c r="E213" s="765"/>
      <c r="F213" s="765"/>
    </row>
    <row r="214" spans="1:6" ht="12.75" customHeight="1">
      <c r="A214" s="776"/>
      <c r="B214" s="765"/>
      <c r="E214" s="765"/>
      <c r="F214" s="765"/>
    </row>
    <row r="215" spans="1:6" ht="12.75" customHeight="1">
      <c r="A215" s="776"/>
      <c r="B215" s="765"/>
      <c r="E215" s="765"/>
      <c r="F215" s="765"/>
    </row>
    <row r="216" spans="1:6" ht="12.75" customHeight="1">
      <c r="A216" s="776"/>
      <c r="B216" s="765"/>
      <c r="E216" s="765"/>
      <c r="F216" s="765"/>
    </row>
    <row r="217" spans="1:6" ht="12.75" customHeight="1">
      <c r="A217" s="776"/>
      <c r="B217" s="765"/>
      <c r="E217" s="765"/>
      <c r="F217" s="765"/>
    </row>
    <row r="218" spans="1:6" ht="12.75" customHeight="1">
      <c r="A218" s="776"/>
      <c r="B218" s="765"/>
      <c r="E218" s="765"/>
      <c r="F218" s="765"/>
    </row>
    <row r="219" spans="1:6" ht="12.75" customHeight="1">
      <c r="A219" s="776"/>
      <c r="B219" s="765"/>
      <c r="E219" s="765"/>
      <c r="F219" s="765"/>
    </row>
    <row r="220" spans="1:6" ht="12.75" customHeight="1">
      <c r="A220" s="776"/>
      <c r="B220" s="765"/>
      <c r="E220" s="765"/>
      <c r="F220" s="765"/>
    </row>
    <row r="221" spans="1:6" ht="12.75" customHeight="1">
      <c r="A221" s="776"/>
      <c r="B221" s="765"/>
      <c r="E221" s="765"/>
      <c r="F221" s="765"/>
    </row>
    <row r="222" spans="1:6" ht="12.75" customHeight="1">
      <c r="A222" s="776"/>
      <c r="B222" s="765"/>
      <c r="E222" s="765"/>
      <c r="F222" s="765"/>
    </row>
    <row r="223" spans="1:6" ht="12.75" customHeight="1">
      <c r="A223" s="776"/>
      <c r="B223" s="765"/>
      <c r="E223" s="765"/>
      <c r="F223" s="765"/>
    </row>
    <row r="224" spans="1:6" ht="12.75" customHeight="1">
      <c r="A224" s="776"/>
      <c r="B224" s="765"/>
      <c r="E224" s="765"/>
      <c r="F224" s="765"/>
    </row>
    <row r="225" spans="1:6" ht="12.75" customHeight="1">
      <c r="A225" s="776"/>
      <c r="B225" s="765"/>
      <c r="E225" s="765"/>
      <c r="F225" s="765"/>
    </row>
    <row r="226" spans="1:6" ht="12.75" customHeight="1">
      <c r="A226" s="776"/>
      <c r="B226" s="765"/>
      <c r="E226" s="765"/>
      <c r="F226" s="765"/>
    </row>
    <row r="227" spans="1:6" ht="12.75" customHeight="1">
      <c r="A227" s="776"/>
      <c r="B227" s="765"/>
      <c r="E227" s="765"/>
      <c r="F227" s="765"/>
    </row>
    <row r="228" spans="1:6" ht="12.75" customHeight="1">
      <c r="A228" s="776"/>
      <c r="B228" s="765"/>
      <c r="E228" s="765"/>
      <c r="F228" s="765"/>
    </row>
    <row r="229" spans="1:6" ht="12.75" customHeight="1">
      <c r="A229" s="776"/>
      <c r="B229" s="765"/>
      <c r="E229" s="765"/>
      <c r="F229" s="765"/>
    </row>
    <row r="230" spans="1:6" ht="12.75" customHeight="1">
      <c r="A230" s="776"/>
      <c r="B230" s="765"/>
      <c r="E230" s="765"/>
      <c r="F230" s="765"/>
    </row>
    <row r="231" spans="1:6" ht="12.75" customHeight="1">
      <c r="A231" s="776"/>
      <c r="B231" s="765"/>
      <c r="E231" s="765"/>
      <c r="F231" s="765"/>
    </row>
    <row r="232" spans="1:6" ht="12.75" customHeight="1">
      <c r="A232" s="776"/>
      <c r="B232" s="765"/>
      <c r="E232" s="765"/>
      <c r="F232" s="765"/>
    </row>
    <row r="233" spans="1:6" ht="12.75" customHeight="1">
      <c r="A233" s="776"/>
      <c r="B233" s="765"/>
      <c r="E233" s="765"/>
      <c r="F233" s="765"/>
    </row>
    <row r="234" spans="1:6" ht="12.75" customHeight="1">
      <c r="A234" s="776"/>
      <c r="B234" s="765"/>
      <c r="E234" s="765"/>
      <c r="F234" s="765"/>
    </row>
    <row r="235" spans="1:6" ht="12.75" customHeight="1">
      <c r="A235" s="776"/>
      <c r="B235" s="765"/>
      <c r="E235" s="765"/>
      <c r="F235" s="765"/>
    </row>
    <row r="236" spans="1:6" ht="12.75" customHeight="1">
      <c r="A236" s="776"/>
      <c r="B236" s="765"/>
      <c r="E236" s="765"/>
      <c r="F236" s="765"/>
    </row>
    <row r="237" spans="1:6" ht="12.75" customHeight="1">
      <c r="A237" s="776"/>
      <c r="B237" s="765"/>
      <c r="E237" s="765"/>
      <c r="F237" s="765"/>
    </row>
    <row r="238" spans="1:6" ht="12.75" customHeight="1">
      <c r="A238" s="776"/>
      <c r="B238" s="765"/>
      <c r="E238" s="765"/>
      <c r="F238" s="765"/>
    </row>
    <row r="239" spans="1:6" ht="12.75" customHeight="1">
      <c r="A239" s="776"/>
      <c r="B239" s="765"/>
      <c r="E239" s="765"/>
      <c r="F239" s="765"/>
    </row>
    <row r="240" spans="1:6" ht="12.75" customHeight="1">
      <c r="A240" s="776"/>
      <c r="B240" s="765"/>
      <c r="E240" s="765"/>
      <c r="F240" s="765"/>
    </row>
    <row r="241" spans="1:6" ht="12.75" customHeight="1">
      <c r="A241" s="776"/>
      <c r="B241" s="765"/>
      <c r="E241" s="765"/>
      <c r="F241" s="765"/>
    </row>
    <row r="242" spans="1:6" ht="12.75" customHeight="1">
      <c r="A242" s="776"/>
      <c r="B242" s="765"/>
      <c r="E242" s="765"/>
      <c r="F242" s="765"/>
    </row>
    <row r="243" spans="1:6" ht="12.75" customHeight="1">
      <c r="A243" s="776"/>
      <c r="B243" s="765"/>
      <c r="E243" s="765"/>
      <c r="F243" s="765"/>
    </row>
    <row r="244" spans="1:6" ht="12.75" customHeight="1">
      <c r="A244" s="776"/>
      <c r="B244" s="765"/>
      <c r="E244" s="765"/>
      <c r="F244" s="765"/>
    </row>
    <row r="245" spans="1:6" ht="12.75" customHeight="1">
      <c r="A245" s="776"/>
      <c r="B245" s="765"/>
      <c r="E245" s="765"/>
      <c r="F245" s="765"/>
    </row>
    <row r="246" spans="1:6" ht="12.75" customHeight="1">
      <c r="A246" s="776"/>
      <c r="B246" s="765"/>
      <c r="E246" s="765"/>
      <c r="F246" s="765"/>
    </row>
    <row r="247" spans="1:6" ht="12.75" customHeight="1">
      <c r="A247" s="776"/>
      <c r="B247" s="765"/>
      <c r="E247" s="765"/>
      <c r="F247" s="765"/>
    </row>
    <row r="248" spans="1:6" ht="12.75" customHeight="1">
      <c r="A248" s="776"/>
      <c r="B248" s="765"/>
      <c r="E248" s="765"/>
      <c r="F248" s="765"/>
    </row>
    <row r="249" spans="1:6" ht="12.75" customHeight="1">
      <c r="A249" s="776"/>
      <c r="B249" s="765"/>
      <c r="E249" s="765"/>
      <c r="F249" s="765"/>
    </row>
    <row r="250" spans="1:6" ht="12.75" customHeight="1">
      <c r="A250" s="776"/>
      <c r="B250" s="765"/>
      <c r="E250" s="765"/>
      <c r="F250" s="765"/>
    </row>
    <row r="251" spans="1:6" ht="12.75" customHeight="1">
      <c r="A251" s="776"/>
      <c r="B251" s="765"/>
      <c r="E251" s="765"/>
      <c r="F251" s="765"/>
    </row>
    <row r="252" spans="1:6" ht="12.75" customHeight="1">
      <c r="A252" s="776"/>
      <c r="B252" s="765"/>
      <c r="E252" s="765"/>
      <c r="F252" s="765"/>
    </row>
    <row r="253" spans="1:6" ht="12.75" customHeight="1">
      <c r="A253" s="776"/>
      <c r="B253" s="765"/>
      <c r="E253" s="765"/>
      <c r="F253" s="765"/>
    </row>
    <row r="254" spans="1:6" ht="12.75" customHeight="1">
      <c r="A254" s="776"/>
      <c r="B254" s="765"/>
      <c r="E254" s="765"/>
      <c r="F254" s="765"/>
    </row>
    <row r="255" spans="1:6" ht="12.75" customHeight="1">
      <c r="A255" s="776"/>
      <c r="B255" s="765"/>
      <c r="E255" s="765"/>
      <c r="F255" s="765"/>
    </row>
    <row r="256" spans="1:6" ht="12.75" customHeight="1">
      <c r="A256" s="776"/>
      <c r="B256" s="765"/>
      <c r="E256" s="765"/>
      <c r="F256" s="765"/>
    </row>
    <row r="257" spans="1:6" ht="12.75" customHeight="1">
      <c r="A257" s="776"/>
      <c r="B257" s="765"/>
      <c r="E257" s="765"/>
      <c r="F257" s="765"/>
    </row>
    <row r="258" spans="1:6" ht="12.75" customHeight="1">
      <c r="A258" s="776"/>
      <c r="B258" s="765"/>
      <c r="E258" s="765"/>
      <c r="F258" s="765"/>
    </row>
    <row r="259" spans="1:6" ht="12.75" customHeight="1">
      <c r="A259" s="776"/>
      <c r="B259" s="765"/>
      <c r="E259" s="765"/>
      <c r="F259" s="765"/>
    </row>
    <row r="260" spans="1:6" ht="12.75" customHeight="1">
      <c r="A260" s="776"/>
      <c r="B260" s="765"/>
      <c r="E260" s="765"/>
      <c r="F260" s="765"/>
    </row>
    <row r="261" spans="1:6" ht="12.75" customHeight="1">
      <c r="A261" s="776"/>
      <c r="B261" s="765"/>
      <c r="E261" s="765"/>
      <c r="F261" s="765"/>
    </row>
    <row r="262" spans="1:6" ht="12.75" customHeight="1">
      <c r="A262" s="776"/>
      <c r="B262" s="765"/>
      <c r="E262" s="765"/>
      <c r="F262" s="765"/>
    </row>
    <row r="263" spans="1:6" ht="12.75" customHeight="1">
      <c r="A263" s="776"/>
      <c r="B263" s="765"/>
      <c r="E263" s="765"/>
      <c r="F263" s="765"/>
    </row>
    <row r="264" spans="1:6" ht="12.75" customHeight="1">
      <c r="A264" s="776"/>
      <c r="B264" s="765"/>
      <c r="E264" s="765"/>
      <c r="F264" s="765"/>
    </row>
    <row r="265" spans="1:6" ht="12.75" customHeight="1">
      <c r="A265" s="776"/>
      <c r="B265" s="765"/>
      <c r="E265" s="765"/>
      <c r="F265" s="765"/>
    </row>
    <row r="266" spans="1:6" ht="12.75" customHeight="1">
      <c r="A266" s="776"/>
      <c r="B266" s="765"/>
      <c r="E266" s="765"/>
      <c r="F266" s="765"/>
    </row>
    <row r="267" spans="1:6" ht="12.75" customHeight="1">
      <c r="A267" s="776"/>
      <c r="B267" s="765"/>
      <c r="E267" s="765"/>
      <c r="F267" s="765"/>
    </row>
    <row r="268" spans="1:6" ht="12.75" customHeight="1">
      <c r="A268" s="776"/>
      <c r="B268" s="765"/>
      <c r="E268" s="765"/>
      <c r="F268" s="765"/>
    </row>
    <row r="269" spans="1:6" ht="12.75" customHeight="1">
      <c r="A269" s="776"/>
      <c r="B269" s="765"/>
      <c r="E269" s="765"/>
      <c r="F269" s="765"/>
    </row>
    <row r="270" spans="1:6" ht="12.75" customHeight="1">
      <c r="A270" s="776"/>
      <c r="B270" s="765"/>
      <c r="E270" s="765"/>
      <c r="F270" s="765"/>
    </row>
    <row r="271" spans="1:6" ht="12.75" customHeight="1">
      <c r="A271" s="776"/>
      <c r="B271" s="765"/>
      <c r="E271" s="765"/>
      <c r="F271" s="765"/>
    </row>
    <row r="272" spans="1:6" ht="12.75" customHeight="1">
      <c r="A272" s="776"/>
      <c r="B272" s="765"/>
      <c r="E272" s="765"/>
      <c r="F272" s="765"/>
    </row>
    <row r="273" spans="1:6" ht="12.75" customHeight="1">
      <c r="A273" s="776"/>
      <c r="B273" s="765"/>
      <c r="E273" s="765"/>
      <c r="F273" s="765"/>
    </row>
    <row r="274" spans="1:6" ht="12.75" customHeight="1">
      <c r="A274" s="776"/>
      <c r="B274" s="765"/>
      <c r="E274" s="765"/>
      <c r="F274" s="765"/>
    </row>
    <row r="275" spans="1:6" ht="12.75" customHeight="1">
      <c r="A275" s="776"/>
      <c r="B275" s="765"/>
      <c r="E275" s="765"/>
      <c r="F275" s="765"/>
    </row>
    <row r="276" spans="1:6" ht="12.75" customHeight="1">
      <c r="A276" s="776"/>
      <c r="B276" s="765"/>
      <c r="E276" s="765"/>
      <c r="F276" s="765"/>
    </row>
    <row r="277" spans="1:6" ht="12.75" customHeight="1">
      <c r="A277" s="776"/>
      <c r="B277" s="765"/>
      <c r="E277" s="765"/>
      <c r="F277" s="765"/>
    </row>
    <row r="278" spans="1:6" ht="12.75" customHeight="1">
      <c r="A278" s="776"/>
      <c r="B278" s="765"/>
      <c r="E278" s="765"/>
      <c r="F278" s="765"/>
    </row>
    <row r="279" spans="1:6" ht="12.75" customHeight="1">
      <c r="A279" s="776"/>
      <c r="B279" s="765"/>
      <c r="E279" s="765"/>
      <c r="F279" s="765"/>
    </row>
    <row r="280" spans="1:6" ht="12.75" customHeight="1">
      <c r="A280" s="776"/>
      <c r="B280" s="765"/>
      <c r="E280" s="765"/>
      <c r="F280" s="765"/>
    </row>
    <row r="281" spans="1:6" ht="12.75" customHeight="1">
      <c r="A281" s="776"/>
      <c r="B281" s="765"/>
      <c r="E281" s="765"/>
      <c r="F281" s="765"/>
    </row>
    <row r="282" spans="1:6" ht="12.75" customHeight="1">
      <c r="A282" s="776"/>
      <c r="B282" s="765"/>
      <c r="E282" s="765"/>
      <c r="F282" s="765"/>
    </row>
    <row r="283" spans="1:6" ht="12.75" customHeight="1">
      <c r="A283" s="776"/>
      <c r="B283" s="765"/>
      <c r="E283" s="765"/>
      <c r="F283" s="765"/>
    </row>
    <row r="284" spans="1:6" ht="12.75" customHeight="1">
      <c r="A284" s="776"/>
      <c r="B284" s="765"/>
      <c r="E284" s="765"/>
      <c r="F284" s="765"/>
    </row>
    <row r="285" spans="1:6" ht="12.75" customHeight="1">
      <c r="A285" s="776"/>
      <c r="B285" s="765"/>
      <c r="E285" s="765"/>
      <c r="F285" s="765"/>
    </row>
    <row r="286" spans="1:6" ht="12.75" customHeight="1">
      <c r="A286" s="776"/>
      <c r="B286" s="765"/>
      <c r="E286" s="765"/>
      <c r="F286" s="765"/>
    </row>
    <row r="287" spans="1:6" ht="12.75" customHeight="1">
      <c r="A287" s="776"/>
      <c r="B287" s="765"/>
      <c r="E287" s="765"/>
      <c r="F287" s="765"/>
    </row>
    <row r="288" spans="1:6" ht="12.75" customHeight="1">
      <c r="A288" s="776"/>
      <c r="B288" s="765"/>
      <c r="E288" s="765"/>
      <c r="F288" s="765"/>
    </row>
    <row r="289" spans="1:6" ht="12.75" customHeight="1">
      <c r="A289" s="776"/>
      <c r="B289" s="765"/>
      <c r="E289" s="765"/>
      <c r="F289" s="765"/>
    </row>
    <row r="290" spans="1:6" ht="12.75" customHeight="1">
      <c r="A290" s="776"/>
      <c r="B290" s="765"/>
      <c r="E290" s="765"/>
      <c r="F290" s="765"/>
    </row>
    <row r="291" spans="1:6" ht="12.75" customHeight="1">
      <c r="A291" s="776"/>
      <c r="B291" s="765"/>
      <c r="E291" s="765"/>
      <c r="F291" s="765"/>
    </row>
    <row r="292" spans="1:6" ht="12.75" customHeight="1">
      <c r="A292" s="776"/>
      <c r="B292" s="765"/>
      <c r="E292" s="765"/>
      <c r="F292" s="765"/>
    </row>
    <row r="293" spans="1:6" ht="12.75" customHeight="1">
      <c r="A293" s="776"/>
      <c r="B293" s="765"/>
      <c r="E293" s="765"/>
      <c r="F293" s="765"/>
    </row>
    <row r="294" spans="1:6" ht="12.75" customHeight="1">
      <c r="A294" s="776"/>
      <c r="B294" s="765"/>
      <c r="E294" s="765"/>
      <c r="F294" s="765"/>
    </row>
    <row r="295" spans="1:6" ht="12.75" customHeight="1">
      <c r="A295" s="776"/>
      <c r="B295" s="765"/>
      <c r="E295" s="765"/>
      <c r="F295" s="765"/>
    </row>
    <row r="296" spans="1:6" ht="12.75" customHeight="1">
      <c r="A296" s="776"/>
      <c r="B296" s="765"/>
      <c r="E296" s="765"/>
      <c r="F296" s="765"/>
    </row>
    <row r="297" spans="1:6" ht="12.75" customHeight="1">
      <c r="A297" s="776"/>
      <c r="B297" s="765"/>
      <c r="E297" s="765"/>
      <c r="F297" s="765"/>
    </row>
    <row r="298" spans="1:6" ht="12.75" customHeight="1">
      <c r="A298" s="776"/>
      <c r="B298" s="765"/>
      <c r="E298" s="765"/>
      <c r="F298" s="765"/>
    </row>
    <row r="299" spans="1:6" ht="12.75" customHeight="1">
      <c r="A299" s="776"/>
      <c r="B299" s="765"/>
      <c r="E299" s="765"/>
      <c r="F299" s="765"/>
    </row>
    <row r="300" spans="1:6" ht="12.75" customHeight="1">
      <c r="A300" s="776"/>
      <c r="B300" s="765"/>
      <c r="E300" s="765"/>
      <c r="F300" s="765"/>
    </row>
    <row r="301" spans="1:6" ht="12.75" customHeight="1">
      <c r="A301" s="776"/>
      <c r="B301" s="765"/>
      <c r="E301" s="765"/>
      <c r="F301" s="765"/>
    </row>
    <row r="302" spans="1:6" ht="12.75" customHeight="1">
      <c r="A302" s="776"/>
      <c r="B302" s="765"/>
      <c r="E302" s="765"/>
      <c r="F302" s="765"/>
    </row>
    <row r="303" spans="1:6" ht="12.75" customHeight="1">
      <c r="A303" s="776"/>
      <c r="B303" s="765"/>
      <c r="E303" s="765"/>
      <c r="F303" s="765"/>
    </row>
    <row r="304" spans="1:6" ht="12.75" customHeight="1">
      <c r="A304" s="776"/>
      <c r="B304" s="765"/>
      <c r="E304" s="765"/>
      <c r="F304" s="765"/>
    </row>
    <row r="305" spans="1:6" ht="12.75" customHeight="1">
      <c r="A305" s="776"/>
      <c r="B305" s="765"/>
      <c r="E305" s="765"/>
      <c r="F305" s="765"/>
    </row>
    <row r="306" spans="1:6" ht="12.75" customHeight="1">
      <c r="A306" s="776"/>
      <c r="B306" s="765"/>
      <c r="E306" s="765"/>
      <c r="F306" s="765"/>
    </row>
    <row r="307" spans="1:6" ht="12.75" customHeight="1">
      <c r="A307" s="776"/>
      <c r="B307" s="765"/>
      <c r="E307" s="765"/>
      <c r="F307" s="765"/>
    </row>
    <row r="308" spans="1:6" ht="12.75" customHeight="1">
      <c r="A308" s="776"/>
      <c r="B308" s="765"/>
      <c r="E308" s="765"/>
      <c r="F308" s="765"/>
    </row>
    <row r="309" spans="1:6" ht="12.75" customHeight="1">
      <c r="A309" s="776"/>
      <c r="B309" s="765"/>
      <c r="E309" s="765"/>
      <c r="F309" s="765"/>
    </row>
    <row r="310" spans="1:6" ht="12.75" customHeight="1">
      <c r="A310" s="776"/>
      <c r="B310" s="765"/>
      <c r="E310" s="765"/>
      <c r="F310" s="765"/>
    </row>
    <row r="311" spans="1:6" ht="12.75" customHeight="1">
      <c r="A311" s="776"/>
      <c r="B311" s="765"/>
      <c r="E311" s="765"/>
      <c r="F311" s="765"/>
    </row>
    <row r="312" spans="1:6" ht="12.75" customHeight="1">
      <c r="A312" s="776"/>
      <c r="B312" s="765"/>
      <c r="E312" s="765"/>
      <c r="F312" s="765"/>
    </row>
    <row r="313" spans="1:6" ht="12.75" customHeight="1">
      <c r="A313" s="776"/>
      <c r="B313" s="765"/>
      <c r="E313" s="765"/>
      <c r="F313" s="765"/>
    </row>
    <row r="314" spans="1:6" ht="12.75" customHeight="1">
      <c r="A314" s="776"/>
      <c r="B314" s="765"/>
      <c r="E314" s="765"/>
      <c r="F314" s="765"/>
    </row>
    <row r="315" spans="1:6" ht="12.75" customHeight="1">
      <c r="A315" s="776"/>
      <c r="B315" s="765"/>
      <c r="E315" s="765"/>
      <c r="F315" s="765"/>
    </row>
    <row r="316" spans="1:6" ht="12.75" customHeight="1">
      <c r="A316" s="776"/>
      <c r="B316" s="765"/>
      <c r="E316" s="765"/>
      <c r="F316" s="765"/>
    </row>
    <row r="317" spans="1:6" ht="12.75" customHeight="1">
      <c r="A317" s="776"/>
      <c r="B317" s="765"/>
      <c r="E317" s="765"/>
      <c r="F317" s="765"/>
    </row>
    <row r="318" spans="1:6" ht="12.75" customHeight="1">
      <c r="A318" s="776"/>
      <c r="B318" s="765"/>
      <c r="E318" s="765"/>
      <c r="F318" s="765"/>
    </row>
    <row r="319" spans="1:6" ht="12.75" customHeight="1">
      <c r="A319" s="776"/>
      <c r="B319" s="765"/>
      <c r="E319" s="765"/>
      <c r="F319" s="765"/>
    </row>
    <row r="320" spans="1:6" ht="12.75" customHeight="1">
      <c r="A320" s="776"/>
      <c r="B320" s="765"/>
      <c r="E320" s="765"/>
      <c r="F320" s="765"/>
    </row>
    <row r="321" spans="1:6" ht="12.75" customHeight="1">
      <c r="A321" s="776"/>
      <c r="B321" s="765"/>
      <c r="E321" s="765"/>
      <c r="F321" s="765"/>
    </row>
    <row r="322" spans="1:6" ht="12.75" customHeight="1">
      <c r="A322" s="776"/>
      <c r="B322" s="765"/>
      <c r="E322" s="765"/>
      <c r="F322" s="765"/>
    </row>
    <row r="323" spans="1:6" ht="12.75" customHeight="1">
      <c r="A323" s="776"/>
      <c r="B323" s="765"/>
      <c r="E323" s="765"/>
      <c r="F323" s="765"/>
    </row>
    <row r="324" spans="1:6" ht="12.75" customHeight="1">
      <c r="A324" s="776"/>
      <c r="B324" s="765"/>
      <c r="E324" s="765"/>
      <c r="F324" s="765"/>
    </row>
    <row r="325" spans="1:6" ht="12.75" customHeight="1">
      <c r="A325" s="776"/>
      <c r="B325" s="765"/>
      <c r="E325" s="765"/>
      <c r="F325" s="765"/>
    </row>
    <row r="326" spans="1:6" ht="12.75" customHeight="1">
      <c r="A326" s="776"/>
      <c r="B326" s="765"/>
      <c r="E326" s="765"/>
      <c r="F326" s="765"/>
    </row>
    <row r="327" spans="1:6" ht="12.75" customHeight="1">
      <c r="A327" s="776"/>
      <c r="B327" s="765"/>
      <c r="E327" s="765"/>
      <c r="F327" s="765"/>
    </row>
    <row r="328" spans="1:6" ht="12.75" customHeight="1">
      <c r="A328" s="776"/>
      <c r="B328" s="765"/>
      <c r="E328" s="765"/>
      <c r="F328" s="765"/>
    </row>
    <row r="329" spans="1:6" ht="12.75" customHeight="1">
      <c r="A329" s="776"/>
      <c r="B329" s="765"/>
      <c r="E329" s="765"/>
      <c r="F329" s="765"/>
    </row>
    <row r="330" spans="1:6" ht="12.75" customHeight="1">
      <c r="A330" s="776"/>
      <c r="B330" s="765"/>
      <c r="E330" s="765"/>
      <c r="F330" s="765"/>
    </row>
    <row r="331" spans="1:6" ht="12.75" customHeight="1">
      <c r="A331" s="776"/>
      <c r="B331" s="765"/>
      <c r="E331" s="765"/>
      <c r="F331" s="765"/>
    </row>
    <row r="332" spans="1:6" ht="12.75" customHeight="1">
      <c r="A332" s="776"/>
      <c r="B332" s="765"/>
      <c r="E332" s="765"/>
      <c r="F332" s="765"/>
    </row>
    <row r="333" spans="1:6" ht="12.75" customHeight="1">
      <c r="A333" s="776"/>
      <c r="B333" s="765"/>
      <c r="E333" s="765"/>
      <c r="F333" s="765"/>
    </row>
    <row r="334" spans="1:6" ht="12.75" customHeight="1">
      <c r="A334" s="776"/>
      <c r="B334" s="765"/>
      <c r="E334" s="765"/>
      <c r="F334" s="765"/>
    </row>
    <row r="335" spans="1:6" ht="12.75" customHeight="1">
      <c r="A335" s="776"/>
      <c r="B335" s="765"/>
      <c r="E335" s="765"/>
      <c r="F335" s="765"/>
    </row>
    <row r="336" spans="1:6" ht="12.75" customHeight="1">
      <c r="A336" s="776"/>
      <c r="B336" s="765"/>
      <c r="E336" s="765"/>
      <c r="F336" s="765"/>
    </row>
    <row r="337" spans="1:6" ht="12.75" customHeight="1">
      <c r="A337" s="776"/>
      <c r="B337" s="765"/>
      <c r="E337" s="765"/>
      <c r="F337" s="765"/>
    </row>
    <row r="338" spans="1:6" ht="12.75" customHeight="1">
      <c r="A338" s="776"/>
      <c r="B338" s="765"/>
      <c r="E338" s="765"/>
      <c r="F338" s="765"/>
    </row>
    <row r="339" spans="1:6" ht="12.75" customHeight="1">
      <c r="A339" s="776"/>
      <c r="B339" s="765"/>
      <c r="E339" s="765"/>
      <c r="F339" s="765"/>
    </row>
    <row r="340" spans="1:6" ht="12.75" customHeight="1">
      <c r="A340" s="776"/>
      <c r="B340" s="765"/>
      <c r="E340" s="765"/>
      <c r="F340" s="765"/>
    </row>
    <row r="341" spans="1:6" ht="12.75" customHeight="1">
      <c r="A341" s="776"/>
      <c r="B341" s="765"/>
      <c r="E341" s="765"/>
      <c r="F341" s="765"/>
    </row>
    <row r="342" spans="1:6" ht="12.75" customHeight="1">
      <c r="A342" s="776"/>
      <c r="B342" s="765"/>
      <c r="E342" s="765"/>
      <c r="F342" s="765"/>
    </row>
    <row r="343" spans="1:6" ht="12.75" customHeight="1">
      <c r="A343" s="776"/>
      <c r="B343" s="765"/>
      <c r="E343" s="765"/>
      <c r="F343" s="765"/>
    </row>
    <row r="344" spans="1:6" ht="12.75" customHeight="1">
      <c r="A344" s="776"/>
      <c r="B344" s="765"/>
      <c r="E344" s="765"/>
      <c r="F344" s="765"/>
    </row>
    <row r="345" spans="1:6" ht="12.75" customHeight="1">
      <c r="A345" s="776"/>
      <c r="B345" s="765"/>
      <c r="E345" s="765"/>
      <c r="F345" s="765"/>
    </row>
    <row r="346" spans="1:6" ht="12.75" customHeight="1">
      <c r="A346" s="776"/>
      <c r="B346" s="765"/>
      <c r="E346" s="765"/>
      <c r="F346" s="765"/>
    </row>
    <row r="347" spans="1:6" ht="12.75" customHeight="1">
      <c r="A347" s="776"/>
      <c r="B347" s="765"/>
      <c r="E347" s="765"/>
      <c r="F347" s="765"/>
    </row>
    <row r="348" spans="1:6" ht="12.75" customHeight="1">
      <c r="A348" s="776"/>
      <c r="B348" s="765"/>
      <c r="E348" s="765"/>
      <c r="F348" s="765"/>
    </row>
    <row r="349" spans="1:6" ht="12.75" customHeight="1">
      <c r="A349" s="776"/>
      <c r="B349" s="765"/>
      <c r="E349" s="765"/>
      <c r="F349" s="765"/>
    </row>
    <row r="350" spans="1:6" ht="12.75" customHeight="1">
      <c r="A350" s="776"/>
      <c r="B350" s="765"/>
      <c r="E350" s="765"/>
      <c r="F350" s="765"/>
    </row>
    <row r="351" spans="1:6" ht="12.75" customHeight="1">
      <c r="A351" s="776"/>
      <c r="B351" s="765"/>
      <c r="E351" s="765"/>
      <c r="F351" s="765"/>
    </row>
    <row r="352" spans="1:6" ht="12.75" customHeight="1">
      <c r="A352" s="776"/>
      <c r="B352" s="765"/>
      <c r="E352" s="765"/>
      <c r="F352" s="765"/>
    </row>
    <row r="353" spans="1:6" ht="12.75" customHeight="1">
      <c r="A353" s="776"/>
      <c r="B353" s="765"/>
      <c r="E353" s="765"/>
      <c r="F353" s="765"/>
    </row>
    <row r="354" spans="1:6" ht="12.75" customHeight="1">
      <c r="A354" s="776"/>
      <c r="B354" s="765"/>
      <c r="E354" s="765"/>
      <c r="F354" s="765"/>
    </row>
    <row r="355" spans="1:6" ht="12.75" customHeight="1">
      <c r="A355" s="776"/>
      <c r="B355" s="765"/>
      <c r="E355" s="765"/>
      <c r="F355" s="765"/>
    </row>
    <row r="356" spans="1:6" ht="12.75" customHeight="1">
      <c r="A356" s="776"/>
      <c r="B356" s="765"/>
      <c r="E356" s="765"/>
      <c r="F356" s="765"/>
    </row>
    <row r="357" spans="1:6" ht="12.75" customHeight="1">
      <c r="A357" s="776"/>
      <c r="B357" s="765"/>
      <c r="E357" s="765"/>
      <c r="F357" s="765"/>
    </row>
    <row r="358" spans="1:6" ht="12.75" customHeight="1">
      <c r="A358" s="776"/>
      <c r="B358" s="765"/>
      <c r="E358" s="765"/>
      <c r="F358" s="765"/>
    </row>
    <row r="359" spans="1:6" ht="12.75" customHeight="1">
      <c r="A359" s="776"/>
      <c r="B359" s="765"/>
      <c r="E359" s="765"/>
      <c r="F359" s="765"/>
    </row>
    <row r="360" spans="1:6" ht="12.75" customHeight="1">
      <c r="A360" s="776"/>
      <c r="B360" s="765"/>
      <c r="E360" s="765"/>
      <c r="F360" s="765"/>
    </row>
    <row r="361" spans="1:6" ht="12.75" customHeight="1">
      <c r="A361" s="776"/>
      <c r="B361" s="765"/>
      <c r="E361" s="765"/>
      <c r="F361" s="765"/>
    </row>
    <row r="362" spans="1:6" ht="12.75" customHeight="1">
      <c r="A362" s="776"/>
      <c r="B362" s="765"/>
      <c r="E362" s="765"/>
      <c r="F362" s="765"/>
    </row>
    <row r="363" spans="1:6" ht="12.75" customHeight="1">
      <c r="A363" s="776"/>
      <c r="B363" s="765"/>
      <c r="E363" s="765"/>
      <c r="F363" s="765"/>
    </row>
    <row r="364" spans="1:6" ht="12.75" customHeight="1">
      <c r="A364" s="776"/>
      <c r="B364" s="765"/>
      <c r="E364" s="765"/>
      <c r="F364" s="765"/>
    </row>
    <row r="365" spans="1:6" ht="12.75" customHeight="1">
      <c r="A365" s="776"/>
      <c r="B365" s="765"/>
      <c r="E365" s="765"/>
      <c r="F365" s="765"/>
    </row>
    <row r="366" spans="1:6" ht="12.75" customHeight="1">
      <c r="A366" s="776"/>
      <c r="B366" s="765"/>
      <c r="E366" s="765"/>
      <c r="F366" s="765"/>
    </row>
    <row r="367" spans="1:6" ht="12.75" customHeight="1">
      <c r="A367" s="776"/>
      <c r="B367" s="765"/>
      <c r="E367" s="765"/>
      <c r="F367" s="765"/>
    </row>
    <row r="368" spans="1:6" ht="12.75" customHeight="1">
      <c r="A368" s="776"/>
      <c r="B368" s="765"/>
      <c r="E368" s="765"/>
      <c r="F368" s="765"/>
    </row>
    <row r="369" spans="1:6" ht="12.75" customHeight="1">
      <c r="A369" s="776"/>
      <c r="B369" s="765"/>
      <c r="E369" s="765"/>
      <c r="F369" s="765"/>
    </row>
    <row r="370" spans="1:6" ht="12.75" customHeight="1">
      <c r="A370" s="776"/>
      <c r="B370" s="765"/>
      <c r="E370" s="765"/>
      <c r="F370" s="765"/>
    </row>
    <row r="371" spans="1:6" ht="12.75" customHeight="1">
      <c r="A371" s="776"/>
      <c r="B371" s="765"/>
      <c r="E371" s="765"/>
      <c r="F371" s="765"/>
    </row>
    <row r="372" spans="1:6" ht="12.75" customHeight="1">
      <c r="A372" s="776"/>
      <c r="B372" s="765"/>
      <c r="E372" s="765"/>
      <c r="F372" s="765"/>
    </row>
    <row r="373" spans="1:6" ht="12.75" customHeight="1">
      <c r="A373" s="776"/>
      <c r="B373" s="765"/>
      <c r="E373" s="765"/>
      <c r="F373" s="765"/>
    </row>
    <row r="374" spans="1:6" ht="12.75" customHeight="1">
      <c r="A374" s="776"/>
      <c r="B374" s="765"/>
      <c r="E374" s="765"/>
      <c r="F374" s="765"/>
    </row>
    <row r="375" spans="1:6" ht="12.75" customHeight="1">
      <c r="A375" s="776"/>
      <c r="B375" s="765"/>
      <c r="E375" s="765"/>
      <c r="F375" s="765"/>
    </row>
    <row r="376" spans="1:6" ht="12.75" customHeight="1">
      <c r="A376" s="776"/>
      <c r="B376" s="765"/>
      <c r="E376" s="765"/>
      <c r="F376" s="765"/>
    </row>
    <row r="377" spans="1:6" ht="12.75" customHeight="1">
      <c r="A377" s="776"/>
      <c r="B377" s="765"/>
      <c r="E377" s="765"/>
      <c r="F377" s="765"/>
    </row>
    <row r="378" spans="1:6" ht="12.75" customHeight="1">
      <c r="A378" s="776"/>
      <c r="B378" s="765"/>
      <c r="E378" s="765"/>
      <c r="F378" s="765"/>
    </row>
    <row r="379" spans="1:6" ht="12.75" customHeight="1">
      <c r="A379" s="776"/>
      <c r="B379" s="765"/>
      <c r="E379" s="765"/>
      <c r="F379" s="765"/>
    </row>
    <row r="380" spans="1:6" ht="12.75" customHeight="1">
      <c r="A380" s="776"/>
      <c r="B380" s="765"/>
      <c r="E380" s="765"/>
      <c r="F380" s="765"/>
    </row>
    <row r="381" spans="1:6" ht="12.75" customHeight="1">
      <c r="A381" s="776"/>
      <c r="B381" s="765"/>
      <c r="E381" s="765"/>
      <c r="F381" s="765"/>
    </row>
    <row r="382" spans="1:6" ht="12.75" customHeight="1">
      <c r="A382" s="776"/>
      <c r="B382" s="765"/>
      <c r="E382" s="765"/>
      <c r="F382" s="765"/>
    </row>
    <row r="383" spans="1:6" ht="12.75" customHeight="1">
      <c r="A383" s="776"/>
      <c r="B383" s="765"/>
      <c r="E383" s="765"/>
      <c r="F383" s="765"/>
    </row>
    <row r="384" spans="1:6" ht="12.75" customHeight="1">
      <c r="A384" s="776"/>
      <c r="B384" s="765"/>
      <c r="E384" s="765"/>
      <c r="F384" s="765"/>
    </row>
    <row r="385" spans="1:6" ht="12.75" customHeight="1">
      <c r="A385" s="776"/>
      <c r="B385" s="765"/>
      <c r="E385" s="765"/>
      <c r="F385" s="765"/>
    </row>
    <row r="386" spans="1:6" ht="12.75" customHeight="1">
      <c r="A386" s="776"/>
      <c r="B386" s="765"/>
      <c r="E386" s="765"/>
      <c r="F386" s="765"/>
    </row>
    <row r="387" spans="1:6" ht="12.75" customHeight="1">
      <c r="A387" s="776"/>
      <c r="B387" s="765"/>
      <c r="E387" s="765"/>
      <c r="F387" s="765"/>
    </row>
    <row r="388" spans="1:6" ht="12.75" customHeight="1">
      <c r="A388" s="776"/>
      <c r="B388" s="765"/>
      <c r="E388" s="765"/>
      <c r="F388" s="765"/>
    </row>
    <row r="389" spans="1:6" ht="12.75" customHeight="1">
      <c r="A389" s="776"/>
      <c r="B389" s="765"/>
      <c r="E389" s="765"/>
      <c r="F389" s="765"/>
    </row>
    <row r="390" spans="1:6" ht="12.75" customHeight="1">
      <c r="A390" s="776"/>
      <c r="B390" s="765"/>
      <c r="E390" s="765"/>
      <c r="F390" s="765"/>
    </row>
    <row r="391" spans="1:6" ht="12.75" customHeight="1">
      <c r="A391" s="776"/>
      <c r="B391" s="765"/>
      <c r="E391" s="765"/>
      <c r="F391" s="765"/>
    </row>
    <row r="392" spans="1:6" ht="12.75" customHeight="1">
      <c r="A392" s="776"/>
      <c r="B392" s="765"/>
      <c r="E392" s="765"/>
      <c r="F392" s="765"/>
    </row>
    <row r="393" spans="1:6" ht="12.75" customHeight="1">
      <c r="A393" s="776"/>
      <c r="B393" s="765"/>
      <c r="E393" s="765"/>
      <c r="F393" s="765"/>
    </row>
    <row r="394" spans="1:6" ht="12.75" customHeight="1">
      <c r="A394" s="776"/>
      <c r="B394" s="765"/>
      <c r="E394" s="765"/>
      <c r="F394" s="765"/>
    </row>
    <row r="395" spans="1:6" ht="12.75" customHeight="1">
      <c r="A395" s="776"/>
      <c r="B395" s="765"/>
      <c r="E395" s="765"/>
      <c r="F395" s="765"/>
    </row>
    <row r="396" spans="1:6" ht="12.75" customHeight="1">
      <c r="A396" s="776"/>
      <c r="B396" s="765"/>
      <c r="E396" s="765"/>
      <c r="F396" s="765"/>
    </row>
    <row r="397" spans="1:6" ht="12.75" customHeight="1">
      <c r="A397" s="776"/>
      <c r="B397" s="765"/>
      <c r="E397" s="765"/>
      <c r="F397" s="765"/>
    </row>
    <row r="398" spans="1:6" ht="12.75" customHeight="1">
      <c r="A398" s="776"/>
      <c r="B398" s="765"/>
      <c r="E398" s="765"/>
      <c r="F398" s="765"/>
    </row>
    <row r="399" spans="1:6" ht="12.75" customHeight="1">
      <c r="A399" s="776"/>
      <c r="B399" s="765"/>
      <c r="E399" s="765"/>
      <c r="F399" s="765"/>
    </row>
    <row r="400" spans="1:6" ht="12.75" customHeight="1">
      <c r="A400" s="776"/>
      <c r="B400" s="765"/>
      <c r="E400" s="765"/>
      <c r="F400" s="765"/>
    </row>
    <row r="401" spans="1:6" ht="12.75" customHeight="1">
      <c r="A401" s="776"/>
      <c r="B401" s="765"/>
      <c r="E401" s="765"/>
      <c r="F401" s="765"/>
    </row>
    <row r="402" spans="1:6" ht="12.75" customHeight="1">
      <c r="A402" s="776"/>
      <c r="B402" s="765"/>
      <c r="E402" s="765"/>
      <c r="F402" s="765"/>
    </row>
    <row r="403" spans="1:6" ht="12.75" customHeight="1">
      <c r="A403" s="776"/>
      <c r="B403" s="765"/>
      <c r="E403" s="765"/>
      <c r="F403" s="765"/>
    </row>
    <row r="404" spans="1:6" ht="12.75" customHeight="1">
      <c r="A404" s="776"/>
      <c r="B404" s="765"/>
      <c r="E404" s="765"/>
      <c r="F404" s="765"/>
    </row>
    <row r="405" spans="1:6" ht="12.75" customHeight="1">
      <c r="A405" s="776"/>
      <c r="B405" s="765"/>
      <c r="E405" s="765"/>
      <c r="F405" s="765"/>
    </row>
    <row r="406" spans="1:6" ht="12.75" customHeight="1">
      <c r="A406" s="776"/>
      <c r="B406" s="765"/>
      <c r="E406" s="765"/>
      <c r="F406" s="765"/>
    </row>
    <row r="407" spans="1:6" ht="12.75" customHeight="1">
      <c r="A407" s="776"/>
      <c r="B407" s="765"/>
      <c r="E407" s="765"/>
      <c r="F407" s="765"/>
    </row>
    <row r="408" spans="1:6" ht="12.75" customHeight="1">
      <c r="A408" s="776"/>
      <c r="B408" s="765"/>
      <c r="E408" s="765"/>
      <c r="F408" s="765"/>
    </row>
    <row r="409" spans="1:6" ht="12.75" customHeight="1">
      <c r="A409" s="776"/>
      <c r="B409" s="765"/>
      <c r="E409" s="765"/>
      <c r="F409" s="765"/>
    </row>
    <row r="410" spans="1:6" ht="12.75" customHeight="1">
      <c r="A410" s="776"/>
      <c r="B410" s="765"/>
      <c r="E410" s="765"/>
      <c r="F410" s="765"/>
    </row>
    <row r="411" spans="1:6" ht="12.75" customHeight="1">
      <c r="A411" s="776"/>
      <c r="B411" s="765"/>
      <c r="E411" s="765"/>
      <c r="F411" s="765"/>
    </row>
    <row r="412" spans="1:6" ht="12.75" customHeight="1">
      <c r="A412" s="776"/>
      <c r="B412" s="765"/>
      <c r="E412" s="765"/>
      <c r="F412" s="765"/>
    </row>
    <row r="413" spans="1:6" ht="12.75" customHeight="1">
      <c r="A413" s="776"/>
      <c r="B413" s="765"/>
      <c r="E413" s="765"/>
      <c r="F413" s="765"/>
    </row>
    <row r="414" spans="1:6" ht="12.75" customHeight="1">
      <c r="A414" s="776"/>
      <c r="B414" s="765"/>
      <c r="E414" s="765"/>
      <c r="F414" s="765"/>
    </row>
    <row r="415" spans="1:6" ht="12.75" customHeight="1">
      <c r="A415" s="776"/>
      <c r="B415" s="765"/>
      <c r="E415" s="765"/>
      <c r="F415" s="765"/>
    </row>
    <row r="416" spans="1:6" ht="12.75" customHeight="1">
      <c r="A416" s="776"/>
      <c r="B416" s="765"/>
      <c r="E416" s="765"/>
      <c r="F416" s="765"/>
    </row>
    <row r="417" spans="1:6" ht="12.75" customHeight="1">
      <c r="A417" s="776"/>
      <c r="B417" s="765"/>
      <c r="E417" s="765"/>
      <c r="F417" s="765"/>
    </row>
    <row r="418" spans="1:6" ht="12.75" customHeight="1">
      <c r="A418" s="776"/>
      <c r="B418" s="765"/>
      <c r="E418" s="765"/>
      <c r="F418" s="765"/>
    </row>
    <row r="419" spans="1:6" ht="12.75" customHeight="1">
      <c r="A419" s="776"/>
      <c r="B419" s="765"/>
      <c r="E419" s="765"/>
      <c r="F419" s="765"/>
    </row>
    <row r="420" spans="1:6" ht="12.75" customHeight="1">
      <c r="A420" s="776"/>
      <c r="B420" s="765"/>
      <c r="E420" s="765"/>
      <c r="F420" s="765"/>
    </row>
    <row r="421" spans="1:6" ht="12.75" customHeight="1">
      <c r="A421" s="776"/>
      <c r="B421" s="765"/>
      <c r="E421" s="765"/>
      <c r="F421" s="765"/>
    </row>
    <row r="422" spans="1:6" ht="12.75" customHeight="1">
      <c r="A422" s="776"/>
      <c r="B422" s="765"/>
      <c r="E422" s="765"/>
      <c r="F422" s="765"/>
    </row>
    <row r="423" spans="1:6" ht="12.75" customHeight="1">
      <c r="A423" s="776"/>
      <c r="B423" s="765"/>
      <c r="E423" s="765"/>
      <c r="F423" s="765"/>
    </row>
    <row r="424" spans="1:6" ht="12.75" customHeight="1">
      <c r="A424" s="776"/>
      <c r="B424" s="765"/>
      <c r="E424" s="765"/>
      <c r="F424" s="765"/>
    </row>
    <row r="425" spans="1:6" ht="12.75" customHeight="1">
      <c r="A425" s="776"/>
      <c r="B425" s="765"/>
      <c r="E425" s="765"/>
      <c r="F425" s="765"/>
    </row>
    <row r="426" spans="1:6" ht="12.75" customHeight="1">
      <c r="A426" s="776"/>
      <c r="B426" s="765"/>
      <c r="E426" s="765"/>
      <c r="F426" s="765"/>
    </row>
    <row r="427" spans="1:6" ht="12.75" customHeight="1">
      <c r="A427" s="776"/>
      <c r="B427" s="765"/>
      <c r="E427" s="765"/>
      <c r="F427" s="765"/>
    </row>
    <row r="428" spans="1:6" ht="12.75" customHeight="1">
      <c r="A428" s="776"/>
      <c r="B428" s="765"/>
      <c r="E428" s="765"/>
      <c r="F428" s="765"/>
    </row>
    <row r="429" spans="1:6" ht="12.75" customHeight="1">
      <c r="A429" s="776"/>
      <c r="B429" s="765"/>
      <c r="E429" s="765"/>
      <c r="F429" s="765"/>
    </row>
    <row r="430" spans="1:6" ht="12.75" customHeight="1">
      <c r="A430" s="776"/>
      <c r="B430" s="765"/>
      <c r="E430" s="765"/>
      <c r="F430" s="765"/>
    </row>
    <row r="431" spans="1:6" ht="12.75" customHeight="1">
      <c r="A431" s="776"/>
      <c r="B431" s="765"/>
      <c r="E431" s="765"/>
      <c r="F431" s="765"/>
    </row>
    <row r="432" spans="1:6" ht="12.75" customHeight="1">
      <c r="A432" s="776"/>
      <c r="B432" s="765"/>
      <c r="E432" s="765"/>
      <c r="F432" s="765"/>
    </row>
    <row r="433" spans="1:6" ht="12.75" customHeight="1">
      <c r="A433" s="776"/>
      <c r="B433" s="765"/>
      <c r="E433" s="765"/>
      <c r="F433" s="765"/>
    </row>
    <row r="434" spans="1:6" ht="12.75" customHeight="1">
      <c r="A434" s="776"/>
      <c r="B434" s="765"/>
      <c r="E434" s="765"/>
      <c r="F434" s="765"/>
    </row>
    <row r="435" spans="1:6" ht="12.75" customHeight="1">
      <c r="A435" s="776"/>
      <c r="B435" s="765"/>
      <c r="E435" s="765"/>
      <c r="F435" s="765"/>
    </row>
    <row r="436" spans="1:6" ht="12.75" customHeight="1">
      <c r="A436" s="776"/>
      <c r="B436" s="765"/>
      <c r="E436" s="765"/>
      <c r="F436" s="765"/>
    </row>
    <row r="437" spans="1:6" ht="12.75" customHeight="1">
      <c r="A437" s="776"/>
      <c r="B437" s="765"/>
      <c r="E437" s="765"/>
      <c r="F437" s="765"/>
    </row>
    <row r="438" spans="1:6" ht="12.75" customHeight="1">
      <c r="A438" s="776"/>
      <c r="B438" s="765"/>
      <c r="E438" s="765"/>
      <c r="F438" s="765"/>
    </row>
    <row r="439" spans="1:6" ht="12.75" customHeight="1">
      <c r="A439" s="776"/>
      <c r="B439" s="765"/>
      <c r="E439" s="765"/>
      <c r="F439" s="765"/>
    </row>
    <row r="440" spans="1:6" ht="12.75" customHeight="1">
      <c r="A440" s="776"/>
      <c r="B440" s="765"/>
      <c r="E440" s="765"/>
      <c r="F440" s="765"/>
    </row>
    <row r="441" spans="1:6" ht="12.75" customHeight="1">
      <c r="A441" s="776"/>
      <c r="B441" s="765"/>
      <c r="E441" s="765"/>
      <c r="F441" s="765"/>
    </row>
    <row r="442" spans="1:6" ht="12.75" customHeight="1">
      <c r="A442" s="776"/>
      <c r="B442" s="765"/>
      <c r="E442" s="765"/>
      <c r="F442" s="765"/>
    </row>
    <row r="443" spans="1:6" ht="12.75" customHeight="1">
      <c r="A443" s="776"/>
      <c r="B443" s="765"/>
      <c r="E443" s="765"/>
      <c r="F443" s="765"/>
    </row>
    <row r="444" spans="1:6" ht="12.75" customHeight="1">
      <c r="A444" s="776"/>
      <c r="B444" s="765"/>
      <c r="E444" s="765"/>
      <c r="F444" s="765"/>
    </row>
    <row r="445" spans="1:6" ht="12.75" customHeight="1">
      <c r="A445" s="776"/>
      <c r="B445" s="765"/>
      <c r="E445" s="765"/>
      <c r="F445" s="765"/>
    </row>
    <row r="446" spans="1:6" ht="12.75" customHeight="1">
      <c r="A446" s="776"/>
      <c r="B446" s="765"/>
      <c r="E446" s="765"/>
      <c r="F446" s="765"/>
    </row>
    <row r="447" spans="1:6" ht="12.75" customHeight="1">
      <c r="A447" s="776"/>
      <c r="B447" s="765"/>
      <c r="E447" s="765"/>
      <c r="F447" s="765"/>
    </row>
    <row r="448" spans="1:6" ht="12.75" customHeight="1">
      <c r="A448" s="776"/>
      <c r="B448" s="765"/>
      <c r="E448" s="765"/>
      <c r="F448" s="765"/>
    </row>
    <row r="449" spans="1:6" ht="12.75" customHeight="1">
      <c r="A449" s="776"/>
      <c r="B449" s="765"/>
      <c r="E449" s="765"/>
      <c r="F449" s="765"/>
    </row>
    <row r="450" spans="1:6" ht="12.75" customHeight="1">
      <c r="A450" s="776"/>
      <c r="B450" s="765"/>
      <c r="E450" s="765"/>
      <c r="F450" s="765"/>
    </row>
    <row r="451" spans="1:6" ht="12.75" customHeight="1">
      <c r="A451" s="776"/>
      <c r="B451" s="765"/>
      <c r="E451" s="765"/>
      <c r="F451" s="765"/>
    </row>
    <row r="452" spans="1:6" ht="12.75" customHeight="1">
      <c r="A452" s="776"/>
      <c r="B452" s="765"/>
      <c r="E452" s="765"/>
      <c r="F452" s="765"/>
    </row>
    <row r="453" spans="1:6" ht="12.75" customHeight="1">
      <c r="A453" s="776"/>
      <c r="B453" s="765"/>
      <c r="E453" s="765"/>
      <c r="F453" s="765"/>
    </row>
    <row r="454" spans="1:6" ht="12.75" customHeight="1">
      <c r="A454" s="776"/>
      <c r="B454" s="765"/>
      <c r="E454" s="765"/>
      <c r="F454" s="765"/>
    </row>
    <row r="455" spans="1:6" ht="12.75" customHeight="1">
      <c r="A455" s="776"/>
      <c r="B455" s="765"/>
      <c r="E455" s="765"/>
      <c r="F455" s="765"/>
    </row>
    <row r="456" spans="1:6" ht="12.75" customHeight="1">
      <c r="A456" s="776"/>
      <c r="B456" s="765"/>
      <c r="E456" s="765"/>
      <c r="F456" s="765"/>
    </row>
    <row r="457" spans="1:6" ht="12.75" customHeight="1">
      <c r="A457" s="776"/>
      <c r="B457" s="765"/>
      <c r="E457" s="765"/>
      <c r="F457" s="765"/>
    </row>
    <row r="458" spans="1:6" ht="12.75" customHeight="1">
      <c r="A458" s="776"/>
      <c r="B458" s="765"/>
      <c r="E458" s="765"/>
      <c r="F458" s="765"/>
    </row>
    <row r="459" spans="1:6" ht="12.75" customHeight="1">
      <c r="A459" s="776"/>
      <c r="B459" s="765"/>
      <c r="E459" s="765"/>
      <c r="F459" s="765"/>
    </row>
    <row r="460" spans="1:6" ht="12.75" customHeight="1">
      <c r="A460" s="776"/>
      <c r="B460" s="765"/>
      <c r="E460" s="765"/>
      <c r="F460" s="765"/>
    </row>
    <row r="461" spans="1:6" ht="12.75" customHeight="1">
      <c r="A461" s="776"/>
      <c r="B461" s="765"/>
      <c r="E461" s="765"/>
      <c r="F461" s="765"/>
    </row>
    <row r="462" spans="1:6" ht="12.75" customHeight="1">
      <c r="A462" s="776"/>
      <c r="B462" s="765"/>
      <c r="E462" s="765"/>
      <c r="F462" s="765"/>
    </row>
    <row r="463" spans="1:6" ht="12.75" customHeight="1">
      <c r="A463" s="776"/>
      <c r="B463" s="765"/>
      <c r="E463" s="765"/>
      <c r="F463" s="765"/>
    </row>
    <row r="464" spans="1:6" ht="12.75" customHeight="1">
      <c r="A464" s="776"/>
      <c r="B464" s="765"/>
      <c r="E464" s="765"/>
      <c r="F464" s="765"/>
    </row>
    <row r="465" spans="1:6" ht="12.75" customHeight="1">
      <c r="A465" s="776"/>
      <c r="B465" s="765"/>
      <c r="E465" s="765"/>
      <c r="F465" s="765"/>
    </row>
    <row r="466" spans="1:6" ht="12.75" customHeight="1">
      <c r="A466" s="776"/>
      <c r="B466" s="765"/>
      <c r="E466" s="765"/>
      <c r="F466" s="765"/>
    </row>
    <row r="467" spans="1:6" ht="12.75" customHeight="1">
      <c r="A467" s="776"/>
      <c r="B467" s="765"/>
      <c r="E467" s="765"/>
      <c r="F467" s="765"/>
    </row>
    <row r="468" spans="1:6" ht="12.75" customHeight="1">
      <c r="A468" s="776"/>
      <c r="B468" s="765"/>
      <c r="E468" s="765"/>
      <c r="F468" s="765"/>
    </row>
    <row r="469" spans="1:6" ht="12.75" customHeight="1">
      <c r="A469" s="776"/>
      <c r="B469" s="765"/>
      <c r="E469" s="765"/>
      <c r="F469" s="765"/>
    </row>
    <row r="470" spans="1:6" ht="12.75" customHeight="1">
      <c r="A470" s="776"/>
      <c r="B470" s="765"/>
      <c r="E470" s="765"/>
      <c r="F470" s="765"/>
    </row>
    <row r="471" spans="1:6" ht="12.75" customHeight="1">
      <c r="A471" s="776"/>
      <c r="B471" s="765"/>
      <c r="E471" s="765"/>
      <c r="F471" s="765"/>
    </row>
    <row r="472" spans="1:6" ht="12.75" customHeight="1">
      <c r="A472" s="776"/>
      <c r="B472" s="765"/>
      <c r="E472" s="765"/>
      <c r="F472" s="765"/>
    </row>
    <row r="473" spans="1:6" ht="12.75" customHeight="1">
      <c r="A473" s="776"/>
      <c r="B473" s="765"/>
      <c r="E473" s="765"/>
      <c r="F473" s="765"/>
    </row>
    <row r="474" spans="1:6" ht="12.75" customHeight="1">
      <c r="A474" s="776"/>
      <c r="B474" s="765"/>
      <c r="E474" s="765"/>
      <c r="F474" s="765"/>
    </row>
    <row r="475" spans="1:6" ht="12.75" customHeight="1">
      <c r="A475" s="776"/>
      <c r="B475" s="765"/>
      <c r="E475" s="765"/>
      <c r="F475" s="765"/>
    </row>
    <row r="476" spans="1:6" ht="12.75" customHeight="1">
      <c r="A476" s="776"/>
      <c r="B476" s="765"/>
      <c r="E476" s="765"/>
      <c r="F476" s="765"/>
    </row>
    <row r="477" spans="1:6" ht="12.75" customHeight="1">
      <c r="A477" s="776"/>
      <c r="B477" s="765"/>
      <c r="E477" s="765"/>
      <c r="F477" s="765"/>
    </row>
    <row r="478" spans="1:6" ht="12.75" customHeight="1">
      <c r="A478" s="776"/>
      <c r="B478" s="765"/>
      <c r="E478" s="765"/>
      <c r="F478" s="765"/>
    </row>
    <row r="479" spans="1:6" ht="12.75" customHeight="1">
      <c r="A479" s="776"/>
      <c r="B479" s="765"/>
      <c r="E479" s="765"/>
      <c r="F479" s="765"/>
    </row>
    <row r="480" spans="1:6" ht="12.75" customHeight="1">
      <c r="A480" s="776"/>
      <c r="B480" s="765"/>
      <c r="E480" s="765"/>
      <c r="F480" s="765"/>
    </row>
    <row r="481" spans="1:6" ht="12.75" customHeight="1">
      <c r="A481" s="776"/>
      <c r="B481" s="765"/>
      <c r="E481" s="765"/>
      <c r="F481" s="765"/>
    </row>
    <row r="482" spans="1:6" ht="12.75" customHeight="1">
      <c r="A482" s="776"/>
      <c r="B482" s="765"/>
      <c r="E482" s="765"/>
      <c r="F482" s="765"/>
    </row>
    <row r="483" spans="1:6" ht="12.75" customHeight="1">
      <c r="A483" s="776"/>
      <c r="B483" s="765"/>
      <c r="E483" s="765"/>
      <c r="F483" s="765"/>
    </row>
    <row r="484" spans="1:6" ht="12.75" customHeight="1">
      <c r="A484" s="776"/>
      <c r="B484" s="765"/>
      <c r="E484" s="765"/>
      <c r="F484" s="765"/>
    </row>
    <row r="485" spans="1:6" ht="12.75" customHeight="1">
      <c r="A485" s="776"/>
      <c r="B485" s="765"/>
      <c r="E485" s="765"/>
      <c r="F485" s="765"/>
    </row>
    <row r="486" spans="1:6" ht="12.75" customHeight="1">
      <c r="A486" s="776"/>
      <c r="B486" s="765"/>
      <c r="E486" s="765"/>
      <c r="F486" s="765"/>
    </row>
    <row r="487" spans="1:6" ht="12.75" customHeight="1">
      <c r="A487" s="776"/>
      <c r="B487" s="765"/>
      <c r="E487" s="765"/>
      <c r="F487" s="765"/>
    </row>
    <row r="488" spans="1:6" ht="12.75" customHeight="1">
      <c r="A488" s="776"/>
      <c r="B488" s="765"/>
      <c r="E488" s="765"/>
      <c r="F488" s="765"/>
    </row>
    <row r="489" spans="1:6" ht="12.75" customHeight="1">
      <c r="A489" s="776"/>
      <c r="B489" s="765"/>
      <c r="E489" s="765"/>
      <c r="F489" s="765"/>
    </row>
    <row r="490" spans="1:6" ht="12.75" customHeight="1">
      <c r="A490" s="776"/>
      <c r="B490" s="765"/>
      <c r="E490" s="765"/>
      <c r="F490" s="765"/>
    </row>
    <row r="491" spans="1:6" ht="12.75" customHeight="1">
      <c r="A491" s="776"/>
      <c r="B491" s="765"/>
      <c r="E491" s="765"/>
      <c r="F491" s="765"/>
    </row>
    <row r="492" spans="1:6" ht="12.75" customHeight="1">
      <c r="A492" s="776"/>
      <c r="B492" s="765"/>
      <c r="E492" s="765"/>
      <c r="F492" s="765"/>
    </row>
    <row r="493" spans="1:6" ht="12.75" customHeight="1">
      <c r="A493" s="776"/>
      <c r="B493" s="765"/>
      <c r="E493" s="765"/>
      <c r="F493" s="765"/>
    </row>
    <row r="494" spans="1:6" ht="12.75" customHeight="1">
      <c r="A494" s="776"/>
      <c r="B494" s="765"/>
      <c r="E494" s="765"/>
      <c r="F494" s="765"/>
    </row>
    <row r="495" spans="1:6" ht="12.75" customHeight="1">
      <c r="A495" s="776"/>
      <c r="B495" s="765"/>
      <c r="E495" s="765"/>
      <c r="F495" s="765"/>
    </row>
    <row r="496" spans="1:6" ht="12.75" customHeight="1">
      <c r="A496" s="776"/>
      <c r="B496" s="765"/>
      <c r="E496" s="765"/>
      <c r="F496" s="765"/>
    </row>
    <row r="497" spans="1:6" ht="12.75" customHeight="1">
      <c r="A497" s="776"/>
      <c r="B497" s="765"/>
      <c r="E497" s="765"/>
      <c r="F497" s="765"/>
    </row>
    <row r="498" spans="1:6" ht="12.75" customHeight="1">
      <c r="A498" s="776"/>
      <c r="B498" s="765"/>
      <c r="E498" s="765"/>
      <c r="F498" s="765"/>
    </row>
    <row r="499" spans="1:6" ht="12.75" customHeight="1">
      <c r="A499" s="776"/>
      <c r="B499" s="765"/>
      <c r="E499" s="765"/>
      <c r="F499" s="765"/>
    </row>
    <row r="500" spans="1:6" ht="12.75" customHeight="1">
      <c r="A500" s="776"/>
      <c r="B500" s="765"/>
      <c r="E500" s="765"/>
      <c r="F500" s="765"/>
    </row>
    <row r="501" spans="1:6" ht="12.75" customHeight="1">
      <c r="A501" s="776"/>
      <c r="B501" s="765"/>
      <c r="E501" s="765"/>
      <c r="F501" s="765"/>
    </row>
    <row r="502" spans="1:6" ht="12.75" customHeight="1">
      <c r="A502" s="776"/>
      <c r="B502" s="765"/>
      <c r="E502" s="765"/>
      <c r="F502" s="765"/>
    </row>
    <row r="503" spans="1:6" ht="12.75" customHeight="1">
      <c r="A503" s="776"/>
      <c r="B503" s="765"/>
      <c r="E503" s="765"/>
      <c r="F503" s="765"/>
    </row>
    <row r="504" spans="1:6" ht="12.75" customHeight="1">
      <c r="A504" s="776"/>
      <c r="B504" s="765"/>
      <c r="E504" s="765"/>
      <c r="F504" s="765"/>
    </row>
    <row r="505" spans="1:6" ht="12.75" customHeight="1">
      <c r="A505" s="776"/>
      <c r="B505" s="765"/>
      <c r="E505" s="765"/>
      <c r="F505" s="765"/>
    </row>
    <row r="506" spans="1:6" ht="12.75" customHeight="1">
      <c r="A506" s="776"/>
      <c r="B506" s="765"/>
      <c r="E506" s="765"/>
      <c r="F506" s="765"/>
    </row>
    <row r="507" spans="1:6" ht="12.75" customHeight="1">
      <c r="A507" s="776"/>
      <c r="B507" s="765"/>
      <c r="E507" s="765"/>
      <c r="F507" s="765"/>
    </row>
    <row r="508" spans="1:6" ht="12.75" customHeight="1">
      <c r="A508" s="776"/>
      <c r="B508" s="765"/>
      <c r="E508" s="765"/>
      <c r="F508" s="765"/>
    </row>
    <row r="509" spans="1:6" ht="12.75" customHeight="1">
      <c r="A509" s="776"/>
      <c r="B509" s="765"/>
      <c r="E509" s="765"/>
      <c r="F509" s="765"/>
    </row>
    <row r="510" spans="1:6" ht="12.75" customHeight="1">
      <c r="A510" s="776"/>
      <c r="B510" s="765"/>
      <c r="E510" s="765"/>
      <c r="F510" s="765"/>
    </row>
    <row r="511" spans="1:6" ht="12.75" customHeight="1">
      <c r="A511" s="776"/>
      <c r="B511" s="765"/>
      <c r="E511" s="765"/>
      <c r="F511" s="765"/>
    </row>
    <row r="512" spans="1:6" ht="12.75" customHeight="1">
      <c r="A512" s="776"/>
      <c r="B512" s="765"/>
      <c r="E512" s="765"/>
      <c r="F512" s="765"/>
    </row>
    <row r="513" spans="1:6" ht="12.75" customHeight="1">
      <c r="A513" s="776"/>
      <c r="B513" s="765"/>
      <c r="E513" s="765"/>
      <c r="F513" s="765"/>
    </row>
    <row r="514" spans="1:6" ht="12.75" customHeight="1">
      <c r="A514" s="776"/>
      <c r="B514" s="765"/>
      <c r="E514" s="765"/>
      <c r="F514" s="765"/>
    </row>
    <row r="515" spans="1:6" ht="12.75" customHeight="1">
      <c r="A515" s="776"/>
      <c r="B515" s="765"/>
      <c r="E515" s="765"/>
      <c r="F515" s="765"/>
    </row>
    <row r="516" spans="1:6" ht="12.75" customHeight="1">
      <c r="A516" s="776"/>
      <c r="B516" s="765"/>
      <c r="E516" s="765"/>
      <c r="F516" s="765"/>
    </row>
    <row r="517" spans="1:6" ht="12.75" customHeight="1">
      <c r="A517" s="776"/>
      <c r="B517" s="765"/>
      <c r="E517" s="765"/>
      <c r="F517" s="765"/>
    </row>
    <row r="518" spans="1:6" ht="12.75" customHeight="1">
      <c r="A518" s="776"/>
      <c r="B518" s="765"/>
      <c r="E518" s="765"/>
      <c r="F518" s="765"/>
    </row>
    <row r="519" spans="1:6" ht="12.75" customHeight="1">
      <c r="A519" s="776"/>
      <c r="B519" s="765"/>
      <c r="E519" s="765"/>
      <c r="F519" s="765"/>
    </row>
    <row r="520" spans="1:6" ht="12.75" customHeight="1">
      <c r="A520" s="776"/>
      <c r="B520" s="765"/>
      <c r="E520" s="765"/>
      <c r="F520" s="765"/>
    </row>
    <row r="521" spans="1:6" ht="12.75" customHeight="1">
      <c r="A521" s="776"/>
      <c r="B521" s="765"/>
      <c r="E521" s="765"/>
      <c r="F521" s="765"/>
    </row>
    <row r="522" spans="1:6" ht="12.75" customHeight="1">
      <c r="A522" s="776"/>
      <c r="B522" s="765"/>
      <c r="E522" s="765"/>
      <c r="F522" s="765"/>
    </row>
    <row r="523" spans="1:6" ht="12.75" customHeight="1">
      <c r="A523" s="776"/>
      <c r="B523" s="765"/>
      <c r="E523" s="765"/>
      <c r="F523" s="765"/>
    </row>
    <row r="524" spans="1:6" ht="12.75" customHeight="1">
      <c r="A524" s="776"/>
      <c r="B524" s="765"/>
      <c r="E524" s="765"/>
      <c r="F524" s="765"/>
    </row>
    <row r="525" spans="1:6" ht="12.75" customHeight="1">
      <c r="A525" s="776"/>
      <c r="B525" s="765"/>
      <c r="E525" s="765"/>
      <c r="F525" s="765"/>
    </row>
    <row r="526" spans="1:6" ht="12.75" customHeight="1">
      <c r="A526" s="776"/>
      <c r="B526" s="765"/>
      <c r="E526" s="765"/>
      <c r="F526" s="765"/>
    </row>
    <row r="527" spans="1:6" ht="12.75" customHeight="1">
      <c r="A527" s="776"/>
      <c r="B527" s="765"/>
      <c r="E527" s="765"/>
      <c r="F527" s="765"/>
    </row>
    <row r="528" spans="1:6" ht="12.75" customHeight="1">
      <c r="A528" s="776"/>
      <c r="B528" s="765"/>
      <c r="E528" s="765"/>
      <c r="F528" s="765"/>
    </row>
    <row r="529" spans="1:6" ht="12.75" customHeight="1">
      <c r="A529" s="776"/>
      <c r="B529" s="765"/>
      <c r="E529" s="765"/>
      <c r="F529" s="765"/>
    </row>
    <row r="530" spans="1:6" ht="12.75" customHeight="1">
      <c r="A530" s="776"/>
      <c r="B530" s="765"/>
      <c r="E530" s="765"/>
      <c r="F530" s="765"/>
    </row>
    <row r="531" spans="1:6" ht="12.75" customHeight="1">
      <c r="A531" s="776"/>
      <c r="B531" s="765"/>
      <c r="E531" s="765"/>
      <c r="F531" s="765"/>
    </row>
    <row r="532" spans="1:6" ht="12.75" customHeight="1">
      <c r="A532" s="776"/>
      <c r="B532" s="765"/>
      <c r="E532" s="765"/>
      <c r="F532" s="765"/>
    </row>
    <row r="533" spans="1:6" ht="12.75" customHeight="1">
      <c r="A533" s="776"/>
      <c r="B533" s="765"/>
      <c r="E533" s="765"/>
      <c r="F533" s="765"/>
    </row>
    <row r="534" spans="1:6" ht="12.75" customHeight="1">
      <c r="A534" s="776"/>
      <c r="B534" s="765"/>
      <c r="E534" s="765"/>
      <c r="F534" s="765"/>
    </row>
    <row r="535" spans="1:6" ht="12.75" customHeight="1">
      <c r="A535" s="776"/>
      <c r="B535" s="765"/>
      <c r="E535" s="765"/>
      <c r="F535" s="765"/>
    </row>
    <row r="536" spans="1:6" ht="12.75" customHeight="1">
      <c r="A536" s="776"/>
      <c r="B536" s="765"/>
      <c r="E536" s="765"/>
      <c r="F536" s="765"/>
    </row>
    <row r="537" spans="1:6" ht="12.75" customHeight="1">
      <c r="A537" s="776"/>
      <c r="B537" s="765"/>
      <c r="E537" s="765"/>
      <c r="F537" s="765"/>
    </row>
    <row r="538" spans="1:6" ht="12.75" customHeight="1">
      <c r="A538" s="776"/>
      <c r="B538" s="765"/>
      <c r="E538" s="765"/>
      <c r="F538" s="765"/>
    </row>
    <row r="539" spans="1:6" ht="12.75" customHeight="1">
      <c r="A539" s="776"/>
      <c r="B539" s="765"/>
      <c r="E539" s="765"/>
      <c r="F539" s="765"/>
    </row>
    <row r="540" spans="1:6" ht="12.75" customHeight="1">
      <c r="A540" s="776"/>
      <c r="B540" s="765"/>
      <c r="E540" s="765"/>
      <c r="F540" s="765"/>
    </row>
    <row r="541" spans="1:6" ht="12.75" customHeight="1">
      <c r="A541" s="776"/>
      <c r="B541" s="765"/>
      <c r="E541" s="765"/>
      <c r="F541" s="765"/>
    </row>
    <row r="542" spans="1:6" ht="12.75" customHeight="1">
      <c r="A542" s="776"/>
      <c r="B542" s="765"/>
      <c r="E542" s="765"/>
      <c r="F542" s="765"/>
    </row>
    <row r="543" spans="1:6" ht="12.75" customHeight="1">
      <c r="A543" s="776"/>
      <c r="B543" s="765"/>
      <c r="E543" s="765"/>
      <c r="F543" s="765"/>
    </row>
    <row r="544" spans="1:6" ht="12.75" customHeight="1">
      <c r="A544" s="776"/>
      <c r="B544" s="765"/>
      <c r="E544" s="765"/>
      <c r="F544" s="765"/>
    </row>
    <row r="545" spans="1:6" ht="12.75" customHeight="1">
      <c r="A545" s="776"/>
      <c r="B545" s="765"/>
      <c r="E545" s="765"/>
      <c r="F545" s="765"/>
    </row>
    <row r="546" spans="1:6" ht="12.75" customHeight="1">
      <c r="A546" s="776"/>
      <c r="B546" s="765"/>
      <c r="E546" s="765"/>
      <c r="F546" s="765"/>
    </row>
    <row r="547" spans="1:6" ht="12.75" customHeight="1">
      <c r="A547" s="776"/>
      <c r="B547" s="765"/>
      <c r="E547" s="765"/>
      <c r="F547" s="765"/>
    </row>
    <row r="548" spans="1:6" ht="12.75" customHeight="1">
      <c r="A548" s="776"/>
      <c r="B548" s="765"/>
      <c r="E548" s="765"/>
      <c r="F548" s="765"/>
    </row>
    <row r="549" spans="1:6" ht="12.75" customHeight="1">
      <c r="A549" s="776"/>
      <c r="B549" s="765"/>
      <c r="E549" s="765"/>
      <c r="F549" s="765"/>
    </row>
    <row r="550" spans="1:6" ht="12.75" customHeight="1">
      <c r="A550" s="776"/>
      <c r="B550" s="765"/>
      <c r="E550" s="765"/>
      <c r="F550" s="765"/>
    </row>
    <row r="551" spans="1:6" ht="12.75" customHeight="1">
      <c r="A551" s="776"/>
      <c r="B551" s="765"/>
      <c r="E551" s="765"/>
      <c r="F551" s="765"/>
    </row>
    <row r="552" spans="1:6" ht="12.75" customHeight="1">
      <c r="A552" s="776"/>
      <c r="B552" s="765"/>
      <c r="E552" s="765"/>
      <c r="F552" s="765"/>
    </row>
    <row r="553" spans="1:6" ht="12.75" customHeight="1">
      <c r="A553" s="776"/>
      <c r="B553" s="765"/>
      <c r="E553" s="765"/>
      <c r="F553" s="765"/>
    </row>
    <row r="554" spans="1:6" ht="12.75" customHeight="1">
      <c r="A554" s="776"/>
      <c r="B554" s="765"/>
      <c r="E554" s="765"/>
      <c r="F554" s="765"/>
    </row>
    <row r="555" spans="1:6" ht="12.75" customHeight="1">
      <c r="A555" s="776"/>
      <c r="B555" s="765"/>
      <c r="E555" s="765"/>
      <c r="F555" s="765"/>
    </row>
    <row r="556" spans="1:6" ht="12.75" customHeight="1">
      <c r="A556" s="776"/>
      <c r="B556" s="765"/>
      <c r="E556" s="765"/>
      <c r="F556" s="765"/>
    </row>
    <row r="557" spans="1:6" ht="12.75" customHeight="1">
      <c r="A557" s="776"/>
      <c r="B557" s="765"/>
      <c r="E557" s="765"/>
      <c r="F557" s="765"/>
    </row>
    <row r="558" spans="1:6" ht="12.75" customHeight="1">
      <c r="A558" s="776"/>
      <c r="B558" s="765"/>
      <c r="E558" s="765"/>
      <c r="F558" s="765"/>
    </row>
    <row r="559" spans="1:6" ht="12.75" customHeight="1">
      <c r="A559" s="776"/>
      <c r="B559" s="765"/>
      <c r="E559" s="765"/>
      <c r="F559" s="765"/>
    </row>
    <row r="560" spans="1:6" ht="12.75" customHeight="1">
      <c r="A560" s="776"/>
      <c r="B560" s="765"/>
      <c r="E560" s="765"/>
      <c r="F560" s="765"/>
    </row>
    <row r="561" spans="1:6" ht="12.75" customHeight="1">
      <c r="A561" s="776"/>
      <c r="B561" s="765"/>
      <c r="E561" s="765"/>
      <c r="F561" s="765"/>
    </row>
    <row r="562" spans="1:6" ht="12.75" customHeight="1">
      <c r="A562" s="776"/>
      <c r="B562" s="765"/>
      <c r="E562" s="765"/>
      <c r="F562" s="765"/>
    </row>
    <row r="563" spans="1:6" ht="12.75" customHeight="1">
      <c r="A563" s="776"/>
      <c r="B563" s="765"/>
      <c r="E563" s="765"/>
      <c r="F563" s="765"/>
    </row>
    <row r="564" spans="1:6" ht="12.75" customHeight="1">
      <c r="A564" s="776"/>
      <c r="B564" s="765"/>
      <c r="E564" s="765"/>
      <c r="F564" s="765"/>
    </row>
    <row r="565" spans="1:6" ht="12.75" customHeight="1">
      <c r="A565" s="776"/>
      <c r="B565" s="765"/>
      <c r="E565" s="765"/>
      <c r="F565" s="765"/>
    </row>
    <row r="566" spans="1:6" ht="12.75" customHeight="1">
      <c r="A566" s="776"/>
      <c r="B566" s="765"/>
      <c r="E566" s="765"/>
      <c r="F566" s="765"/>
    </row>
    <row r="567" spans="1:6" ht="12.75" customHeight="1">
      <c r="A567" s="776"/>
      <c r="B567" s="765"/>
      <c r="E567" s="765"/>
      <c r="F567" s="765"/>
    </row>
    <row r="568" spans="1:6" ht="12.75" customHeight="1">
      <c r="A568" s="776"/>
      <c r="B568" s="765"/>
      <c r="E568" s="765"/>
      <c r="F568" s="765"/>
    </row>
    <row r="569" spans="1:6" ht="12.75" customHeight="1">
      <c r="A569" s="776"/>
      <c r="B569" s="765"/>
      <c r="E569" s="765"/>
      <c r="F569" s="765"/>
    </row>
    <row r="570" spans="1:6" ht="12.75" customHeight="1">
      <c r="A570" s="776"/>
      <c r="B570" s="765"/>
      <c r="E570" s="765"/>
      <c r="F570" s="765"/>
    </row>
    <row r="571" spans="1:6" ht="12.75" customHeight="1">
      <c r="A571" s="776"/>
      <c r="B571" s="765"/>
      <c r="E571" s="765"/>
      <c r="F571" s="765"/>
    </row>
    <row r="572" spans="1:6" ht="12.75" customHeight="1">
      <c r="A572" s="776"/>
      <c r="B572" s="765"/>
      <c r="E572" s="765"/>
      <c r="F572" s="765"/>
    </row>
    <row r="573" spans="1:6" ht="12.75" customHeight="1">
      <c r="A573" s="776"/>
      <c r="B573" s="765"/>
      <c r="E573" s="765"/>
      <c r="F573" s="765"/>
    </row>
    <row r="574" spans="1:6" ht="12.75" customHeight="1">
      <c r="A574" s="776"/>
      <c r="B574" s="765"/>
      <c r="E574" s="765"/>
      <c r="F574" s="765"/>
    </row>
    <row r="575" spans="1:6" ht="12.75" customHeight="1">
      <c r="A575" s="776"/>
      <c r="B575" s="765"/>
      <c r="E575" s="765"/>
      <c r="F575" s="765"/>
    </row>
    <row r="576" spans="1:6" ht="12.75" customHeight="1">
      <c r="A576" s="776"/>
      <c r="B576" s="765"/>
      <c r="E576" s="765"/>
      <c r="F576" s="765"/>
    </row>
    <row r="577" spans="1:6" ht="12.75" customHeight="1">
      <c r="A577" s="776"/>
      <c r="B577" s="765"/>
      <c r="E577" s="765"/>
      <c r="F577" s="765"/>
    </row>
    <row r="578" spans="1:6" ht="12.75" customHeight="1">
      <c r="A578" s="776"/>
      <c r="B578" s="765"/>
      <c r="E578" s="765"/>
      <c r="F578" s="765"/>
    </row>
    <row r="579" spans="1:6" ht="12.75" customHeight="1">
      <c r="A579" s="776"/>
      <c r="B579" s="765"/>
      <c r="E579" s="765"/>
      <c r="F579" s="765"/>
    </row>
    <row r="580" spans="1:6" ht="12.75" customHeight="1">
      <c r="A580" s="776"/>
      <c r="B580" s="765"/>
      <c r="E580" s="765"/>
      <c r="F580" s="765"/>
    </row>
    <row r="581" spans="1:6" ht="12.75" customHeight="1">
      <c r="A581" s="776"/>
      <c r="B581" s="765"/>
      <c r="E581" s="765"/>
      <c r="F581" s="765"/>
    </row>
    <row r="582" spans="1:6" ht="12.75" customHeight="1">
      <c r="A582" s="776"/>
      <c r="B582" s="765"/>
      <c r="E582" s="765"/>
      <c r="F582" s="765"/>
    </row>
    <row r="583" spans="1:6" ht="12.75" customHeight="1">
      <c r="A583" s="776"/>
      <c r="B583" s="765"/>
      <c r="E583" s="765"/>
      <c r="F583" s="765"/>
    </row>
    <row r="584" spans="1:6" ht="12.75" customHeight="1">
      <c r="A584" s="776"/>
      <c r="B584" s="765"/>
      <c r="E584" s="765"/>
      <c r="F584" s="765"/>
    </row>
    <row r="585" spans="1:6" ht="12.75" customHeight="1">
      <c r="A585" s="776"/>
      <c r="B585" s="765"/>
      <c r="E585" s="765"/>
      <c r="F585" s="765"/>
    </row>
    <row r="586" spans="1:6" ht="12.75" customHeight="1">
      <c r="A586" s="776"/>
      <c r="B586" s="765"/>
      <c r="E586" s="765"/>
      <c r="F586" s="765"/>
    </row>
    <row r="587" spans="1:6" ht="12.75" customHeight="1">
      <c r="A587" s="776"/>
      <c r="B587" s="765"/>
      <c r="E587" s="765"/>
      <c r="F587" s="765"/>
    </row>
    <row r="588" spans="1:6" ht="12.75" customHeight="1">
      <c r="A588" s="776"/>
      <c r="B588" s="765"/>
      <c r="E588" s="765"/>
      <c r="F588" s="765"/>
    </row>
    <row r="589" spans="1:6" ht="12.75" customHeight="1">
      <c r="A589" s="776"/>
      <c r="B589" s="765"/>
      <c r="E589" s="765"/>
      <c r="F589" s="765"/>
    </row>
    <row r="590" spans="1:6" ht="12.75" customHeight="1">
      <c r="A590" s="776"/>
      <c r="B590" s="765"/>
      <c r="E590" s="765"/>
      <c r="F590" s="765"/>
    </row>
    <row r="591" spans="1:6" ht="12.75" customHeight="1">
      <c r="A591" s="776"/>
      <c r="B591" s="765"/>
      <c r="E591" s="765"/>
      <c r="F591" s="765"/>
    </row>
    <row r="592" spans="1:6" ht="12.75" customHeight="1">
      <c r="A592" s="776"/>
      <c r="B592" s="765"/>
      <c r="E592" s="765"/>
      <c r="F592" s="765"/>
    </row>
    <row r="593" spans="1:6" ht="12.75" customHeight="1">
      <c r="A593" s="776"/>
      <c r="B593" s="765"/>
      <c r="E593" s="765"/>
      <c r="F593" s="765"/>
    </row>
    <row r="594" spans="1:6" ht="12.75" customHeight="1">
      <c r="A594" s="776"/>
      <c r="B594" s="765"/>
      <c r="E594" s="765"/>
      <c r="F594" s="765"/>
    </row>
    <row r="595" spans="1:6" ht="12.75" customHeight="1">
      <c r="A595" s="776"/>
      <c r="B595" s="765"/>
      <c r="E595" s="765"/>
      <c r="F595" s="765"/>
    </row>
    <row r="596" spans="1:6" ht="12.75" customHeight="1">
      <c r="A596" s="776"/>
      <c r="B596" s="765"/>
      <c r="E596" s="765"/>
      <c r="F596" s="765"/>
    </row>
    <row r="597" spans="1:6" ht="12.75" customHeight="1">
      <c r="A597" s="776"/>
      <c r="B597" s="765"/>
      <c r="E597" s="765"/>
      <c r="F597" s="765"/>
    </row>
    <row r="598" spans="1:6" ht="12.75" customHeight="1">
      <c r="A598" s="776"/>
      <c r="B598" s="765"/>
      <c r="E598" s="765"/>
      <c r="F598" s="765"/>
    </row>
    <row r="599" spans="1:6" ht="12.75" customHeight="1">
      <c r="A599" s="776"/>
      <c r="B599" s="765"/>
      <c r="E599" s="765"/>
      <c r="F599" s="765"/>
    </row>
    <row r="600" spans="1:6" ht="12.75" customHeight="1">
      <c r="A600" s="776"/>
      <c r="B600" s="765"/>
      <c r="E600" s="765"/>
      <c r="F600" s="765"/>
    </row>
    <row r="601" spans="1:6" ht="12.75" customHeight="1">
      <c r="A601" s="776"/>
      <c r="B601" s="765"/>
      <c r="E601" s="765"/>
      <c r="F601" s="765"/>
    </row>
    <row r="602" spans="1:6" ht="12.75" customHeight="1">
      <c r="A602" s="776"/>
      <c r="B602" s="765"/>
      <c r="E602" s="765"/>
      <c r="F602" s="765"/>
    </row>
    <row r="603" spans="1:6" ht="12.75" customHeight="1">
      <c r="A603" s="776"/>
      <c r="B603" s="765"/>
      <c r="E603" s="765"/>
      <c r="F603" s="765"/>
    </row>
    <row r="604" spans="1:6" ht="12.75" customHeight="1">
      <c r="A604" s="776"/>
      <c r="B604" s="765"/>
      <c r="E604" s="765"/>
      <c r="F604" s="765"/>
    </row>
    <row r="605" spans="1:6" ht="12.75" customHeight="1">
      <c r="A605" s="776"/>
      <c r="B605" s="765"/>
      <c r="E605" s="765"/>
      <c r="F605" s="765"/>
    </row>
    <row r="606" spans="1:6" ht="12.75" customHeight="1">
      <c r="A606" s="776"/>
      <c r="B606" s="765"/>
      <c r="E606" s="765"/>
      <c r="F606" s="765"/>
    </row>
    <row r="607" spans="1:6" ht="12.75" customHeight="1">
      <c r="A607" s="776"/>
      <c r="B607" s="765"/>
      <c r="E607" s="765"/>
      <c r="F607" s="765"/>
    </row>
    <row r="608" spans="1:6" ht="12.75" customHeight="1">
      <c r="A608" s="776"/>
      <c r="B608" s="765"/>
      <c r="E608" s="765"/>
      <c r="F608" s="765"/>
    </row>
    <row r="609" spans="1:6" ht="12.75" customHeight="1">
      <c r="A609" s="776"/>
      <c r="B609" s="765"/>
      <c r="E609" s="765"/>
      <c r="F609" s="765"/>
    </row>
    <row r="610" spans="1:6" ht="12.75" customHeight="1">
      <c r="A610" s="776"/>
      <c r="B610" s="765"/>
      <c r="E610" s="765"/>
      <c r="F610" s="765"/>
    </row>
    <row r="611" spans="1:6" ht="12.75" customHeight="1">
      <c r="A611" s="776"/>
      <c r="B611" s="765"/>
      <c r="E611" s="765"/>
      <c r="F611" s="765"/>
    </row>
    <row r="612" spans="1:6" ht="12.75" customHeight="1">
      <c r="A612" s="776"/>
      <c r="B612" s="765"/>
      <c r="E612" s="765"/>
      <c r="F612" s="765"/>
    </row>
    <row r="613" spans="1:6" ht="12.75" customHeight="1">
      <c r="A613" s="776"/>
      <c r="B613" s="765"/>
      <c r="E613" s="765"/>
      <c r="F613" s="765"/>
    </row>
    <row r="614" spans="1:6" ht="12.75" customHeight="1">
      <c r="A614" s="776"/>
      <c r="B614" s="765"/>
      <c r="E614" s="765"/>
      <c r="F614" s="765"/>
    </row>
    <row r="615" spans="1:6" ht="12.75" customHeight="1">
      <c r="A615" s="776"/>
      <c r="B615" s="765"/>
      <c r="E615" s="765"/>
      <c r="F615" s="765"/>
    </row>
    <row r="616" spans="1:6" ht="12.75" customHeight="1">
      <c r="A616" s="776"/>
      <c r="B616" s="765"/>
      <c r="E616" s="765"/>
      <c r="F616" s="765"/>
    </row>
    <row r="617" spans="1:6" ht="12.75" customHeight="1">
      <c r="A617" s="776"/>
      <c r="B617" s="765"/>
      <c r="E617" s="765"/>
      <c r="F617" s="765"/>
    </row>
    <row r="618" spans="1:6" ht="12.75" customHeight="1">
      <c r="A618" s="776"/>
      <c r="B618" s="765"/>
      <c r="E618" s="765"/>
      <c r="F618" s="765"/>
    </row>
    <row r="619" spans="1:6" ht="12.75" customHeight="1">
      <c r="A619" s="776"/>
      <c r="B619" s="765"/>
      <c r="E619" s="765"/>
      <c r="F619" s="765"/>
    </row>
    <row r="620" spans="1:6" ht="12.75" customHeight="1">
      <c r="A620" s="776"/>
      <c r="B620" s="765"/>
      <c r="E620" s="765"/>
      <c r="F620" s="765"/>
    </row>
    <row r="621" spans="1:6" ht="12.75" customHeight="1">
      <c r="A621" s="776"/>
      <c r="B621" s="765"/>
      <c r="E621" s="765"/>
      <c r="F621" s="765"/>
    </row>
    <row r="622" spans="1:6" ht="12.75" customHeight="1">
      <c r="A622" s="776"/>
      <c r="B622" s="765"/>
      <c r="E622" s="765"/>
      <c r="F622" s="765"/>
    </row>
    <row r="623" spans="1:6" ht="12.75" customHeight="1">
      <c r="A623" s="776"/>
      <c r="B623" s="765"/>
      <c r="E623" s="765"/>
      <c r="F623" s="765"/>
    </row>
    <row r="624" spans="1:6" ht="12.75" customHeight="1">
      <c r="A624" s="776"/>
      <c r="B624" s="765"/>
      <c r="E624" s="765"/>
      <c r="F624" s="765"/>
    </row>
    <row r="625" spans="1:6" ht="12.75" customHeight="1">
      <c r="A625" s="776"/>
      <c r="B625" s="765"/>
      <c r="E625" s="765"/>
      <c r="F625" s="765"/>
    </row>
    <row r="626" spans="1:6" ht="12.75" customHeight="1">
      <c r="A626" s="776"/>
      <c r="B626" s="765"/>
      <c r="E626" s="765"/>
      <c r="F626" s="765"/>
    </row>
    <row r="627" spans="1:6" ht="12.75" customHeight="1">
      <c r="A627" s="776"/>
      <c r="B627" s="765"/>
      <c r="E627" s="765"/>
      <c r="F627" s="765"/>
    </row>
    <row r="628" spans="1:6" ht="12.75" customHeight="1">
      <c r="A628" s="776"/>
      <c r="B628" s="765"/>
      <c r="E628" s="765"/>
      <c r="F628" s="765"/>
    </row>
    <row r="629" spans="1:6" ht="12.75" customHeight="1">
      <c r="A629" s="776"/>
      <c r="B629" s="765"/>
      <c r="E629" s="765"/>
      <c r="F629" s="765"/>
    </row>
    <row r="630" spans="1:6" ht="12.75" customHeight="1">
      <c r="A630" s="776"/>
      <c r="B630" s="765"/>
      <c r="E630" s="765"/>
      <c r="F630" s="765"/>
    </row>
    <row r="631" spans="1:6" ht="12.75" customHeight="1">
      <c r="A631" s="776"/>
      <c r="B631" s="765"/>
      <c r="E631" s="765"/>
      <c r="F631" s="765"/>
    </row>
    <row r="632" spans="1:6" ht="12.75" customHeight="1">
      <c r="A632" s="776"/>
      <c r="B632" s="765"/>
      <c r="E632" s="765"/>
      <c r="F632" s="765"/>
    </row>
    <row r="633" spans="1:6" ht="12.75" customHeight="1">
      <c r="A633" s="776"/>
      <c r="B633" s="765"/>
      <c r="E633" s="765"/>
      <c r="F633" s="765"/>
    </row>
    <row r="634" spans="1:6" ht="12.75" customHeight="1">
      <c r="A634" s="776"/>
      <c r="B634" s="765"/>
      <c r="E634" s="765"/>
      <c r="F634" s="765"/>
    </row>
    <row r="635" spans="1:6" ht="12.75" customHeight="1">
      <c r="A635" s="776"/>
      <c r="B635" s="765"/>
      <c r="E635" s="765"/>
      <c r="F635" s="765"/>
    </row>
    <row r="636" spans="1:6" ht="12.75" customHeight="1">
      <c r="A636" s="776"/>
      <c r="B636" s="765"/>
      <c r="E636" s="765"/>
      <c r="F636" s="765"/>
    </row>
    <row r="637" spans="1:6" ht="12.75" customHeight="1">
      <c r="A637" s="776"/>
      <c r="B637" s="765"/>
      <c r="E637" s="765"/>
      <c r="F637" s="765"/>
    </row>
    <row r="638" spans="1:6" ht="12.75" customHeight="1">
      <c r="A638" s="776"/>
      <c r="B638" s="765"/>
      <c r="E638" s="765"/>
      <c r="F638" s="765"/>
    </row>
    <row r="639" spans="1:6" ht="12.75" customHeight="1">
      <c r="A639" s="776"/>
      <c r="B639" s="765"/>
      <c r="E639" s="765"/>
      <c r="F639" s="765"/>
    </row>
    <row r="640" spans="1:6" ht="12.75" customHeight="1">
      <c r="A640" s="776"/>
      <c r="B640" s="765"/>
      <c r="E640" s="765"/>
      <c r="F640" s="765"/>
    </row>
    <row r="641" spans="1:6" ht="12.75" customHeight="1">
      <c r="A641" s="776"/>
      <c r="B641" s="765"/>
      <c r="E641" s="765"/>
      <c r="F641" s="765"/>
    </row>
    <row r="642" spans="1:6" ht="12.75" customHeight="1">
      <c r="A642" s="776"/>
      <c r="B642" s="765"/>
      <c r="E642" s="765"/>
      <c r="F642" s="765"/>
    </row>
    <row r="643" spans="1:6" ht="12.75" customHeight="1">
      <c r="A643" s="776"/>
      <c r="B643" s="765"/>
      <c r="E643" s="765"/>
      <c r="F643" s="765"/>
    </row>
    <row r="644" spans="1:6" ht="12.75" customHeight="1">
      <c r="A644" s="776"/>
      <c r="B644" s="765"/>
      <c r="E644" s="765"/>
      <c r="F644" s="765"/>
    </row>
    <row r="645" spans="1:6" ht="12.75" customHeight="1">
      <c r="A645" s="776"/>
      <c r="B645" s="765"/>
      <c r="E645" s="765"/>
      <c r="F645" s="765"/>
    </row>
    <row r="646" spans="1:6" ht="12.75" customHeight="1">
      <c r="A646" s="776"/>
      <c r="B646" s="765"/>
      <c r="E646" s="765"/>
      <c r="F646" s="765"/>
    </row>
    <row r="647" spans="1:6" ht="12.75" customHeight="1">
      <c r="A647" s="776"/>
      <c r="B647" s="765"/>
      <c r="E647" s="765"/>
      <c r="F647" s="765"/>
    </row>
    <row r="648" spans="1:6" ht="12.75" customHeight="1">
      <c r="A648" s="776"/>
      <c r="B648" s="765"/>
      <c r="E648" s="765"/>
      <c r="F648" s="765"/>
    </row>
    <row r="649" spans="1:6" ht="12.75" customHeight="1">
      <c r="A649" s="776"/>
      <c r="B649" s="765"/>
      <c r="E649" s="765"/>
      <c r="F649" s="765"/>
    </row>
    <row r="650" spans="1:6" ht="12.75" customHeight="1">
      <c r="A650" s="776"/>
      <c r="B650" s="765"/>
      <c r="E650" s="765"/>
      <c r="F650" s="765"/>
    </row>
    <row r="651" spans="1:6" ht="12.75" customHeight="1">
      <c r="A651" s="776"/>
      <c r="B651" s="765"/>
      <c r="E651" s="765"/>
      <c r="F651" s="765"/>
    </row>
    <row r="652" spans="1:6" ht="12.75" customHeight="1">
      <c r="A652" s="776"/>
      <c r="B652" s="765"/>
      <c r="E652" s="765"/>
      <c r="F652" s="765"/>
    </row>
    <row r="653" spans="1:6" ht="12.75" customHeight="1">
      <c r="A653" s="776"/>
      <c r="B653" s="765"/>
      <c r="E653" s="765"/>
      <c r="F653" s="765"/>
    </row>
    <row r="654" spans="1:6" ht="12.75" customHeight="1">
      <c r="A654" s="776"/>
      <c r="B654" s="765"/>
      <c r="E654" s="765"/>
      <c r="F654" s="765"/>
    </row>
    <row r="655" spans="1:6" ht="12.75" customHeight="1">
      <c r="A655" s="776"/>
      <c r="B655" s="765"/>
      <c r="E655" s="765"/>
      <c r="F655" s="765"/>
    </row>
    <row r="656" spans="1:6" ht="12.75" customHeight="1">
      <c r="A656" s="776"/>
      <c r="B656" s="765"/>
      <c r="E656" s="765"/>
      <c r="F656" s="765"/>
    </row>
    <row r="657" spans="1:6" ht="12.75" customHeight="1">
      <c r="A657" s="776"/>
      <c r="B657" s="765"/>
      <c r="E657" s="765"/>
      <c r="F657" s="765"/>
    </row>
    <row r="658" spans="1:6" ht="12.75" customHeight="1">
      <c r="A658" s="776"/>
      <c r="B658" s="765"/>
      <c r="E658" s="765"/>
      <c r="F658" s="765"/>
    </row>
    <row r="659" spans="1:6" ht="12.75" customHeight="1">
      <c r="A659" s="776"/>
      <c r="B659" s="765"/>
      <c r="E659" s="765"/>
      <c r="F659" s="765"/>
    </row>
    <row r="660" spans="1:6" ht="12.75" customHeight="1">
      <c r="A660" s="776"/>
      <c r="B660" s="765"/>
      <c r="E660" s="765"/>
      <c r="F660" s="765"/>
    </row>
    <row r="661" spans="1:6" ht="12.75" customHeight="1">
      <c r="A661" s="776"/>
      <c r="B661" s="765"/>
      <c r="E661" s="765"/>
      <c r="F661" s="765"/>
    </row>
    <row r="662" spans="1:6" ht="12.75" customHeight="1">
      <c r="A662" s="776"/>
      <c r="B662" s="765"/>
      <c r="E662" s="765"/>
      <c r="F662" s="765"/>
    </row>
    <row r="663" spans="1:6" ht="12.75" customHeight="1">
      <c r="A663" s="776"/>
      <c r="B663" s="765"/>
      <c r="E663" s="765"/>
      <c r="F663" s="765"/>
    </row>
    <row r="664" spans="1:6" ht="12.75" customHeight="1">
      <c r="A664" s="776"/>
      <c r="B664" s="765"/>
      <c r="E664" s="765"/>
      <c r="F664" s="765"/>
    </row>
    <row r="665" spans="1:6" ht="12.75" customHeight="1">
      <c r="A665" s="776"/>
      <c r="B665" s="765"/>
      <c r="E665" s="765"/>
      <c r="F665" s="765"/>
    </row>
    <row r="666" spans="1:6" ht="12.75" customHeight="1">
      <c r="A666" s="776"/>
      <c r="B666" s="765"/>
      <c r="E666" s="765"/>
      <c r="F666" s="765"/>
    </row>
    <row r="667" spans="1:6" ht="12.75" customHeight="1">
      <c r="A667" s="776"/>
      <c r="B667" s="765"/>
      <c r="E667" s="765"/>
      <c r="F667" s="765"/>
    </row>
    <row r="668" spans="1:6" ht="12.75" customHeight="1">
      <c r="A668" s="776"/>
      <c r="B668" s="765"/>
      <c r="E668" s="765"/>
      <c r="F668" s="765"/>
    </row>
    <row r="669" spans="1:6" ht="12.75" customHeight="1">
      <c r="A669" s="776"/>
      <c r="B669" s="765"/>
      <c r="E669" s="765"/>
      <c r="F669" s="765"/>
    </row>
    <row r="670" spans="1:6" ht="12.75" customHeight="1">
      <c r="A670" s="776"/>
      <c r="B670" s="765"/>
      <c r="E670" s="765"/>
      <c r="F670" s="765"/>
    </row>
    <row r="671" spans="1:6" ht="12.75" customHeight="1">
      <c r="A671" s="776"/>
      <c r="B671" s="765"/>
      <c r="E671" s="765"/>
      <c r="F671" s="765"/>
    </row>
    <row r="672" spans="1:6" ht="12.75" customHeight="1">
      <c r="A672" s="776"/>
      <c r="B672" s="765"/>
      <c r="E672" s="765"/>
      <c r="F672" s="765"/>
    </row>
    <row r="673" spans="1:6" ht="12.75" customHeight="1">
      <c r="A673" s="776"/>
      <c r="B673" s="765"/>
      <c r="E673" s="765"/>
      <c r="F673" s="765"/>
    </row>
    <row r="674" spans="1:6" ht="12.75" customHeight="1">
      <c r="A674" s="776"/>
      <c r="B674" s="765"/>
      <c r="E674" s="765"/>
      <c r="F674" s="765"/>
    </row>
    <row r="675" spans="1:6" ht="12.75" customHeight="1">
      <c r="A675" s="776"/>
      <c r="B675" s="765"/>
      <c r="E675" s="765"/>
      <c r="F675" s="765"/>
    </row>
    <row r="676" spans="1:6" ht="12.75" customHeight="1">
      <c r="A676" s="776"/>
      <c r="B676" s="765"/>
      <c r="E676" s="765"/>
      <c r="F676" s="765"/>
    </row>
    <row r="677" spans="1:6" ht="12.75" customHeight="1">
      <c r="A677" s="776"/>
      <c r="B677" s="765"/>
      <c r="E677" s="765"/>
      <c r="F677" s="765"/>
    </row>
    <row r="678" spans="1:6" ht="12.75" customHeight="1">
      <c r="A678" s="776"/>
      <c r="B678" s="765"/>
      <c r="E678" s="765"/>
      <c r="F678" s="765"/>
    </row>
    <row r="679" spans="1:6" ht="12.75" customHeight="1">
      <c r="A679" s="776"/>
      <c r="B679" s="765"/>
      <c r="E679" s="765"/>
      <c r="F679" s="765"/>
    </row>
    <row r="680" spans="1:6" ht="12.75" customHeight="1">
      <c r="A680" s="776"/>
      <c r="B680" s="765"/>
      <c r="E680" s="765"/>
      <c r="F680" s="765"/>
    </row>
    <row r="681" spans="1:6" ht="12.75" customHeight="1">
      <c r="A681" s="776"/>
      <c r="B681" s="765"/>
      <c r="E681" s="765"/>
      <c r="F681" s="765"/>
    </row>
    <row r="682" spans="1:6" ht="12.75" customHeight="1">
      <c r="A682" s="776"/>
      <c r="B682" s="765"/>
      <c r="E682" s="765"/>
      <c r="F682" s="765"/>
    </row>
    <row r="683" spans="1:6" ht="12.75" customHeight="1">
      <c r="A683" s="776"/>
      <c r="B683" s="765"/>
      <c r="E683" s="765"/>
      <c r="F683" s="765"/>
    </row>
    <row r="684" spans="1:6" ht="12.75" customHeight="1">
      <c r="A684" s="776"/>
      <c r="B684" s="765"/>
      <c r="E684" s="765"/>
      <c r="F684" s="765"/>
    </row>
    <row r="685" spans="1:6" ht="12.75" customHeight="1">
      <c r="A685" s="776"/>
      <c r="B685" s="765"/>
      <c r="E685" s="765"/>
      <c r="F685" s="765"/>
    </row>
    <row r="686" spans="1:6" ht="12.75" customHeight="1">
      <c r="A686" s="776"/>
      <c r="B686" s="765"/>
      <c r="E686" s="765"/>
      <c r="F686" s="765"/>
    </row>
    <row r="687" spans="1:6" ht="12.75" customHeight="1">
      <c r="A687" s="776"/>
      <c r="B687" s="765"/>
      <c r="E687" s="765"/>
      <c r="F687" s="765"/>
    </row>
    <row r="688" spans="1:6" ht="12.75" customHeight="1">
      <c r="A688" s="776"/>
      <c r="B688" s="765"/>
      <c r="E688" s="765"/>
      <c r="F688" s="765"/>
    </row>
    <row r="689" spans="1:6" ht="12.75" customHeight="1">
      <c r="A689" s="776"/>
      <c r="B689" s="765"/>
      <c r="E689" s="765"/>
      <c r="F689" s="765"/>
    </row>
    <row r="690" spans="1:6" ht="12.75" customHeight="1">
      <c r="A690" s="776"/>
      <c r="B690" s="765"/>
      <c r="E690" s="765"/>
      <c r="F690" s="765"/>
    </row>
    <row r="691" spans="1:6" ht="12.75" customHeight="1">
      <c r="A691" s="776"/>
      <c r="B691" s="765"/>
      <c r="E691" s="765"/>
      <c r="F691" s="765"/>
    </row>
    <row r="692" spans="1:6" ht="12.75" customHeight="1">
      <c r="A692" s="776"/>
      <c r="B692" s="765"/>
      <c r="E692" s="765"/>
      <c r="F692" s="765"/>
    </row>
    <row r="693" spans="1:6" ht="12.75" customHeight="1">
      <c r="A693" s="776"/>
      <c r="B693" s="765"/>
      <c r="E693" s="765"/>
      <c r="F693" s="765"/>
    </row>
    <row r="694" spans="1:6" ht="12.75" customHeight="1">
      <c r="A694" s="776"/>
      <c r="B694" s="765"/>
      <c r="E694" s="765"/>
      <c r="F694" s="765"/>
    </row>
    <row r="695" spans="1:6" ht="12.75" customHeight="1">
      <c r="A695" s="776"/>
      <c r="B695" s="765"/>
      <c r="E695" s="765"/>
      <c r="F695" s="765"/>
    </row>
    <row r="696" spans="1:6" ht="12.75" customHeight="1">
      <c r="A696" s="776"/>
      <c r="B696" s="765"/>
      <c r="E696" s="765"/>
      <c r="F696" s="765"/>
    </row>
    <row r="697" spans="1:6" ht="12.75" customHeight="1">
      <c r="A697" s="776"/>
      <c r="B697" s="765"/>
      <c r="E697" s="765"/>
      <c r="F697" s="765"/>
    </row>
    <row r="698" spans="1:6" ht="12.75" customHeight="1">
      <c r="A698" s="776"/>
      <c r="B698" s="765"/>
      <c r="E698" s="765"/>
      <c r="F698" s="765"/>
    </row>
    <row r="699" spans="1:6" ht="12.75" customHeight="1">
      <c r="A699" s="776"/>
      <c r="B699" s="765"/>
      <c r="E699" s="765"/>
      <c r="F699" s="765"/>
    </row>
    <row r="700" spans="1:6" ht="12.75" customHeight="1">
      <c r="A700" s="776"/>
      <c r="B700" s="765"/>
      <c r="E700" s="765"/>
      <c r="F700" s="765"/>
    </row>
    <row r="701" spans="1:6" ht="12.75" customHeight="1">
      <c r="A701" s="776"/>
      <c r="B701" s="765"/>
      <c r="E701" s="765"/>
      <c r="F701" s="765"/>
    </row>
    <row r="702" spans="1:6" ht="12.75" customHeight="1">
      <c r="A702" s="776"/>
      <c r="B702" s="765"/>
      <c r="E702" s="765"/>
      <c r="F702" s="765"/>
    </row>
    <row r="703" spans="1:6" ht="12.75" customHeight="1">
      <c r="A703" s="776"/>
      <c r="B703" s="765"/>
      <c r="E703" s="765"/>
      <c r="F703" s="765"/>
    </row>
    <row r="704" spans="1:6" ht="12.75" customHeight="1">
      <c r="A704" s="776"/>
      <c r="B704" s="765"/>
      <c r="E704" s="765"/>
      <c r="F704" s="765"/>
    </row>
    <row r="705" spans="1:6" ht="12.75" customHeight="1">
      <c r="A705" s="776"/>
      <c r="B705" s="765"/>
      <c r="E705" s="765"/>
      <c r="F705" s="765"/>
    </row>
    <row r="706" spans="1:6" ht="12.75" customHeight="1">
      <c r="A706" s="776"/>
      <c r="B706" s="765"/>
      <c r="E706" s="765"/>
      <c r="F706" s="765"/>
    </row>
    <row r="707" spans="1:6" ht="12.75" customHeight="1">
      <c r="A707" s="776"/>
      <c r="B707" s="765"/>
      <c r="E707" s="765"/>
      <c r="F707" s="765"/>
    </row>
    <row r="708" spans="1:6" ht="12.75" customHeight="1">
      <c r="A708" s="776"/>
      <c r="B708" s="765"/>
      <c r="E708" s="765"/>
      <c r="F708" s="765"/>
    </row>
    <row r="709" spans="1:6" ht="12.75" customHeight="1">
      <c r="A709" s="776"/>
      <c r="B709" s="765"/>
      <c r="E709" s="765"/>
      <c r="F709" s="765"/>
    </row>
    <row r="710" spans="1:6" ht="12.75" customHeight="1">
      <c r="A710" s="776"/>
      <c r="B710" s="765"/>
      <c r="E710" s="765"/>
      <c r="F710" s="765"/>
    </row>
    <row r="711" spans="1:6" ht="12.75" customHeight="1">
      <c r="A711" s="776"/>
      <c r="B711" s="765"/>
      <c r="E711" s="765"/>
      <c r="F711" s="765"/>
    </row>
    <row r="712" spans="1:6" ht="12.75" customHeight="1">
      <c r="A712" s="776"/>
      <c r="B712" s="765"/>
      <c r="E712" s="765"/>
      <c r="F712" s="765"/>
    </row>
    <row r="713" spans="1:6" ht="12.75" customHeight="1">
      <c r="A713" s="776"/>
      <c r="B713" s="765"/>
      <c r="E713" s="765"/>
      <c r="F713" s="765"/>
    </row>
    <row r="714" spans="1:6" ht="12.75" customHeight="1">
      <c r="A714" s="776"/>
      <c r="B714" s="765"/>
      <c r="E714" s="765"/>
      <c r="F714" s="765"/>
    </row>
    <row r="715" spans="1:6" ht="12.75" customHeight="1">
      <c r="A715" s="776"/>
      <c r="B715" s="765"/>
      <c r="E715" s="765"/>
      <c r="F715" s="765"/>
    </row>
    <row r="716" spans="1:6" ht="12.75" customHeight="1">
      <c r="A716" s="776"/>
      <c r="B716" s="765"/>
      <c r="E716" s="765"/>
      <c r="F716" s="765"/>
    </row>
    <row r="717" spans="1:6" ht="12.75" customHeight="1">
      <c r="A717" s="776"/>
      <c r="B717" s="765"/>
      <c r="E717" s="765"/>
      <c r="F717" s="765"/>
    </row>
    <row r="718" spans="1:6" ht="12.75" customHeight="1">
      <c r="A718" s="776"/>
      <c r="B718" s="765"/>
      <c r="E718" s="765"/>
      <c r="F718" s="765"/>
    </row>
    <row r="719" spans="1:6" ht="12.75" customHeight="1">
      <c r="A719" s="776"/>
      <c r="B719" s="765"/>
      <c r="E719" s="765"/>
      <c r="F719" s="765"/>
    </row>
    <row r="720" spans="1:6" ht="12.75" customHeight="1">
      <c r="A720" s="776"/>
      <c r="B720" s="765"/>
      <c r="E720" s="765"/>
      <c r="F720" s="765"/>
    </row>
    <row r="721" spans="1:6" ht="12.75" customHeight="1">
      <c r="A721" s="776"/>
      <c r="B721" s="765"/>
      <c r="E721" s="765"/>
      <c r="F721" s="765"/>
    </row>
    <row r="722" spans="1:6" ht="12.75" customHeight="1">
      <c r="A722" s="776"/>
      <c r="B722" s="765"/>
      <c r="E722" s="765"/>
      <c r="F722" s="765"/>
    </row>
    <row r="723" spans="1:6" ht="12.75" customHeight="1">
      <c r="A723" s="776"/>
      <c r="B723" s="765"/>
      <c r="E723" s="765"/>
      <c r="F723" s="765"/>
    </row>
    <row r="724" spans="1:6" ht="12.75" customHeight="1">
      <c r="A724" s="776"/>
      <c r="B724" s="765"/>
      <c r="E724" s="765"/>
      <c r="F724" s="765"/>
    </row>
    <row r="725" spans="1:6" ht="12.75" customHeight="1">
      <c r="A725" s="776"/>
      <c r="B725" s="765"/>
      <c r="E725" s="765"/>
      <c r="F725" s="765"/>
    </row>
    <row r="726" spans="1:6" ht="12.75" customHeight="1">
      <c r="A726" s="776"/>
      <c r="B726" s="765"/>
      <c r="E726" s="765"/>
      <c r="F726" s="765"/>
    </row>
    <row r="727" spans="1:6" ht="12.75" customHeight="1">
      <c r="A727" s="776"/>
      <c r="B727" s="765"/>
      <c r="E727" s="765"/>
      <c r="F727" s="765"/>
    </row>
    <row r="728" spans="1:6" ht="12.75" customHeight="1">
      <c r="A728" s="776"/>
      <c r="B728" s="765"/>
      <c r="E728" s="765"/>
      <c r="F728" s="765"/>
    </row>
    <row r="729" spans="1:6" ht="12.75" customHeight="1">
      <c r="A729" s="776"/>
      <c r="B729" s="765"/>
      <c r="E729" s="765"/>
      <c r="F729" s="765"/>
    </row>
    <row r="730" spans="1:6" ht="12.75" customHeight="1">
      <c r="A730" s="776"/>
      <c r="B730" s="765"/>
      <c r="E730" s="765"/>
      <c r="F730" s="765"/>
    </row>
    <row r="731" spans="1:6" ht="12.75" customHeight="1">
      <c r="A731" s="776"/>
      <c r="B731" s="765"/>
      <c r="E731" s="765"/>
      <c r="F731" s="765"/>
    </row>
    <row r="732" spans="1:6" ht="12.75" customHeight="1">
      <c r="A732" s="776"/>
      <c r="B732" s="765"/>
      <c r="E732" s="765"/>
      <c r="F732" s="765"/>
    </row>
    <row r="733" spans="1:6" ht="12.75" customHeight="1">
      <c r="A733" s="776"/>
      <c r="B733" s="765"/>
      <c r="E733" s="765"/>
      <c r="F733" s="765"/>
    </row>
    <row r="734" spans="1:6" ht="12.75" customHeight="1">
      <c r="A734" s="776"/>
      <c r="B734" s="765"/>
      <c r="E734" s="765"/>
      <c r="F734" s="765"/>
    </row>
    <row r="735" spans="1:6" ht="12.75" customHeight="1">
      <c r="A735" s="776"/>
      <c r="B735" s="765"/>
      <c r="E735" s="765"/>
      <c r="F735" s="765"/>
    </row>
    <row r="736" spans="1:6" ht="12.75" customHeight="1">
      <c r="A736" s="776"/>
      <c r="B736" s="765"/>
      <c r="E736" s="765"/>
      <c r="F736" s="765"/>
    </row>
    <row r="737" spans="1:6" ht="12.75" customHeight="1">
      <c r="A737" s="776"/>
      <c r="B737" s="765"/>
      <c r="E737" s="765"/>
      <c r="F737" s="765"/>
    </row>
    <row r="738" spans="1:6" ht="12.75" customHeight="1">
      <c r="A738" s="776"/>
      <c r="B738" s="765"/>
      <c r="E738" s="765"/>
      <c r="F738" s="765"/>
    </row>
    <row r="739" spans="1:6" ht="12.75" customHeight="1">
      <c r="A739" s="776"/>
      <c r="B739" s="765"/>
      <c r="E739" s="765"/>
      <c r="F739" s="765"/>
    </row>
    <row r="740" spans="1:6" ht="12.75" customHeight="1">
      <c r="A740" s="776"/>
      <c r="B740" s="765"/>
      <c r="E740" s="765"/>
      <c r="F740" s="765"/>
    </row>
    <row r="741" spans="1:6" ht="12.75" customHeight="1">
      <c r="A741" s="776"/>
      <c r="B741" s="765"/>
      <c r="E741" s="765"/>
      <c r="F741" s="765"/>
    </row>
    <row r="742" spans="1:6" ht="12.75" customHeight="1">
      <c r="A742" s="776"/>
      <c r="B742" s="765"/>
      <c r="E742" s="765"/>
      <c r="F742" s="765"/>
    </row>
    <row r="743" spans="1:6" ht="12.75" customHeight="1">
      <c r="A743" s="776"/>
      <c r="B743" s="765"/>
      <c r="E743" s="765"/>
      <c r="F743" s="765"/>
    </row>
    <row r="744" spans="1:6" ht="12.75" customHeight="1">
      <c r="A744" s="776"/>
      <c r="B744" s="765"/>
      <c r="E744" s="765"/>
      <c r="F744" s="765"/>
    </row>
    <row r="745" spans="1:6" ht="12.75" customHeight="1">
      <c r="A745" s="776"/>
      <c r="B745" s="765"/>
      <c r="E745" s="765"/>
      <c r="F745" s="765"/>
    </row>
    <row r="746" spans="1:6" ht="12.75" customHeight="1">
      <c r="A746" s="776"/>
      <c r="B746" s="765"/>
      <c r="E746" s="765"/>
      <c r="F746" s="765"/>
    </row>
    <row r="747" spans="1:6" ht="12.75" customHeight="1">
      <c r="A747" s="776"/>
      <c r="B747" s="765"/>
      <c r="E747" s="765"/>
      <c r="F747" s="765"/>
    </row>
    <row r="748" spans="1:6" ht="12.75" customHeight="1">
      <c r="A748" s="776"/>
      <c r="B748" s="765"/>
      <c r="E748" s="765"/>
      <c r="F748" s="765"/>
    </row>
    <row r="749" spans="1:6" ht="12.75" customHeight="1">
      <c r="A749" s="776"/>
      <c r="B749" s="765"/>
      <c r="E749" s="765"/>
      <c r="F749" s="765"/>
    </row>
    <row r="750" spans="1:6" ht="12.75" customHeight="1">
      <c r="A750" s="776"/>
      <c r="B750" s="765"/>
      <c r="E750" s="765"/>
      <c r="F750" s="765"/>
    </row>
    <row r="751" spans="1:6" ht="12.75" customHeight="1">
      <c r="A751" s="776"/>
      <c r="B751" s="765"/>
      <c r="E751" s="765"/>
      <c r="F751" s="765"/>
    </row>
    <row r="752" spans="1:6" ht="12.75" customHeight="1">
      <c r="A752" s="776"/>
      <c r="B752" s="765"/>
      <c r="E752" s="765"/>
      <c r="F752" s="765"/>
    </row>
    <row r="753" spans="1:6" ht="12.75" customHeight="1">
      <c r="A753" s="776"/>
      <c r="B753" s="765"/>
      <c r="E753" s="765"/>
      <c r="F753" s="765"/>
    </row>
    <row r="754" spans="1:6" ht="12.75" customHeight="1">
      <c r="A754" s="776"/>
      <c r="B754" s="765"/>
      <c r="E754" s="765"/>
      <c r="F754" s="765"/>
    </row>
    <row r="755" spans="1:6" ht="12.75" customHeight="1">
      <c r="A755" s="776"/>
      <c r="B755" s="765"/>
      <c r="E755" s="765"/>
      <c r="F755" s="765"/>
    </row>
    <row r="756" spans="1:6" ht="12.75" customHeight="1">
      <c r="A756" s="776"/>
      <c r="B756" s="765"/>
      <c r="E756" s="765"/>
      <c r="F756" s="765"/>
    </row>
    <row r="757" spans="1:6" ht="12.75" customHeight="1">
      <c r="A757" s="776"/>
      <c r="B757" s="765"/>
      <c r="E757" s="765"/>
      <c r="F757" s="765"/>
    </row>
    <row r="758" spans="1:6" ht="12.75" customHeight="1">
      <c r="A758" s="776"/>
      <c r="B758" s="765"/>
      <c r="E758" s="765"/>
      <c r="F758" s="765"/>
    </row>
    <row r="759" spans="1:6" ht="12.75" customHeight="1">
      <c r="A759" s="776"/>
      <c r="B759" s="765"/>
      <c r="E759" s="765"/>
      <c r="F759" s="765"/>
    </row>
    <row r="760" spans="1:6" ht="12.75" customHeight="1">
      <c r="A760" s="776"/>
      <c r="B760" s="765"/>
      <c r="E760" s="765"/>
      <c r="F760" s="765"/>
    </row>
    <row r="761" spans="1:6" ht="12.75" customHeight="1">
      <c r="A761" s="776"/>
      <c r="B761" s="765"/>
      <c r="E761" s="765"/>
      <c r="F761" s="765"/>
    </row>
    <row r="762" spans="1:6" ht="12.75" customHeight="1">
      <c r="A762" s="776"/>
      <c r="B762" s="765"/>
      <c r="E762" s="765"/>
      <c r="F762" s="765"/>
    </row>
    <row r="763" spans="1:6" ht="12.75" customHeight="1">
      <c r="A763" s="776"/>
      <c r="B763" s="765"/>
      <c r="E763" s="765"/>
      <c r="F763" s="765"/>
    </row>
    <row r="764" spans="1:6" ht="12.75" customHeight="1">
      <c r="A764" s="776"/>
      <c r="B764" s="765"/>
      <c r="E764" s="765"/>
      <c r="F764" s="765"/>
    </row>
    <row r="765" spans="1:6" ht="12.75" customHeight="1">
      <c r="A765" s="776"/>
      <c r="B765" s="765"/>
      <c r="E765" s="765"/>
      <c r="F765" s="765"/>
    </row>
    <row r="766" spans="1:6" ht="12.75" customHeight="1">
      <c r="A766" s="776"/>
      <c r="B766" s="765"/>
      <c r="E766" s="765"/>
      <c r="F766" s="765"/>
    </row>
    <row r="767" spans="1:6" ht="12.75" customHeight="1">
      <c r="A767" s="776"/>
      <c r="B767" s="765"/>
      <c r="E767" s="765"/>
      <c r="F767" s="765"/>
    </row>
    <row r="768" spans="1:6" ht="12.75" customHeight="1">
      <c r="A768" s="776"/>
      <c r="B768" s="765"/>
      <c r="E768" s="765"/>
      <c r="F768" s="765"/>
    </row>
    <row r="769" spans="1:6" ht="12.75" customHeight="1">
      <c r="A769" s="776"/>
      <c r="B769" s="765"/>
      <c r="E769" s="765"/>
      <c r="F769" s="765"/>
    </row>
    <row r="770" spans="1:6" ht="12.75" customHeight="1">
      <c r="A770" s="776"/>
      <c r="B770" s="765"/>
      <c r="E770" s="765"/>
      <c r="F770" s="765"/>
    </row>
    <row r="771" spans="1:6" ht="12.75" customHeight="1">
      <c r="A771" s="776"/>
      <c r="B771" s="765"/>
      <c r="E771" s="765"/>
      <c r="F771" s="765"/>
    </row>
    <row r="772" spans="1:6" ht="12.75" customHeight="1">
      <c r="A772" s="776"/>
      <c r="B772" s="765"/>
      <c r="E772" s="765"/>
      <c r="F772" s="765"/>
    </row>
    <row r="773" spans="1:6" ht="12.75" customHeight="1">
      <c r="A773" s="776"/>
      <c r="B773" s="765"/>
      <c r="E773" s="765"/>
      <c r="F773" s="765"/>
    </row>
    <row r="774" spans="1:6" ht="12.75" customHeight="1">
      <c r="A774" s="776"/>
      <c r="B774" s="765"/>
      <c r="E774" s="765"/>
      <c r="F774" s="765"/>
    </row>
    <row r="775" spans="1:6" ht="12.75" customHeight="1">
      <c r="A775" s="776"/>
      <c r="B775" s="765"/>
      <c r="E775" s="765"/>
      <c r="F775" s="765"/>
    </row>
    <row r="776" spans="1:6" ht="12.75" customHeight="1">
      <c r="A776" s="776"/>
      <c r="B776" s="765"/>
      <c r="E776" s="765"/>
      <c r="F776" s="765"/>
    </row>
    <row r="777" spans="1:6" ht="12.75" customHeight="1">
      <c r="A777" s="776"/>
      <c r="B777" s="765"/>
      <c r="E777" s="765"/>
      <c r="F777" s="765"/>
    </row>
    <row r="778" spans="1:6" ht="12.75" customHeight="1">
      <c r="A778" s="776"/>
      <c r="B778" s="765"/>
      <c r="E778" s="765"/>
      <c r="F778" s="765"/>
    </row>
    <row r="779" spans="1:6" ht="12.75" customHeight="1">
      <c r="A779" s="776"/>
      <c r="B779" s="765"/>
      <c r="E779" s="765"/>
      <c r="F779" s="765"/>
    </row>
    <row r="780" spans="1:6" ht="12.75" customHeight="1">
      <c r="A780" s="776"/>
      <c r="B780" s="765"/>
      <c r="E780" s="765"/>
      <c r="F780" s="765"/>
    </row>
    <row r="781" spans="1:6" ht="12.75" customHeight="1">
      <c r="A781" s="776"/>
      <c r="B781" s="765"/>
      <c r="E781" s="765"/>
      <c r="F781" s="765"/>
    </row>
    <row r="782" spans="1:6" ht="12.75" customHeight="1">
      <c r="A782" s="776"/>
      <c r="B782" s="765"/>
      <c r="E782" s="765"/>
      <c r="F782" s="765"/>
    </row>
    <row r="783" spans="1:6" ht="12.75" customHeight="1">
      <c r="A783" s="776"/>
      <c r="B783" s="765"/>
      <c r="E783" s="765"/>
      <c r="F783" s="765"/>
    </row>
    <row r="784" spans="1:6" ht="12.75" customHeight="1">
      <c r="A784" s="776"/>
      <c r="B784" s="765"/>
      <c r="E784" s="765"/>
      <c r="F784" s="765"/>
    </row>
    <row r="785" spans="1:6" ht="12.75" customHeight="1">
      <c r="A785" s="776"/>
      <c r="B785" s="765"/>
      <c r="E785" s="765"/>
      <c r="F785" s="765"/>
    </row>
    <row r="786" spans="1:6" ht="12.75" customHeight="1">
      <c r="A786" s="776"/>
      <c r="B786" s="765"/>
      <c r="E786" s="765"/>
      <c r="F786" s="765"/>
    </row>
    <row r="787" spans="1:6" ht="12.75" customHeight="1">
      <c r="A787" s="776"/>
      <c r="B787" s="765"/>
      <c r="E787" s="765"/>
      <c r="F787" s="765"/>
    </row>
    <row r="788" spans="1:6" ht="12.75" customHeight="1">
      <c r="A788" s="776"/>
      <c r="B788" s="765"/>
      <c r="E788" s="765"/>
      <c r="F788" s="765"/>
    </row>
    <row r="789" spans="1:6" ht="12.75" customHeight="1">
      <c r="A789" s="776"/>
      <c r="B789" s="765"/>
      <c r="E789" s="765"/>
      <c r="F789" s="765"/>
    </row>
    <row r="790" spans="1:6" ht="12.75" customHeight="1">
      <c r="A790" s="776"/>
      <c r="B790" s="765"/>
      <c r="E790" s="765"/>
      <c r="F790" s="765"/>
    </row>
    <row r="791" spans="1:6" ht="12.75" customHeight="1">
      <c r="A791" s="776"/>
      <c r="B791" s="765"/>
      <c r="E791" s="765"/>
      <c r="F791" s="765"/>
    </row>
    <row r="792" spans="1:6" ht="12.75" customHeight="1">
      <c r="A792" s="776"/>
      <c r="B792" s="765"/>
      <c r="E792" s="765"/>
      <c r="F792" s="765"/>
    </row>
    <row r="793" spans="1:6" ht="12.75" customHeight="1">
      <c r="A793" s="776"/>
      <c r="B793" s="765"/>
      <c r="E793" s="765"/>
      <c r="F793" s="765"/>
    </row>
    <row r="794" spans="1:6" ht="12.75" customHeight="1">
      <c r="A794" s="776"/>
      <c r="B794" s="765"/>
      <c r="E794" s="765"/>
      <c r="F794" s="765"/>
    </row>
    <row r="795" spans="1:6" ht="12.75" customHeight="1">
      <c r="A795" s="776"/>
      <c r="B795" s="765"/>
      <c r="E795" s="765"/>
      <c r="F795" s="765"/>
    </row>
    <row r="796" spans="1:6" ht="12.75" customHeight="1">
      <c r="A796" s="776"/>
      <c r="B796" s="765"/>
      <c r="E796" s="765"/>
      <c r="F796" s="765"/>
    </row>
    <row r="797" spans="1:6" ht="12.75" customHeight="1">
      <c r="A797" s="776"/>
      <c r="B797" s="765"/>
      <c r="E797" s="765"/>
      <c r="F797" s="765"/>
    </row>
    <row r="798" spans="1:6" ht="12.75" customHeight="1">
      <c r="A798" s="776"/>
      <c r="B798" s="765"/>
      <c r="E798" s="765"/>
      <c r="F798" s="765"/>
    </row>
    <row r="799" spans="1:6" ht="12.75" customHeight="1">
      <c r="A799" s="776"/>
      <c r="B799" s="765"/>
      <c r="E799" s="765"/>
      <c r="F799" s="765"/>
    </row>
    <row r="800" spans="1:6" ht="12.75" customHeight="1">
      <c r="A800" s="776"/>
      <c r="B800" s="765"/>
      <c r="E800" s="765"/>
      <c r="F800" s="765"/>
    </row>
    <row r="801" spans="1:6" ht="12.75" customHeight="1">
      <c r="A801" s="776"/>
      <c r="B801" s="765"/>
      <c r="E801" s="765"/>
      <c r="F801" s="765"/>
    </row>
    <row r="802" spans="1:6" ht="12.75" customHeight="1">
      <c r="A802" s="777"/>
      <c r="B802" s="765"/>
      <c r="E802" s="765"/>
      <c r="F802" s="765"/>
    </row>
    <row r="803" spans="1:6" ht="12.75" customHeight="1">
      <c r="A803" s="777"/>
      <c r="B803" s="765"/>
      <c r="E803" s="765"/>
      <c r="F803" s="765"/>
    </row>
    <row r="804" spans="1:6" ht="12.75" customHeight="1">
      <c r="A804" s="777"/>
      <c r="B804" s="765"/>
      <c r="E804" s="765"/>
      <c r="F804" s="765"/>
    </row>
    <row r="805" spans="1:6" ht="12.75" customHeight="1">
      <c r="A805" s="777"/>
      <c r="B805" s="765"/>
      <c r="E805" s="765"/>
      <c r="F805" s="765"/>
    </row>
    <row r="806" spans="1:6" ht="12.75" customHeight="1">
      <c r="A806" s="777"/>
      <c r="B806" s="765"/>
      <c r="E806" s="765"/>
      <c r="F806" s="765"/>
    </row>
    <row r="807" spans="1:6" ht="12.75" customHeight="1">
      <c r="A807" s="777"/>
      <c r="B807" s="765"/>
      <c r="E807" s="765"/>
      <c r="F807" s="765"/>
    </row>
    <row r="808" spans="1:6" ht="12.75" customHeight="1">
      <c r="A808" s="777"/>
      <c r="B808" s="765"/>
      <c r="E808" s="765"/>
      <c r="F808" s="765"/>
    </row>
    <row r="809" spans="1:6" ht="12.75" customHeight="1">
      <c r="A809" s="777"/>
      <c r="B809" s="765"/>
      <c r="E809" s="765"/>
      <c r="F809" s="765"/>
    </row>
  </sheetData>
  <sheetProtection algorithmName="SHA-512" hashValue="fTj+CF6WyozXTks+eMq1rSno2vLveub+6CchowdwEusUq3Fumofgai72zasO67MIZ8/YH23MWNyTJk9d56Enig==" saltValue="0nAfuCSIkO2AIN9+vjBVhQ==" spinCount="100000" sheet="1" objects="1" scenarios="1" selectLockedCell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59999389629810485"/>
  </sheetPr>
  <dimension ref="A1:Z729"/>
  <sheetViews>
    <sheetView workbookViewId="0">
      <selection activeCell="E5" sqref="E5"/>
    </sheetView>
  </sheetViews>
  <sheetFormatPr defaultRowHeight="12.75"/>
  <cols>
    <col min="1" max="1" width="5.7109375" style="765" customWidth="1"/>
    <col min="2" max="2" width="45.7109375" style="525" customWidth="1"/>
    <col min="3" max="3" width="5.7109375" style="763" customWidth="1"/>
    <col min="4" max="4" width="8.7109375" style="765" customWidth="1"/>
    <col min="5" max="6" width="10.7109375" style="766" customWidth="1"/>
    <col min="7" max="13" width="9.28515625" style="1143" bestFit="1" customWidth="1"/>
    <col min="14" max="26" width="9.140625" style="1143"/>
    <col min="27" max="16384" width="9.140625" style="765"/>
  </cols>
  <sheetData>
    <row r="1" spans="1:26" ht="17.100000000000001" customHeight="1">
      <c r="A1" s="916" t="s">
        <v>1545</v>
      </c>
      <c r="B1" s="917"/>
      <c r="C1" s="724"/>
      <c r="D1" s="725"/>
      <c r="E1" s="918"/>
      <c r="F1" s="727" t="s">
        <v>1982</v>
      </c>
    </row>
    <row r="2" spans="1:26" s="919" customFormat="1" ht="17.100000000000001" customHeight="1">
      <c r="A2" s="768" t="s">
        <v>1547</v>
      </c>
      <c r="B2" s="728" t="s">
        <v>37</v>
      </c>
      <c r="C2" s="729" t="s">
        <v>1548</v>
      </c>
      <c r="D2" s="730" t="s">
        <v>1549</v>
      </c>
      <c r="E2" s="730" t="s">
        <v>1550</v>
      </c>
      <c r="F2" s="731" t="s">
        <v>1551</v>
      </c>
      <c r="G2" s="1144"/>
      <c r="H2" s="1144"/>
      <c r="I2" s="1144"/>
      <c r="J2" s="1144"/>
      <c r="K2" s="1144"/>
      <c r="L2" s="1144"/>
      <c r="M2" s="1144"/>
      <c r="N2" s="1144"/>
      <c r="O2" s="1144"/>
      <c r="P2" s="1144"/>
      <c r="Q2" s="1144"/>
      <c r="R2" s="1144"/>
      <c r="S2" s="1144"/>
      <c r="T2" s="1144"/>
      <c r="U2" s="1144"/>
      <c r="V2" s="1144"/>
      <c r="W2" s="1144"/>
      <c r="X2" s="1144"/>
      <c r="Y2" s="1144"/>
      <c r="Z2" s="1144"/>
    </row>
    <row r="3" spans="1:26" s="920" customFormat="1" ht="14.85" customHeight="1">
      <c r="A3" s="769" t="s">
        <v>1552</v>
      </c>
      <c r="B3" s="732" t="s">
        <v>1553</v>
      </c>
      <c r="C3" s="733"/>
      <c r="D3" s="734"/>
      <c r="E3" s="735"/>
      <c r="F3" s="736"/>
      <c r="G3" s="1145"/>
      <c r="H3" s="1145"/>
      <c r="I3" s="1145"/>
      <c r="J3" s="1145"/>
      <c r="K3" s="1145"/>
      <c r="L3" s="1145"/>
      <c r="M3" s="1145"/>
      <c r="N3" s="1145"/>
      <c r="O3" s="1145"/>
      <c r="P3" s="1145"/>
      <c r="Q3" s="1145"/>
      <c r="R3" s="1145"/>
      <c r="S3" s="1145"/>
      <c r="T3" s="1145"/>
      <c r="U3" s="1145"/>
      <c r="V3" s="1145"/>
      <c r="W3" s="1145"/>
      <c r="X3" s="1145"/>
      <c r="Y3" s="1145"/>
      <c r="Z3" s="1145"/>
    </row>
    <row r="4" spans="1:26" s="921" customFormat="1" ht="14.1" customHeight="1">
      <c r="A4" s="770"/>
      <c r="B4" s="737" t="s">
        <v>1554</v>
      </c>
      <c r="C4" s="738"/>
      <c r="D4" s="739"/>
      <c r="E4" s="739"/>
      <c r="F4" s="740"/>
      <c r="G4" s="1146"/>
      <c r="H4" s="1146"/>
      <c r="I4" s="1146"/>
      <c r="J4" s="1146"/>
      <c r="K4" s="1146"/>
      <c r="L4" s="1146"/>
      <c r="M4" s="1146"/>
      <c r="N4" s="1146"/>
      <c r="O4" s="1146"/>
      <c r="P4" s="1146"/>
      <c r="Q4" s="1146"/>
      <c r="R4" s="1146"/>
      <c r="S4" s="1146"/>
      <c r="T4" s="1146"/>
      <c r="U4" s="1146"/>
      <c r="V4" s="1146"/>
      <c r="W4" s="1146"/>
      <c r="X4" s="1146"/>
      <c r="Y4" s="1146"/>
      <c r="Z4" s="1146"/>
    </row>
    <row r="5" spans="1:26" s="922" customFormat="1" ht="25.5">
      <c r="A5" s="771">
        <v>1</v>
      </c>
      <c r="B5" s="741" t="s">
        <v>1983</v>
      </c>
      <c r="C5" s="742" t="s">
        <v>1556</v>
      </c>
      <c r="D5" s="743">
        <v>1</v>
      </c>
      <c r="E5" s="987"/>
      <c r="F5" s="744">
        <f>D5*E5</f>
        <v>0</v>
      </c>
      <c r="G5" s="1147"/>
      <c r="H5" s="1147"/>
      <c r="I5" s="1147"/>
      <c r="J5" s="1147"/>
      <c r="K5" s="1147"/>
      <c r="L5" s="1147"/>
      <c r="M5" s="1147"/>
      <c r="N5" s="1147"/>
      <c r="O5" s="1147"/>
      <c r="P5" s="1147"/>
      <c r="Q5" s="1147"/>
      <c r="R5" s="1147"/>
      <c r="S5" s="1147"/>
      <c r="T5" s="1147"/>
      <c r="U5" s="1147"/>
      <c r="V5" s="1147"/>
      <c r="W5" s="1147"/>
      <c r="X5" s="1147"/>
      <c r="Y5" s="1147"/>
      <c r="Z5" s="1147"/>
    </row>
    <row r="6" spans="1:26" s="921" customFormat="1" ht="14.1" customHeight="1">
      <c r="A6" s="770"/>
      <c r="B6" s="737" t="s">
        <v>1557</v>
      </c>
      <c r="C6" s="738"/>
      <c r="D6" s="739"/>
      <c r="E6" s="1133"/>
      <c r="F6" s="740"/>
      <c r="G6" s="1146"/>
      <c r="H6" s="1146"/>
      <c r="I6" s="1146"/>
      <c r="J6" s="1146"/>
      <c r="K6" s="1146"/>
      <c r="L6" s="1146"/>
      <c r="M6" s="1146"/>
      <c r="N6" s="1146"/>
      <c r="O6" s="1146"/>
      <c r="P6" s="1146"/>
      <c r="Q6" s="1146"/>
      <c r="R6" s="1146"/>
      <c r="S6" s="1146"/>
      <c r="T6" s="1146"/>
      <c r="U6" s="1146"/>
      <c r="V6" s="1146"/>
      <c r="W6" s="1146"/>
      <c r="X6" s="1146"/>
      <c r="Y6" s="1146"/>
      <c r="Z6" s="1146"/>
    </row>
    <row r="7" spans="1:26" s="922" customFormat="1" ht="25.5">
      <c r="A7" s="771">
        <f>A5+1</f>
        <v>2</v>
      </c>
      <c r="B7" s="741" t="s">
        <v>1558</v>
      </c>
      <c r="C7" s="742" t="s">
        <v>225</v>
      </c>
      <c r="D7" s="743">
        <v>24</v>
      </c>
      <c r="E7" s="987"/>
      <c r="F7" s="744">
        <f>D7*E7</f>
        <v>0</v>
      </c>
      <c r="G7" s="1143"/>
      <c r="H7" s="1143"/>
      <c r="I7" s="1147"/>
      <c r="J7" s="1147"/>
      <c r="K7" s="1147"/>
      <c r="L7" s="1147"/>
      <c r="M7" s="1147"/>
      <c r="N7" s="1147"/>
      <c r="O7" s="1147"/>
      <c r="P7" s="1147"/>
      <c r="Q7" s="1147"/>
      <c r="R7" s="1147"/>
      <c r="S7" s="1147"/>
      <c r="T7" s="1147"/>
      <c r="U7" s="1147"/>
      <c r="V7" s="1147"/>
      <c r="W7" s="1147"/>
      <c r="X7" s="1147"/>
      <c r="Y7" s="1147"/>
      <c r="Z7" s="1147"/>
    </row>
    <row r="8" spans="1:26" s="922" customFormat="1" ht="25.5">
      <c r="A8" s="771">
        <f>A7+1</f>
        <v>3</v>
      </c>
      <c r="B8" s="741" t="s">
        <v>1559</v>
      </c>
      <c r="C8" s="742" t="s">
        <v>96</v>
      </c>
      <c r="D8" s="743">
        <v>320</v>
      </c>
      <c r="E8" s="987"/>
      <c r="F8" s="744">
        <f t="shared" ref="F8:F21" si="0">D8*E8</f>
        <v>0</v>
      </c>
      <c r="G8" s="1147"/>
      <c r="H8" s="1147"/>
      <c r="I8" s="1147"/>
      <c r="J8" s="1147"/>
      <c r="K8" s="1147"/>
      <c r="L8" s="1147"/>
      <c r="M8" s="1147"/>
      <c r="N8" s="1147"/>
      <c r="O8" s="1147"/>
      <c r="P8" s="1147"/>
      <c r="Q8" s="1147"/>
      <c r="R8" s="1147"/>
      <c r="S8" s="1147"/>
      <c r="T8" s="1147"/>
      <c r="U8" s="1147"/>
      <c r="V8" s="1147"/>
      <c r="W8" s="1147"/>
      <c r="X8" s="1147"/>
      <c r="Y8" s="1147"/>
      <c r="Z8" s="1147"/>
    </row>
    <row r="9" spans="1:26" s="922" customFormat="1" ht="25.5">
      <c r="A9" s="771">
        <f t="shared" ref="A9:A21" si="1">A8+1</f>
        <v>4</v>
      </c>
      <c r="B9" s="741" t="s">
        <v>1560</v>
      </c>
      <c r="C9" s="742" t="s">
        <v>225</v>
      </c>
      <c r="D9" s="743">
        <v>0</v>
      </c>
      <c r="E9" s="987"/>
      <c r="F9" s="744">
        <f t="shared" si="0"/>
        <v>0</v>
      </c>
      <c r="G9" s="1147"/>
      <c r="H9" s="1147"/>
      <c r="I9" s="1147"/>
      <c r="J9" s="1147"/>
      <c r="K9" s="1147"/>
      <c r="L9" s="1147"/>
      <c r="M9" s="1147"/>
      <c r="N9" s="1147"/>
      <c r="O9" s="1147"/>
      <c r="P9" s="1147"/>
      <c r="Q9" s="1147"/>
      <c r="R9" s="1147"/>
      <c r="S9" s="1147"/>
      <c r="T9" s="1147"/>
      <c r="U9" s="1147"/>
      <c r="V9" s="1147"/>
      <c r="W9" s="1147"/>
      <c r="X9" s="1147"/>
      <c r="Y9" s="1147"/>
      <c r="Z9" s="1147"/>
    </row>
    <row r="10" spans="1:26" s="922" customFormat="1" ht="51">
      <c r="A10" s="771">
        <f t="shared" si="1"/>
        <v>5</v>
      </c>
      <c r="B10" s="741" t="s">
        <v>1984</v>
      </c>
      <c r="C10" s="742" t="s">
        <v>96</v>
      </c>
      <c r="D10" s="743">
        <v>20</v>
      </c>
      <c r="E10" s="987"/>
      <c r="F10" s="744">
        <f t="shared" si="0"/>
        <v>0</v>
      </c>
      <c r="G10" s="1147"/>
      <c r="H10" s="1147"/>
      <c r="I10" s="1147"/>
      <c r="J10" s="1147"/>
      <c r="K10" s="1147"/>
      <c r="L10" s="1147"/>
      <c r="M10" s="1147"/>
      <c r="N10" s="1147"/>
      <c r="O10" s="1147"/>
      <c r="P10" s="1147"/>
      <c r="Q10" s="1147"/>
      <c r="R10" s="1147"/>
      <c r="S10" s="1147"/>
      <c r="T10" s="1147"/>
      <c r="U10" s="1147"/>
      <c r="V10" s="1147"/>
      <c r="W10" s="1147"/>
      <c r="X10" s="1147"/>
      <c r="Y10" s="1147"/>
      <c r="Z10" s="1147"/>
    </row>
    <row r="11" spans="1:26" s="922" customFormat="1" ht="38.25">
      <c r="A11" s="771">
        <f t="shared" si="1"/>
        <v>6</v>
      </c>
      <c r="B11" s="741" t="s">
        <v>1562</v>
      </c>
      <c r="C11" s="742" t="s">
        <v>96</v>
      </c>
      <c r="D11" s="743">
        <v>10</v>
      </c>
      <c r="E11" s="987"/>
      <c r="F11" s="744">
        <f t="shared" si="0"/>
        <v>0</v>
      </c>
      <c r="G11" s="1147"/>
      <c r="H11" s="1147"/>
      <c r="I11" s="1147"/>
      <c r="J11" s="1147"/>
      <c r="K11" s="1147"/>
      <c r="L11" s="1147"/>
      <c r="M11" s="1147"/>
      <c r="N11" s="1147"/>
      <c r="O11" s="1147"/>
      <c r="P11" s="1147"/>
      <c r="Q11" s="1147"/>
      <c r="R11" s="1147"/>
      <c r="S11" s="1147"/>
      <c r="T11" s="1147"/>
      <c r="U11" s="1147"/>
      <c r="V11" s="1147"/>
      <c r="W11" s="1147"/>
      <c r="X11" s="1147"/>
      <c r="Y11" s="1147"/>
      <c r="Z11" s="1147"/>
    </row>
    <row r="12" spans="1:26" s="922" customFormat="1" ht="25.5">
      <c r="A12" s="771">
        <f t="shared" si="1"/>
        <v>7</v>
      </c>
      <c r="B12" s="741" t="s">
        <v>1564</v>
      </c>
      <c r="C12" s="742" t="s">
        <v>84</v>
      </c>
      <c r="D12" s="743">
        <v>5</v>
      </c>
      <c r="E12" s="987"/>
      <c r="F12" s="744">
        <f t="shared" si="0"/>
        <v>0</v>
      </c>
      <c r="G12" s="1147"/>
      <c r="H12" s="1147"/>
      <c r="I12" s="1147"/>
      <c r="J12" s="1147"/>
      <c r="K12" s="1147"/>
      <c r="L12" s="1147"/>
      <c r="M12" s="1147"/>
      <c r="N12" s="1147"/>
      <c r="O12" s="1147"/>
      <c r="P12" s="1147"/>
      <c r="Q12" s="1147"/>
      <c r="R12" s="1147"/>
      <c r="S12" s="1147"/>
      <c r="T12" s="1147"/>
      <c r="U12" s="1147"/>
      <c r="V12" s="1147"/>
      <c r="W12" s="1147"/>
      <c r="X12" s="1147"/>
      <c r="Y12" s="1147"/>
      <c r="Z12" s="1147"/>
    </row>
    <row r="13" spans="1:26" s="922" customFormat="1" ht="25.5">
      <c r="A13" s="771">
        <f t="shared" si="1"/>
        <v>8</v>
      </c>
      <c r="B13" s="741" t="s">
        <v>1565</v>
      </c>
      <c r="C13" s="742" t="s">
        <v>84</v>
      </c>
      <c r="D13" s="743">
        <v>1</v>
      </c>
      <c r="E13" s="987"/>
      <c r="F13" s="744">
        <f t="shared" si="0"/>
        <v>0</v>
      </c>
      <c r="G13" s="1147"/>
      <c r="H13" s="1147"/>
      <c r="I13" s="1147"/>
      <c r="J13" s="1147"/>
      <c r="K13" s="1147"/>
      <c r="L13" s="1147"/>
      <c r="M13" s="1147"/>
      <c r="N13" s="1147"/>
      <c r="O13" s="1147"/>
      <c r="P13" s="1147"/>
      <c r="Q13" s="1147"/>
      <c r="R13" s="1147"/>
      <c r="S13" s="1147"/>
      <c r="T13" s="1147"/>
      <c r="U13" s="1147"/>
      <c r="V13" s="1147"/>
      <c r="W13" s="1147"/>
      <c r="X13" s="1147"/>
      <c r="Y13" s="1147"/>
      <c r="Z13" s="1147"/>
    </row>
    <row r="14" spans="1:26" s="922" customFormat="1" ht="25.5">
      <c r="A14" s="771">
        <f t="shared" si="1"/>
        <v>9</v>
      </c>
      <c r="B14" s="741" t="s">
        <v>1566</v>
      </c>
      <c r="C14" s="742" t="s">
        <v>84</v>
      </c>
      <c r="D14" s="743">
        <v>1</v>
      </c>
      <c r="E14" s="987"/>
      <c r="F14" s="744">
        <f t="shared" si="0"/>
        <v>0</v>
      </c>
      <c r="G14" s="1147"/>
      <c r="H14" s="1147"/>
      <c r="I14" s="1147"/>
      <c r="J14" s="1147"/>
      <c r="K14" s="1147"/>
      <c r="L14" s="1147"/>
      <c r="M14" s="1147"/>
      <c r="N14" s="1147"/>
      <c r="O14" s="1147"/>
      <c r="P14" s="1147"/>
      <c r="Q14" s="1147"/>
      <c r="R14" s="1147"/>
      <c r="S14" s="1147"/>
      <c r="T14" s="1147"/>
      <c r="U14" s="1147"/>
      <c r="V14" s="1147"/>
      <c r="W14" s="1147"/>
      <c r="X14" s="1147"/>
      <c r="Y14" s="1147"/>
      <c r="Z14" s="1147"/>
    </row>
    <row r="15" spans="1:26" s="922" customFormat="1" ht="25.5">
      <c r="A15" s="771">
        <f t="shared" si="1"/>
        <v>10</v>
      </c>
      <c r="B15" s="741" t="s">
        <v>1567</v>
      </c>
      <c r="C15" s="742" t="s">
        <v>84</v>
      </c>
      <c r="D15" s="743">
        <v>5</v>
      </c>
      <c r="E15" s="987"/>
      <c r="F15" s="744">
        <f t="shared" si="0"/>
        <v>0</v>
      </c>
      <c r="G15" s="1147"/>
      <c r="H15" s="1147"/>
      <c r="I15" s="1147"/>
      <c r="J15" s="1147"/>
      <c r="K15" s="1147"/>
      <c r="L15" s="1147"/>
      <c r="M15" s="1147"/>
      <c r="N15" s="1147"/>
      <c r="O15" s="1147"/>
      <c r="P15" s="1147"/>
      <c r="Q15" s="1147"/>
      <c r="R15" s="1147"/>
      <c r="S15" s="1147"/>
      <c r="T15" s="1147"/>
      <c r="U15" s="1147"/>
      <c r="V15" s="1147"/>
      <c r="W15" s="1147"/>
      <c r="X15" s="1147"/>
      <c r="Y15" s="1147"/>
      <c r="Z15" s="1147"/>
    </row>
    <row r="16" spans="1:26" s="922" customFormat="1" ht="25.5">
      <c r="A16" s="771">
        <f t="shared" si="1"/>
        <v>11</v>
      </c>
      <c r="B16" s="741" t="s">
        <v>1568</v>
      </c>
      <c r="C16" s="742" t="s">
        <v>84</v>
      </c>
      <c r="D16" s="743">
        <v>1</v>
      </c>
      <c r="E16" s="987"/>
      <c r="F16" s="744">
        <f t="shared" si="0"/>
        <v>0</v>
      </c>
      <c r="G16" s="1147"/>
      <c r="H16" s="1147"/>
      <c r="I16" s="1147"/>
      <c r="J16" s="1147"/>
      <c r="K16" s="1147"/>
      <c r="L16" s="1147"/>
      <c r="M16" s="1147"/>
      <c r="N16" s="1147"/>
      <c r="O16" s="1147"/>
      <c r="P16" s="1147"/>
      <c r="Q16" s="1147"/>
      <c r="R16" s="1147"/>
      <c r="S16" s="1147"/>
      <c r="T16" s="1147"/>
      <c r="U16" s="1147"/>
      <c r="V16" s="1147"/>
      <c r="W16" s="1147"/>
      <c r="X16" s="1147"/>
      <c r="Y16" s="1147"/>
      <c r="Z16" s="1147"/>
    </row>
    <row r="17" spans="1:26" s="922" customFormat="1" ht="25.5">
      <c r="A17" s="771">
        <f t="shared" si="1"/>
        <v>12</v>
      </c>
      <c r="B17" s="741" t="s">
        <v>1569</v>
      </c>
      <c r="C17" s="742" t="s">
        <v>84</v>
      </c>
      <c r="D17" s="743">
        <v>1</v>
      </c>
      <c r="E17" s="987"/>
      <c r="F17" s="744">
        <f t="shared" si="0"/>
        <v>0</v>
      </c>
      <c r="G17" s="1147"/>
      <c r="H17" s="1147"/>
      <c r="I17" s="1147"/>
      <c r="J17" s="1147"/>
      <c r="K17" s="1147"/>
      <c r="L17" s="1147"/>
      <c r="M17" s="1147"/>
      <c r="N17" s="1147"/>
      <c r="O17" s="1147"/>
      <c r="P17" s="1147"/>
      <c r="Q17" s="1147"/>
      <c r="R17" s="1147"/>
      <c r="S17" s="1147"/>
      <c r="T17" s="1147"/>
      <c r="U17" s="1147"/>
      <c r="V17" s="1147"/>
      <c r="W17" s="1147"/>
      <c r="X17" s="1147"/>
      <c r="Y17" s="1147"/>
      <c r="Z17" s="1147"/>
    </row>
    <row r="18" spans="1:26" s="922" customFormat="1" ht="38.25">
      <c r="A18" s="771">
        <f t="shared" si="1"/>
        <v>13</v>
      </c>
      <c r="B18" s="741" t="s">
        <v>1570</v>
      </c>
      <c r="C18" s="742" t="s">
        <v>96</v>
      </c>
      <c r="D18" s="743">
        <v>25</v>
      </c>
      <c r="E18" s="987"/>
      <c r="F18" s="744">
        <f t="shared" si="0"/>
        <v>0</v>
      </c>
      <c r="G18" s="1147"/>
      <c r="H18" s="1147"/>
      <c r="I18" s="1147"/>
      <c r="J18" s="1147"/>
      <c r="K18" s="1147"/>
      <c r="L18" s="1147"/>
      <c r="M18" s="1147"/>
      <c r="N18" s="1147"/>
      <c r="O18" s="1147"/>
      <c r="P18" s="1147"/>
      <c r="Q18" s="1147"/>
      <c r="R18" s="1147"/>
      <c r="S18" s="1147"/>
      <c r="T18" s="1147"/>
      <c r="U18" s="1147"/>
      <c r="V18" s="1147"/>
      <c r="W18" s="1147"/>
      <c r="X18" s="1147"/>
      <c r="Y18" s="1147"/>
      <c r="Z18" s="1147"/>
    </row>
    <row r="19" spans="1:26" s="922" customFormat="1" ht="25.5">
      <c r="A19" s="771">
        <f t="shared" si="1"/>
        <v>14</v>
      </c>
      <c r="B19" s="741" t="s">
        <v>1575</v>
      </c>
      <c r="C19" s="742" t="s">
        <v>84</v>
      </c>
      <c r="D19" s="743">
        <v>1</v>
      </c>
      <c r="E19" s="987"/>
      <c r="F19" s="744">
        <f t="shared" si="0"/>
        <v>0</v>
      </c>
      <c r="G19" s="1147"/>
      <c r="H19" s="1147"/>
      <c r="I19" s="1147"/>
      <c r="J19" s="1147"/>
      <c r="K19" s="1147"/>
      <c r="L19" s="1147"/>
      <c r="M19" s="1147"/>
      <c r="N19" s="1147"/>
      <c r="O19" s="1147"/>
      <c r="P19" s="1147"/>
      <c r="Q19" s="1147"/>
      <c r="R19" s="1147"/>
      <c r="S19" s="1147"/>
      <c r="T19" s="1147"/>
      <c r="U19" s="1147"/>
      <c r="V19" s="1147"/>
      <c r="W19" s="1147"/>
      <c r="X19" s="1147"/>
      <c r="Y19" s="1147"/>
      <c r="Z19" s="1147"/>
    </row>
    <row r="20" spans="1:26" s="922" customFormat="1" ht="25.5">
      <c r="A20" s="771">
        <f t="shared" si="1"/>
        <v>15</v>
      </c>
      <c r="B20" s="741" t="s">
        <v>1577</v>
      </c>
      <c r="C20" s="742" t="s">
        <v>84</v>
      </c>
      <c r="D20" s="743">
        <v>1</v>
      </c>
      <c r="E20" s="987"/>
      <c r="F20" s="744">
        <f t="shared" si="0"/>
        <v>0</v>
      </c>
      <c r="G20" s="1147"/>
      <c r="H20" s="1147"/>
      <c r="I20" s="1147"/>
      <c r="J20" s="1147"/>
      <c r="K20" s="1147"/>
      <c r="L20" s="1147"/>
      <c r="M20" s="1147"/>
      <c r="N20" s="1147"/>
      <c r="O20" s="1147"/>
      <c r="P20" s="1147"/>
      <c r="Q20" s="1147"/>
      <c r="R20" s="1147"/>
      <c r="S20" s="1147"/>
      <c r="T20" s="1147"/>
      <c r="U20" s="1147"/>
      <c r="V20" s="1147"/>
      <c r="W20" s="1147"/>
      <c r="X20" s="1147"/>
      <c r="Y20" s="1147"/>
      <c r="Z20" s="1147"/>
    </row>
    <row r="21" spans="1:26" s="922" customFormat="1" ht="25.5">
      <c r="A21" s="771">
        <f t="shared" si="1"/>
        <v>16</v>
      </c>
      <c r="B21" s="741" t="s">
        <v>1985</v>
      </c>
      <c r="C21" s="742" t="s">
        <v>96</v>
      </c>
      <c r="D21" s="743">
        <v>30</v>
      </c>
      <c r="E21" s="987"/>
      <c r="F21" s="744">
        <f t="shared" si="0"/>
        <v>0</v>
      </c>
      <c r="G21" s="1147"/>
      <c r="H21" s="1147"/>
      <c r="I21" s="1147"/>
      <c r="J21" s="1147"/>
      <c r="K21" s="1147"/>
      <c r="L21" s="1147"/>
      <c r="M21" s="1147"/>
      <c r="N21" s="1147"/>
      <c r="O21" s="1147"/>
      <c r="P21" s="1147"/>
      <c r="Q21" s="1147"/>
      <c r="R21" s="1147"/>
      <c r="S21" s="1147"/>
      <c r="T21" s="1147"/>
      <c r="U21" s="1147"/>
      <c r="V21" s="1147"/>
      <c r="W21" s="1147"/>
      <c r="X21" s="1147"/>
      <c r="Y21" s="1147"/>
      <c r="Z21" s="1147"/>
    </row>
    <row r="22" spans="1:26" s="922" customFormat="1" ht="38.25">
      <c r="A22" s="771" t="s">
        <v>1588</v>
      </c>
      <c r="B22" s="741" t="s">
        <v>1589</v>
      </c>
      <c r="C22" s="742"/>
      <c r="D22" s="743"/>
      <c r="E22" s="987"/>
      <c r="F22" s="744"/>
      <c r="G22" s="1147"/>
      <c r="H22" s="1147"/>
      <c r="I22" s="1147"/>
      <c r="J22" s="1147"/>
      <c r="K22" s="1147"/>
      <c r="L22" s="1147"/>
      <c r="M22" s="1147"/>
      <c r="N22" s="1147"/>
      <c r="O22" s="1147"/>
      <c r="P22" s="1147"/>
      <c r="Q22" s="1147"/>
      <c r="R22" s="1147"/>
      <c r="S22" s="1147"/>
      <c r="T22" s="1147"/>
      <c r="U22" s="1147"/>
      <c r="V22" s="1147"/>
      <c r="W22" s="1147"/>
      <c r="X22" s="1147"/>
      <c r="Y22" s="1147"/>
      <c r="Z22" s="1147"/>
    </row>
    <row r="23" spans="1:26" s="922" customFormat="1" ht="38.25">
      <c r="A23" s="771" t="s">
        <v>1588</v>
      </c>
      <c r="B23" s="741" t="s">
        <v>1590</v>
      </c>
      <c r="C23" s="742"/>
      <c r="D23" s="743"/>
      <c r="E23" s="987"/>
      <c r="F23" s="744"/>
      <c r="G23" s="1147"/>
      <c r="H23" s="1147"/>
      <c r="I23" s="1147"/>
      <c r="J23" s="1147"/>
      <c r="K23" s="1147"/>
      <c r="L23" s="1147"/>
      <c r="M23" s="1147"/>
      <c r="N23" s="1147"/>
      <c r="O23" s="1147"/>
      <c r="P23" s="1147"/>
      <c r="Q23" s="1147"/>
      <c r="R23" s="1147"/>
      <c r="S23" s="1147"/>
      <c r="T23" s="1147"/>
      <c r="U23" s="1147"/>
      <c r="V23" s="1147"/>
      <c r="W23" s="1147"/>
      <c r="X23" s="1147"/>
      <c r="Y23" s="1147"/>
      <c r="Z23" s="1147"/>
    </row>
    <row r="24" spans="1:26" ht="14.85" customHeight="1">
      <c r="A24" s="769" t="str">
        <f>A3</f>
        <v>I</v>
      </c>
      <c r="B24" s="732" t="str">
        <f>B3&amp;" - skupaj"</f>
        <v>PREDDELA - skupaj</v>
      </c>
      <c r="C24" s="733"/>
      <c r="D24" s="735"/>
      <c r="E24" s="1134"/>
      <c r="F24" s="745">
        <f>SUM(F5:F23)</f>
        <v>0</v>
      </c>
    </row>
    <row r="25" spans="1:26" ht="14.85" customHeight="1">
      <c r="A25" s="769" t="s">
        <v>1591</v>
      </c>
      <c r="B25" s="732" t="s">
        <v>1592</v>
      </c>
      <c r="C25" s="733"/>
      <c r="D25" s="735"/>
      <c r="E25" s="1134"/>
      <c r="F25" s="736"/>
    </row>
    <row r="26" spans="1:26" s="921" customFormat="1" ht="14.1" customHeight="1">
      <c r="A26" s="770"/>
      <c r="B26" s="737" t="s">
        <v>1593</v>
      </c>
      <c r="C26" s="738"/>
      <c r="D26" s="739"/>
      <c r="E26" s="1133"/>
      <c r="F26" s="740"/>
      <c r="G26" s="1146"/>
      <c r="H26" s="1146"/>
      <c r="I26" s="1146"/>
      <c r="J26" s="1146"/>
      <c r="K26" s="1146"/>
      <c r="L26" s="1146"/>
      <c r="M26" s="1146"/>
      <c r="N26" s="1146"/>
      <c r="O26" s="1146"/>
      <c r="P26" s="1146"/>
      <c r="Q26" s="1146"/>
      <c r="R26" s="1146"/>
      <c r="S26" s="1146"/>
      <c r="T26" s="1146"/>
      <c r="U26" s="1146"/>
      <c r="V26" s="1146"/>
      <c r="W26" s="1146"/>
      <c r="X26" s="1146"/>
      <c r="Y26" s="1146"/>
      <c r="Z26" s="1146"/>
    </row>
    <row r="27" spans="1:26" s="922" customFormat="1" ht="51">
      <c r="A27" s="771"/>
      <c r="B27" s="741" t="s">
        <v>1594</v>
      </c>
      <c r="C27" s="742"/>
      <c r="D27" s="743"/>
      <c r="E27" s="987"/>
      <c r="F27" s="744"/>
      <c r="G27" s="1147"/>
      <c r="H27" s="1147"/>
      <c r="I27" s="1147"/>
      <c r="J27" s="1147"/>
      <c r="K27" s="1147"/>
      <c r="L27" s="1147"/>
      <c r="M27" s="1147"/>
      <c r="N27" s="1147"/>
      <c r="O27" s="1147"/>
      <c r="P27" s="1147"/>
      <c r="Q27" s="1147"/>
      <c r="R27" s="1147"/>
      <c r="S27" s="1147"/>
      <c r="T27" s="1147"/>
      <c r="U27" s="1147"/>
      <c r="V27" s="1147"/>
      <c r="W27" s="1147"/>
      <c r="X27" s="1147"/>
      <c r="Y27" s="1147"/>
      <c r="Z27" s="1147"/>
    </row>
    <row r="28" spans="1:26" s="922" customFormat="1" ht="25.5">
      <c r="A28" s="771">
        <f>A21+1</f>
        <v>17</v>
      </c>
      <c r="B28" s="741" t="s">
        <v>1595</v>
      </c>
      <c r="C28" s="742" t="s">
        <v>81</v>
      </c>
      <c r="D28" s="743">
        <v>275</v>
      </c>
      <c r="E28" s="987"/>
      <c r="F28" s="744">
        <f>E28*D28</f>
        <v>0</v>
      </c>
      <c r="G28" s="1147"/>
      <c r="H28" s="1147"/>
      <c r="I28" s="1147"/>
      <c r="J28" s="1147"/>
      <c r="K28" s="1147"/>
      <c r="L28" s="1147"/>
      <c r="M28" s="1147"/>
      <c r="N28" s="1147"/>
      <c r="O28" s="1147"/>
      <c r="P28" s="1147"/>
      <c r="Q28" s="1147"/>
      <c r="R28" s="1147"/>
      <c r="S28" s="1147"/>
      <c r="T28" s="1147"/>
      <c r="U28" s="1147"/>
      <c r="V28" s="1147"/>
      <c r="W28" s="1147"/>
      <c r="X28" s="1147"/>
      <c r="Y28" s="1147"/>
      <c r="Z28" s="1147"/>
    </row>
    <row r="29" spans="1:26" s="922" customFormat="1" ht="25.5">
      <c r="A29" s="771">
        <f>A28+1</f>
        <v>18</v>
      </c>
      <c r="B29" s="741" t="s">
        <v>1596</v>
      </c>
      <c r="C29" s="742" t="s">
        <v>225</v>
      </c>
      <c r="D29" s="743">
        <v>80</v>
      </c>
      <c r="E29" s="987"/>
      <c r="F29" s="744">
        <f>E29*D29</f>
        <v>0</v>
      </c>
      <c r="G29" s="1147"/>
      <c r="H29" s="1147"/>
      <c r="I29" s="1147"/>
      <c r="J29" s="1147"/>
      <c r="K29" s="1147"/>
      <c r="L29" s="1147"/>
      <c r="M29" s="1147"/>
      <c r="N29" s="1147"/>
      <c r="O29" s="1147"/>
      <c r="P29" s="1147"/>
      <c r="Q29" s="1147"/>
      <c r="R29" s="1147"/>
      <c r="S29" s="1147"/>
      <c r="T29" s="1147"/>
      <c r="U29" s="1147"/>
      <c r="V29" s="1147"/>
      <c r="W29" s="1147"/>
      <c r="X29" s="1147"/>
      <c r="Y29" s="1147"/>
      <c r="Z29" s="1147"/>
    </row>
    <row r="30" spans="1:26" s="921" customFormat="1" ht="14.1" customHeight="1">
      <c r="A30" s="770"/>
      <c r="B30" s="737" t="s">
        <v>1754</v>
      </c>
      <c r="C30" s="738"/>
      <c r="D30" s="739"/>
      <c r="E30" s="1133"/>
      <c r="F30" s="740"/>
      <c r="G30" s="1146"/>
      <c r="H30" s="1146"/>
      <c r="I30" s="1146"/>
      <c r="J30" s="1146"/>
      <c r="K30" s="1146"/>
      <c r="L30" s="1146"/>
      <c r="M30" s="1146"/>
      <c r="N30" s="1146"/>
      <c r="O30" s="1146"/>
      <c r="P30" s="1146"/>
      <c r="Q30" s="1146"/>
      <c r="R30" s="1146"/>
      <c r="S30" s="1146"/>
      <c r="T30" s="1146"/>
      <c r="U30" s="1146"/>
      <c r="V30" s="1146"/>
      <c r="W30" s="1146"/>
      <c r="X30" s="1146"/>
      <c r="Y30" s="1146"/>
      <c r="Z30" s="1146"/>
    </row>
    <row r="31" spans="1:26" s="922" customFormat="1" ht="38.25">
      <c r="A31" s="771">
        <f>A29+1</f>
        <v>19</v>
      </c>
      <c r="B31" s="785" t="s">
        <v>1755</v>
      </c>
      <c r="C31" s="786" t="s">
        <v>96</v>
      </c>
      <c r="D31" s="787">
        <v>140</v>
      </c>
      <c r="E31" s="987"/>
      <c r="F31" s="788">
        <f>+D31*E31</f>
        <v>0</v>
      </c>
      <c r="G31" s="1147"/>
      <c r="H31" s="1147"/>
      <c r="I31" s="1147"/>
      <c r="J31" s="1147"/>
      <c r="K31" s="1147"/>
      <c r="L31" s="1147"/>
      <c r="M31" s="1147"/>
      <c r="N31" s="1147"/>
      <c r="O31" s="1147"/>
      <c r="P31" s="1147"/>
      <c r="Q31" s="1147"/>
      <c r="R31" s="1147"/>
      <c r="S31" s="1147"/>
      <c r="T31" s="1147"/>
      <c r="U31" s="1147"/>
      <c r="V31" s="1147"/>
      <c r="W31" s="1147"/>
      <c r="X31" s="1147"/>
      <c r="Y31" s="1147"/>
      <c r="Z31" s="1147"/>
    </row>
    <row r="32" spans="1:26" s="921" customFormat="1" ht="14.1" customHeight="1">
      <c r="A32" s="770"/>
      <c r="B32" s="737" t="s">
        <v>1597</v>
      </c>
      <c r="C32" s="738"/>
      <c r="D32" s="739"/>
      <c r="E32" s="1133"/>
      <c r="F32" s="740"/>
      <c r="G32" s="1146"/>
      <c r="H32" s="1146"/>
      <c r="I32" s="1146"/>
      <c r="J32" s="1146"/>
      <c r="K32" s="1146"/>
      <c r="L32" s="1146"/>
      <c r="M32" s="1146"/>
      <c r="N32" s="1146"/>
      <c r="O32" s="1146"/>
      <c r="P32" s="1146"/>
      <c r="Q32" s="1146"/>
      <c r="R32" s="1146"/>
      <c r="S32" s="1146"/>
      <c r="T32" s="1146"/>
      <c r="U32" s="1146"/>
      <c r="V32" s="1146"/>
      <c r="W32" s="1146"/>
      <c r="X32" s="1146"/>
      <c r="Y32" s="1146"/>
      <c r="Z32" s="1146"/>
    </row>
    <row r="33" spans="1:26" s="922" customFormat="1" ht="51">
      <c r="A33" s="771">
        <f>A31+1</f>
        <v>20</v>
      </c>
      <c r="B33" s="741" t="s">
        <v>1599</v>
      </c>
      <c r="C33" s="742" t="s">
        <v>81</v>
      </c>
      <c r="D33" s="743">
        <v>3</v>
      </c>
      <c r="E33" s="987"/>
      <c r="F33" s="744">
        <f t="shared" ref="F33:F39" si="2">E33*D33</f>
        <v>0</v>
      </c>
      <c r="G33" s="1147"/>
      <c r="H33" s="1147"/>
      <c r="I33" s="1147"/>
      <c r="J33" s="1147"/>
      <c r="K33" s="1147"/>
      <c r="L33" s="1147"/>
      <c r="M33" s="1147"/>
      <c r="N33" s="1147"/>
      <c r="O33" s="1147"/>
      <c r="P33" s="1147"/>
      <c r="Q33" s="1147"/>
      <c r="R33" s="1147"/>
      <c r="S33" s="1147"/>
      <c r="T33" s="1147"/>
      <c r="U33" s="1147"/>
      <c r="V33" s="1147"/>
      <c r="W33" s="1147"/>
      <c r="X33" s="1147"/>
      <c r="Y33" s="1147"/>
      <c r="Z33" s="1147"/>
    </row>
    <row r="34" spans="1:26" s="922" customFormat="1" ht="51">
      <c r="A34" s="771">
        <f t="shared" ref="A34:A39" si="3">A33+1</f>
        <v>21</v>
      </c>
      <c r="B34" s="741" t="s">
        <v>1986</v>
      </c>
      <c r="C34" s="742" t="s">
        <v>81</v>
      </c>
      <c r="D34" s="743">
        <v>12</v>
      </c>
      <c r="E34" s="987"/>
      <c r="F34" s="744">
        <f t="shared" si="2"/>
        <v>0</v>
      </c>
      <c r="G34" s="1147"/>
      <c r="H34" s="1147"/>
      <c r="I34" s="1147"/>
      <c r="J34" s="1147"/>
      <c r="K34" s="1147"/>
      <c r="L34" s="1147"/>
      <c r="M34" s="1147"/>
      <c r="N34" s="1147"/>
      <c r="O34" s="1147"/>
      <c r="P34" s="1147"/>
      <c r="Q34" s="1147"/>
      <c r="R34" s="1147"/>
      <c r="S34" s="1147"/>
      <c r="T34" s="1147"/>
      <c r="U34" s="1147"/>
      <c r="V34" s="1147"/>
      <c r="W34" s="1147"/>
      <c r="X34" s="1147"/>
      <c r="Y34" s="1147"/>
      <c r="Z34" s="1147"/>
    </row>
    <row r="35" spans="1:26" s="922" customFormat="1" ht="51">
      <c r="A35" s="771">
        <f t="shared" si="3"/>
        <v>22</v>
      </c>
      <c r="B35" s="741" t="s">
        <v>1600</v>
      </c>
      <c r="C35" s="742" t="s">
        <v>81</v>
      </c>
      <c r="D35" s="743">
        <v>32</v>
      </c>
      <c r="E35" s="987"/>
      <c r="F35" s="744">
        <f t="shared" si="2"/>
        <v>0</v>
      </c>
      <c r="G35" s="1147"/>
      <c r="H35" s="1147"/>
      <c r="I35" s="1147"/>
      <c r="J35" s="1147"/>
      <c r="K35" s="1147"/>
      <c r="L35" s="1147"/>
      <c r="M35" s="1147"/>
      <c r="N35" s="1147"/>
      <c r="O35" s="1147"/>
      <c r="P35" s="1147"/>
      <c r="Q35" s="1147"/>
      <c r="R35" s="1147"/>
      <c r="S35" s="1147"/>
      <c r="T35" s="1147"/>
      <c r="U35" s="1147"/>
      <c r="V35" s="1147"/>
      <c r="W35" s="1147"/>
      <c r="X35" s="1147"/>
      <c r="Y35" s="1147"/>
      <c r="Z35" s="1147"/>
    </row>
    <row r="36" spans="1:26" s="922" customFormat="1" ht="38.25">
      <c r="A36" s="771">
        <f t="shared" si="3"/>
        <v>23</v>
      </c>
      <c r="B36" s="741" t="s">
        <v>1987</v>
      </c>
      <c r="C36" s="742" t="s">
        <v>81</v>
      </c>
      <c r="D36" s="743">
        <v>13</v>
      </c>
      <c r="E36" s="987"/>
      <c r="F36" s="744">
        <f t="shared" si="2"/>
        <v>0</v>
      </c>
      <c r="G36" s="1147"/>
      <c r="H36" s="1147"/>
      <c r="I36" s="1147"/>
      <c r="J36" s="1147"/>
      <c r="K36" s="1147"/>
      <c r="L36" s="1147"/>
      <c r="M36" s="1147"/>
      <c r="N36" s="1147"/>
      <c r="O36" s="1147"/>
      <c r="P36" s="1147"/>
      <c r="Q36" s="1147"/>
      <c r="R36" s="1147"/>
      <c r="S36" s="1147"/>
      <c r="T36" s="1147"/>
      <c r="U36" s="1147"/>
      <c r="V36" s="1147"/>
      <c r="W36" s="1147"/>
      <c r="X36" s="1147"/>
      <c r="Y36" s="1147"/>
      <c r="Z36" s="1147"/>
    </row>
    <row r="37" spans="1:26" s="922" customFormat="1" ht="25.5">
      <c r="A37" s="771">
        <f t="shared" si="3"/>
        <v>24</v>
      </c>
      <c r="B37" s="741" t="s">
        <v>1988</v>
      </c>
      <c r="C37" s="742" t="s">
        <v>81</v>
      </c>
      <c r="D37" s="743">
        <v>12</v>
      </c>
      <c r="E37" s="987"/>
      <c r="F37" s="744">
        <f t="shared" si="2"/>
        <v>0</v>
      </c>
      <c r="G37" s="1147"/>
      <c r="H37" s="1147"/>
      <c r="I37" s="1147"/>
      <c r="J37" s="1147"/>
      <c r="K37" s="1147"/>
      <c r="L37" s="1147"/>
      <c r="M37" s="1147"/>
      <c r="N37" s="1147"/>
      <c r="O37" s="1147"/>
      <c r="P37" s="1147"/>
      <c r="Q37" s="1147"/>
      <c r="R37" s="1147"/>
      <c r="S37" s="1147"/>
      <c r="T37" s="1147"/>
      <c r="U37" s="1147"/>
      <c r="V37" s="1147"/>
      <c r="W37" s="1147"/>
      <c r="X37" s="1147"/>
      <c r="Y37" s="1147"/>
      <c r="Z37" s="1147"/>
    </row>
    <row r="38" spans="1:26" s="922" customFormat="1" ht="25.5">
      <c r="A38" s="771">
        <f t="shared" si="3"/>
        <v>25</v>
      </c>
      <c r="B38" s="741" t="s">
        <v>1602</v>
      </c>
      <c r="C38" s="742" t="s">
        <v>81</v>
      </c>
      <c r="D38" s="743">
        <v>128</v>
      </c>
      <c r="E38" s="987"/>
      <c r="F38" s="744">
        <f t="shared" si="2"/>
        <v>0</v>
      </c>
      <c r="G38" s="1147"/>
      <c r="H38" s="1147"/>
      <c r="I38" s="1147"/>
      <c r="J38" s="1147"/>
      <c r="K38" s="1147"/>
      <c r="L38" s="1147"/>
      <c r="M38" s="1147"/>
      <c r="N38" s="1147"/>
      <c r="O38" s="1147"/>
      <c r="P38" s="1147"/>
      <c r="Q38" s="1147"/>
      <c r="R38" s="1147"/>
      <c r="S38" s="1147"/>
      <c r="T38" s="1147"/>
      <c r="U38" s="1147"/>
      <c r="V38" s="1147"/>
      <c r="W38" s="1147"/>
      <c r="X38" s="1147"/>
      <c r="Y38" s="1147"/>
      <c r="Z38" s="1147"/>
    </row>
    <row r="39" spans="1:26" s="922" customFormat="1" ht="24.75" customHeight="1">
      <c r="A39" s="771">
        <f t="shared" si="3"/>
        <v>26</v>
      </c>
      <c r="B39" s="741" t="s">
        <v>1603</v>
      </c>
      <c r="C39" s="742" t="s">
        <v>81</v>
      </c>
      <c r="D39" s="743">
        <v>31</v>
      </c>
      <c r="E39" s="987"/>
      <c r="F39" s="744">
        <f t="shared" si="2"/>
        <v>0</v>
      </c>
      <c r="G39" s="1147"/>
      <c r="H39" s="1147"/>
      <c r="I39" s="1147"/>
      <c r="J39" s="1147"/>
      <c r="K39" s="1147"/>
      <c r="L39" s="1147"/>
      <c r="M39" s="1147"/>
      <c r="N39" s="1147"/>
      <c r="O39" s="1147"/>
      <c r="P39" s="1147"/>
      <c r="Q39" s="1147"/>
      <c r="R39" s="1147"/>
      <c r="S39" s="1147"/>
      <c r="T39" s="1147"/>
      <c r="U39" s="1147"/>
      <c r="V39" s="1147"/>
      <c r="W39" s="1147"/>
      <c r="X39" s="1147"/>
      <c r="Y39" s="1147"/>
      <c r="Z39" s="1147"/>
    </row>
    <row r="40" spans="1:26" s="921" customFormat="1" ht="14.1" customHeight="1">
      <c r="A40" s="770"/>
      <c r="B40" s="737" t="s">
        <v>1989</v>
      </c>
      <c r="C40" s="738"/>
      <c r="D40" s="739"/>
      <c r="E40" s="1133"/>
      <c r="F40" s="740"/>
      <c r="G40" s="1146"/>
      <c r="H40" s="1146"/>
      <c r="I40" s="1146"/>
      <c r="J40" s="1146"/>
      <c r="K40" s="1146"/>
      <c r="L40" s="1146"/>
      <c r="M40" s="1146"/>
      <c r="N40" s="1146"/>
      <c r="O40" s="1146"/>
      <c r="P40" s="1146"/>
      <c r="Q40" s="1146"/>
      <c r="R40" s="1146"/>
      <c r="S40" s="1146"/>
      <c r="T40" s="1146"/>
      <c r="U40" s="1146"/>
      <c r="V40" s="1146"/>
      <c r="W40" s="1146"/>
      <c r="X40" s="1146"/>
      <c r="Y40" s="1146"/>
      <c r="Z40" s="1146"/>
    </row>
    <row r="41" spans="1:26" s="922" customFormat="1" ht="51">
      <c r="A41" s="771">
        <f>A39+1</f>
        <v>27</v>
      </c>
      <c r="B41" s="741" t="s">
        <v>1990</v>
      </c>
      <c r="C41" s="742" t="s">
        <v>225</v>
      </c>
      <c r="D41" s="743">
        <v>20</v>
      </c>
      <c r="E41" s="987"/>
      <c r="F41" s="744">
        <f>E41*D41</f>
        <v>0</v>
      </c>
      <c r="G41" s="1147"/>
      <c r="H41" s="1147"/>
      <c r="I41" s="1147"/>
      <c r="J41" s="1147"/>
      <c r="K41" s="1147"/>
      <c r="L41" s="1147"/>
      <c r="M41" s="1147"/>
      <c r="N41" s="1147"/>
      <c r="O41" s="1147"/>
      <c r="P41" s="1147"/>
      <c r="Q41" s="1147"/>
      <c r="R41" s="1147"/>
      <c r="S41" s="1147"/>
      <c r="T41" s="1147"/>
      <c r="U41" s="1147"/>
      <c r="V41" s="1147"/>
      <c r="W41" s="1147"/>
      <c r="X41" s="1147"/>
      <c r="Y41" s="1147"/>
      <c r="Z41" s="1147"/>
    </row>
    <row r="42" spans="1:26" s="922" customFormat="1" ht="51">
      <c r="A42" s="771">
        <f>A41+1</f>
        <v>28</v>
      </c>
      <c r="B42" s="741" t="s">
        <v>1991</v>
      </c>
      <c r="C42" s="742" t="s">
        <v>225</v>
      </c>
      <c r="D42" s="743">
        <v>2</v>
      </c>
      <c r="E42" s="987"/>
      <c r="F42" s="744">
        <f>E42*D42</f>
        <v>0</v>
      </c>
      <c r="G42" s="1147"/>
      <c r="H42" s="1147"/>
      <c r="I42" s="1147"/>
      <c r="J42" s="1147"/>
      <c r="K42" s="1147"/>
      <c r="L42" s="1147"/>
      <c r="M42" s="1147"/>
      <c r="N42" s="1147"/>
      <c r="O42" s="1147"/>
      <c r="P42" s="1147"/>
      <c r="Q42" s="1147"/>
      <c r="R42" s="1147"/>
      <c r="S42" s="1147"/>
      <c r="T42" s="1147"/>
      <c r="U42" s="1147"/>
      <c r="V42" s="1147"/>
      <c r="W42" s="1147"/>
      <c r="X42" s="1147"/>
      <c r="Y42" s="1147"/>
      <c r="Z42" s="1147"/>
    </row>
    <row r="43" spans="1:26" s="922" customFormat="1" ht="25.5">
      <c r="A43" s="771">
        <f>A42+1</f>
        <v>29</v>
      </c>
      <c r="B43" s="741" t="s">
        <v>1992</v>
      </c>
      <c r="C43" s="742" t="s">
        <v>81</v>
      </c>
      <c r="D43" s="743">
        <v>3</v>
      </c>
      <c r="E43" s="987"/>
      <c r="F43" s="744">
        <f>E43*D43</f>
        <v>0</v>
      </c>
      <c r="G43" s="1147"/>
      <c r="H43" s="1147"/>
      <c r="I43" s="1147"/>
      <c r="J43" s="1147"/>
      <c r="K43" s="1147"/>
      <c r="L43" s="1147"/>
      <c r="M43" s="1147"/>
      <c r="N43" s="1147"/>
      <c r="O43" s="1147"/>
      <c r="P43" s="1147"/>
      <c r="Q43" s="1147"/>
      <c r="R43" s="1147"/>
      <c r="S43" s="1147"/>
      <c r="T43" s="1147"/>
      <c r="U43" s="1147"/>
      <c r="V43" s="1147"/>
      <c r="W43" s="1147"/>
      <c r="X43" s="1147"/>
      <c r="Y43" s="1147"/>
      <c r="Z43" s="1147"/>
    </row>
    <row r="44" spans="1:26" s="921" customFormat="1" ht="14.1" customHeight="1">
      <c r="A44" s="770"/>
      <c r="B44" s="737" t="s">
        <v>1604</v>
      </c>
      <c r="C44" s="738"/>
      <c r="D44" s="739"/>
      <c r="E44" s="1133"/>
      <c r="F44" s="740"/>
      <c r="G44" s="1146"/>
      <c r="H44" s="1146"/>
      <c r="I44" s="1146"/>
      <c r="J44" s="1146"/>
      <c r="K44" s="1146"/>
      <c r="L44" s="1146"/>
      <c r="M44" s="1146"/>
      <c r="N44" s="1146"/>
      <c r="O44" s="1146"/>
      <c r="P44" s="1146"/>
      <c r="Q44" s="1146"/>
      <c r="R44" s="1146"/>
      <c r="S44" s="1146"/>
      <c r="T44" s="1146"/>
      <c r="U44" s="1146"/>
      <c r="V44" s="1146"/>
      <c r="W44" s="1146"/>
      <c r="X44" s="1146"/>
      <c r="Y44" s="1146"/>
      <c r="Z44" s="1146"/>
    </row>
    <row r="45" spans="1:26" s="922" customFormat="1">
      <c r="A45" s="771">
        <f>A43+1</f>
        <v>30</v>
      </c>
      <c r="B45" s="741" t="s">
        <v>1605</v>
      </c>
      <c r="C45" s="742" t="s">
        <v>96</v>
      </c>
      <c r="D45" s="743">
        <v>1600</v>
      </c>
      <c r="E45" s="987"/>
      <c r="F45" s="744">
        <f>E45*D45</f>
        <v>0</v>
      </c>
      <c r="G45" s="1147"/>
      <c r="H45" s="1147"/>
      <c r="I45" s="1147"/>
      <c r="J45" s="1147"/>
      <c r="K45" s="1147"/>
      <c r="L45" s="1147"/>
      <c r="M45" s="1147"/>
      <c r="N45" s="1147"/>
      <c r="O45" s="1147"/>
      <c r="P45" s="1147"/>
      <c r="Q45" s="1147"/>
      <c r="R45" s="1147"/>
      <c r="S45" s="1147"/>
      <c r="T45" s="1147"/>
      <c r="U45" s="1147"/>
      <c r="V45" s="1147"/>
      <c r="W45" s="1147"/>
      <c r="X45" s="1147"/>
      <c r="Y45" s="1147"/>
      <c r="Z45" s="1147"/>
    </row>
    <row r="46" spans="1:26" s="921" customFormat="1" ht="14.1" customHeight="1">
      <c r="A46" s="770"/>
      <c r="B46" s="737" t="s">
        <v>1606</v>
      </c>
      <c r="C46" s="738"/>
      <c r="D46" s="739"/>
      <c r="E46" s="1133"/>
      <c r="F46" s="740"/>
      <c r="G46" s="1146"/>
      <c r="H46" s="1146"/>
      <c r="I46" s="1146"/>
      <c r="J46" s="1146"/>
      <c r="K46" s="1146"/>
      <c r="L46" s="1146"/>
      <c r="M46" s="1146"/>
      <c r="N46" s="1146"/>
      <c r="O46" s="1146"/>
      <c r="P46" s="1146"/>
      <c r="Q46" s="1146"/>
      <c r="R46" s="1146"/>
      <c r="S46" s="1146"/>
      <c r="T46" s="1146"/>
      <c r="U46" s="1146"/>
      <c r="V46" s="1146"/>
      <c r="W46" s="1146"/>
      <c r="X46" s="1146"/>
      <c r="Y46" s="1146"/>
      <c r="Z46" s="1146"/>
    </row>
    <row r="47" spans="1:26" s="922" customFormat="1" ht="25.5">
      <c r="A47" s="771">
        <f>A45+1</f>
        <v>31</v>
      </c>
      <c r="B47" s="741" t="s">
        <v>1607</v>
      </c>
      <c r="C47" s="742" t="s">
        <v>96</v>
      </c>
      <c r="D47" s="743">
        <v>950</v>
      </c>
      <c r="E47" s="987"/>
      <c r="F47" s="744">
        <f>E47*D47</f>
        <v>0</v>
      </c>
      <c r="G47" s="1147"/>
      <c r="H47" s="1147"/>
      <c r="I47" s="1147"/>
      <c r="J47" s="1147"/>
      <c r="K47" s="1147"/>
      <c r="L47" s="1147"/>
      <c r="M47" s="1147"/>
      <c r="N47" s="1147"/>
      <c r="O47" s="1147"/>
      <c r="P47" s="1147"/>
      <c r="Q47" s="1147"/>
      <c r="R47" s="1147"/>
      <c r="S47" s="1147"/>
      <c r="T47" s="1147"/>
      <c r="U47" s="1147"/>
      <c r="V47" s="1147"/>
      <c r="W47" s="1147"/>
      <c r="X47" s="1147"/>
      <c r="Y47" s="1147"/>
      <c r="Z47" s="1147"/>
    </row>
    <row r="48" spans="1:26" s="922" customFormat="1">
      <c r="A48" s="771">
        <f>A47+1</f>
        <v>32</v>
      </c>
      <c r="B48" s="741" t="s">
        <v>1608</v>
      </c>
      <c r="C48" s="742" t="s">
        <v>96</v>
      </c>
      <c r="D48" s="743">
        <f>D47</f>
        <v>950</v>
      </c>
      <c r="E48" s="987"/>
      <c r="F48" s="744">
        <f>E48*D48</f>
        <v>0</v>
      </c>
      <c r="G48" s="1147"/>
      <c r="H48" s="1147"/>
      <c r="I48" s="1147"/>
      <c r="J48" s="1147"/>
      <c r="K48" s="1147"/>
      <c r="L48" s="1147"/>
      <c r="M48" s="1147"/>
      <c r="N48" s="1147"/>
      <c r="O48" s="1147"/>
      <c r="P48" s="1147"/>
      <c r="Q48" s="1147"/>
      <c r="R48" s="1147"/>
      <c r="S48" s="1147"/>
      <c r="T48" s="1147"/>
      <c r="U48" s="1147"/>
      <c r="V48" s="1147"/>
      <c r="W48" s="1147"/>
      <c r="X48" s="1147"/>
      <c r="Y48" s="1147"/>
      <c r="Z48" s="1147"/>
    </row>
    <row r="49" spans="1:26" s="922" customFormat="1">
      <c r="A49" s="771">
        <f>A48+1</f>
        <v>33</v>
      </c>
      <c r="B49" s="741" t="s">
        <v>1993</v>
      </c>
      <c r="C49" s="742" t="s">
        <v>84</v>
      </c>
      <c r="D49" s="743">
        <v>8</v>
      </c>
      <c r="E49" s="987"/>
      <c r="F49" s="744">
        <f>E49*D49</f>
        <v>0</v>
      </c>
      <c r="G49" s="1147"/>
      <c r="H49" s="1147"/>
      <c r="I49" s="1147"/>
      <c r="J49" s="1147"/>
      <c r="K49" s="1147"/>
      <c r="L49" s="1147"/>
      <c r="M49" s="1147"/>
      <c r="N49" s="1147"/>
      <c r="O49" s="1147"/>
      <c r="P49" s="1147"/>
      <c r="Q49" s="1147"/>
      <c r="R49" s="1147"/>
      <c r="S49" s="1147"/>
      <c r="T49" s="1147"/>
      <c r="U49" s="1147"/>
      <c r="V49" s="1147"/>
      <c r="W49" s="1147"/>
      <c r="X49" s="1147"/>
      <c r="Y49" s="1147"/>
      <c r="Z49" s="1147"/>
    </row>
    <row r="50" spans="1:26" s="922" customFormat="1" ht="25.5">
      <c r="A50" s="771">
        <f>A49+1</f>
        <v>34</v>
      </c>
      <c r="B50" s="741" t="s">
        <v>1994</v>
      </c>
      <c r="C50" s="742" t="s">
        <v>84</v>
      </c>
      <c r="D50" s="743">
        <v>15</v>
      </c>
      <c r="E50" s="987"/>
      <c r="F50" s="744">
        <f>E50*D50</f>
        <v>0</v>
      </c>
      <c r="G50" s="1147"/>
      <c r="H50" s="1147"/>
      <c r="I50" s="1147"/>
      <c r="J50" s="1147"/>
      <c r="K50" s="1147"/>
      <c r="L50" s="1147"/>
      <c r="M50" s="1147"/>
      <c r="N50" s="1147"/>
      <c r="O50" s="1147"/>
      <c r="P50" s="1147"/>
      <c r="Q50" s="1147"/>
      <c r="R50" s="1147"/>
      <c r="S50" s="1147"/>
      <c r="T50" s="1147"/>
      <c r="U50" s="1147"/>
      <c r="V50" s="1147"/>
      <c r="W50" s="1147"/>
      <c r="X50" s="1147"/>
      <c r="Y50" s="1147"/>
      <c r="Z50" s="1147"/>
    </row>
    <row r="51" spans="1:26" s="922" customFormat="1" ht="25.5">
      <c r="A51" s="771">
        <f>A50+1</f>
        <v>35</v>
      </c>
      <c r="B51" s="741" t="s">
        <v>1995</v>
      </c>
      <c r="C51" s="742" t="s">
        <v>84</v>
      </c>
      <c r="D51" s="743">
        <v>2</v>
      </c>
      <c r="E51" s="987"/>
      <c r="F51" s="744">
        <f>E51*D51</f>
        <v>0</v>
      </c>
      <c r="G51" s="1147"/>
      <c r="H51" s="1147"/>
      <c r="I51" s="1147"/>
      <c r="J51" s="1147"/>
      <c r="K51" s="1147"/>
      <c r="L51" s="1147"/>
      <c r="M51" s="1147"/>
      <c r="N51" s="1147"/>
      <c r="O51" s="1147"/>
      <c r="P51" s="1147"/>
      <c r="Q51" s="1147"/>
      <c r="R51" s="1147"/>
      <c r="S51" s="1147"/>
      <c r="T51" s="1147"/>
      <c r="U51" s="1147"/>
      <c r="V51" s="1147"/>
      <c r="W51" s="1147"/>
      <c r="X51" s="1147"/>
      <c r="Y51" s="1147"/>
      <c r="Z51" s="1147"/>
    </row>
    <row r="52" spans="1:26" s="921" customFormat="1" ht="14.1" customHeight="1">
      <c r="A52" s="770"/>
      <c r="B52" s="737" t="s">
        <v>1611</v>
      </c>
      <c r="C52" s="738"/>
      <c r="D52" s="739"/>
      <c r="E52" s="1133"/>
      <c r="F52" s="740"/>
      <c r="G52" s="1146"/>
      <c r="H52" s="1146"/>
      <c r="I52" s="1146"/>
      <c r="J52" s="1146"/>
      <c r="K52" s="1146"/>
      <c r="L52" s="1146"/>
      <c r="M52" s="1146"/>
      <c r="N52" s="1146"/>
      <c r="O52" s="1146"/>
      <c r="P52" s="1146"/>
      <c r="Q52" s="1146"/>
      <c r="R52" s="1146"/>
      <c r="S52" s="1146"/>
      <c r="T52" s="1146"/>
      <c r="U52" s="1146"/>
      <c r="V52" s="1146"/>
      <c r="W52" s="1146"/>
      <c r="X52" s="1146"/>
      <c r="Y52" s="1146"/>
      <c r="Z52" s="1146"/>
    </row>
    <row r="53" spans="1:26" s="922" customFormat="1" ht="38.25">
      <c r="A53" s="771">
        <f>A50+1</f>
        <v>35</v>
      </c>
      <c r="B53" s="741" t="s">
        <v>2015</v>
      </c>
      <c r="C53" s="742" t="s">
        <v>81</v>
      </c>
      <c r="D53" s="743">
        <v>290</v>
      </c>
      <c r="E53" s="987"/>
      <c r="F53" s="744">
        <f>D53*E53</f>
        <v>0</v>
      </c>
      <c r="G53" s="1147"/>
      <c r="H53" s="1147"/>
      <c r="I53" s="1147"/>
      <c r="J53" s="1147"/>
      <c r="K53" s="1147"/>
      <c r="L53" s="1147"/>
      <c r="M53" s="1147"/>
      <c r="N53" s="1147"/>
      <c r="O53" s="1147"/>
      <c r="P53" s="1147"/>
      <c r="Q53" s="1147"/>
      <c r="R53" s="1147"/>
      <c r="S53" s="1147"/>
      <c r="T53" s="1147"/>
      <c r="U53" s="1147"/>
      <c r="V53" s="1147"/>
      <c r="W53" s="1147"/>
      <c r="X53" s="1147"/>
      <c r="Y53" s="1147"/>
      <c r="Z53" s="1147"/>
    </row>
    <row r="54" spans="1:26" s="922" customFormat="1" ht="51">
      <c r="A54" s="771">
        <f>A51+1</f>
        <v>36</v>
      </c>
      <c r="B54" s="741" t="s">
        <v>1996</v>
      </c>
      <c r="C54" s="742" t="s">
        <v>81</v>
      </c>
      <c r="D54" s="743">
        <v>9</v>
      </c>
      <c r="E54" s="987"/>
      <c r="F54" s="744">
        <f>D54*E54</f>
        <v>0</v>
      </c>
      <c r="G54" s="1147"/>
      <c r="H54" s="1147"/>
      <c r="I54" s="1147"/>
      <c r="J54" s="1147"/>
      <c r="K54" s="1147"/>
      <c r="L54" s="1147"/>
      <c r="M54" s="1147"/>
      <c r="N54" s="1147"/>
      <c r="O54" s="1147"/>
      <c r="P54" s="1147"/>
      <c r="Q54" s="1147"/>
      <c r="R54" s="1147"/>
      <c r="S54" s="1147"/>
      <c r="T54" s="1147"/>
      <c r="U54" s="1147"/>
      <c r="V54" s="1147"/>
      <c r="W54" s="1147"/>
      <c r="X54" s="1147"/>
      <c r="Y54" s="1147"/>
      <c r="Z54" s="1147"/>
    </row>
    <row r="55" spans="1:26" s="922" customFormat="1" ht="38.25">
      <c r="A55" s="771" t="s">
        <v>1588</v>
      </c>
      <c r="B55" s="741" t="s">
        <v>1612</v>
      </c>
      <c r="C55" s="742"/>
      <c r="D55" s="743"/>
      <c r="E55" s="987"/>
      <c r="F55" s="744"/>
      <c r="G55" s="1147"/>
      <c r="H55" s="1147"/>
      <c r="I55" s="1147"/>
      <c r="J55" s="1147"/>
      <c r="K55" s="1147"/>
      <c r="L55" s="1147"/>
      <c r="M55" s="1147"/>
      <c r="N55" s="1147"/>
      <c r="O55" s="1147"/>
      <c r="P55" s="1147"/>
      <c r="Q55" s="1147"/>
      <c r="R55" s="1147"/>
      <c r="S55" s="1147"/>
      <c r="T55" s="1147"/>
      <c r="U55" s="1147"/>
      <c r="V55" s="1147"/>
      <c r="W55" s="1147"/>
      <c r="X55" s="1147"/>
      <c r="Y55" s="1147"/>
      <c r="Z55" s="1147"/>
    </row>
    <row r="56" spans="1:26" ht="14.85" customHeight="1">
      <c r="A56" s="769" t="str">
        <f>A25</f>
        <v>II</v>
      </c>
      <c r="B56" s="732" t="str">
        <f>B25&amp;" - skupaj"</f>
        <v>ZEMELJSKA DELA - skupaj</v>
      </c>
      <c r="C56" s="733"/>
      <c r="D56" s="735"/>
      <c r="E56" s="1134"/>
      <c r="F56" s="745">
        <f>SUM(F27:F55)</f>
        <v>0</v>
      </c>
    </row>
    <row r="57" spans="1:26" ht="14.85" customHeight="1">
      <c r="A57" s="769" t="s">
        <v>1613</v>
      </c>
      <c r="B57" s="732" t="s">
        <v>1614</v>
      </c>
      <c r="C57" s="733"/>
      <c r="D57" s="735"/>
      <c r="E57" s="1134"/>
      <c r="F57" s="745"/>
    </row>
    <row r="58" spans="1:26" s="921" customFormat="1" ht="14.1" customHeight="1">
      <c r="A58" s="770"/>
      <c r="B58" s="737" t="s">
        <v>1615</v>
      </c>
      <c r="C58" s="738"/>
      <c r="D58" s="739"/>
      <c r="E58" s="1133"/>
      <c r="F58" s="740"/>
      <c r="G58" s="1146"/>
      <c r="H58" s="1146"/>
      <c r="I58" s="1146"/>
      <c r="J58" s="1146"/>
      <c r="K58" s="1146"/>
      <c r="L58" s="1146"/>
      <c r="M58" s="1146"/>
      <c r="N58" s="1146"/>
      <c r="O58" s="1146"/>
      <c r="P58" s="1146"/>
      <c r="Q58" s="1146"/>
      <c r="R58" s="1146"/>
      <c r="S58" s="1146"/>
      <c r="T58" s="1146"/>
      <c r="U58" s="1146"/>
      <c r="V58" s="1146"/>
      <c r="W58" s="1146"/>
      <c r="X58" s="1146"/>
      <c r="Y58" s="1146"/>
      <c r="Z58" s="1146"/>
    </row>
    <row r="59" spans="1:26" s="922" customFormat="1" ht="25.5">
      <c r="A59" s="771">
        <f>A54+1</f>
        <v>37</v>
      </c>
      <c r="B59" s="741" t="s">
        <v>1616</v>
      </c>
      <c r="C59" s="742" t="s">
        <v>96</v>
      </c>
      <c r="D59" s="743">
        <v>290</v>
      </c>
      <c r="E59" s="987"/>
      <c r="F59" s="744">
        <f t="shared" ref="F59:F67" si="4">E59*D59</f>
        <v>0</v>
      </c>
      <c r="G59" s="1147"/>
      <c r="H59" s="1147"/>
      <c r="I59" s="1147"/>
      <c r="J59" s="1147"/>
      <c r="K59" s="1147"/>
      <c r="L59" s="1147"/>
      <c r="M59" s="1147"/>
      <c r="N59" s="1147"/>
      <c r="O59" s="1147"/>
      <c r="P59" s="1147"/>
      <c r="Q59" s="1147"/>
      <c r="R59" s="1147"/>
      <c r="S59" s="1147"/>
      <c r="T59" s="1147"/>
      <c r="U59" s="1147"/>
      <c r="V59" s="1147"/>
      <c r="W59" s="1147"/>
      <c r="X59" s="1147"/>
      <c r="Y59" s="1147"/>
      <c r="Z59" s="1147"/>
    </row>
    <row r="60" spans="1:26" s="922" customFormat="1" ht="51">
      <c r="A60" s="771">
        <f>A59+1</f>
        <v>38</v>
      </c>
      <c r="B60" s="741" t="s">
        <v>1617</v>
      </c>
      <c r="C60" s="742" t="s">
        <v>81</v>
      </c>
      <c r="D60" s="743">
        <v>58</v>
      </c>
      <c r="E60" s="987"/>
      <c r="F60" s="744">
        <f t="shared" si="4"/>
        <v>0</v>
      </c>
      <c r="G60" s="1147"/>
      <c r="H60" s="1147"/>
      <c r="I60" s="1147"/>
      <c r="J60" s="1147"/>
      <c r="K60" s="1147"/>
      <c r="L60" s="1147"/>
      <c r="M60" s="1147"/>
      <c r="N60" s="1147"/>
      <c r="O60" s="1147"/>
      <c r="P60" s="1147"/>
      <c r="Q60" s="1147"/>
      <c r="R60" s="1147"/>
      <c r="S60" s="1147"/>
      <c r="T60" s="1147"/>
      <c r="U60" s="1147"/>
      <c r="V60" s="1147"/>
      <c r="W60" s="1147"/>
      <c r="X60" s="1147"/>
      <c r="Y60" s="1147"/>
      <c r="Z60" s="1147"/>
    </row>
    <row r="61" spans="1:26" s="922" customFormat="1" ht="38.25">
      <c r="A61" s="771">
        <f>A60+1</f>
        <v>39</v>
      </c>
      <c r="B61" s="741" t="s">
        <v>1618</v>
      </c>
      <c r="C61" s="742" t="s">
        <v>81</v>
      </c>
      <c r="D61" s="743">
        <v>0</v>
      </c>
      <c r="E61" s="987"/>
      <c r="F61" s="744">
        <f t="shared" si="4"/>
        <v>0</v>
      </c>
      <c r="G61" s="1147"/>
      <c r="H61" s="1147"/>
      <c r="I61" s="1147"/>
      <c r="J61" s="1147"/>
      <c r="K61" s="1147"/>
      <c r="L61" s="1147"/>
      <c r="M61" s="1147"/>
      <c r="N61" s="1147"/>
      <c r="O61" s="1147"/>
      <c r="P61" s="1147"/>
      <c r="Q61" s="1147"/>
      <c r="R61" s="1147"/>
      <c r="S61" s="1147"/>
      <c r="T61" s="1147"/>
      <c r="U61" s="1147"/>
      <c r="V61" s="1147"/>
      <c r="W61" s="1147"/>
      <c r="X61" s="1147"/>
      <c r="Y61" s="1147"/>
      <c r="Z61" s="1147"/>
    </row>
    <row r="62" spans="1:26" s="922" customFormat="1" ht="25.5">
      <c r="A62" s="771">
        <f>A61+1</f>
        <v>40</v>
      </c>
      <c r="B62" s="741" t="s">
        <v>1620</v>
      </c>
      <c r="C62" s="742" t="s">
        <v>96</v>
      </c>
      <c r="D62" s="743">
        <v>40</v>
      </c>
      <c r="E62" s="987"/>
      <c r="F62" s="744">
        <f t="shared" si="4"/>
        <v>0</v>
      </c>
      <c r="G62" s="1147"/>
      <c r="H62" s="1147"/>
      <c r="I62" s="1147"/>
      <c r="J62" s="1147"/>
      <c r="K62" s="1147"/>
      <c r="L62" s="1147"/>
      <c r="M62" s="1147"/>
      <c r="N62" s="1147"/>
      <c r="O62" s="1147"/>
      <c r="P62" s="1147"/>
      <c r="Q62" s="1147"/>
      <c r="R62" s="1147"/>
      <c r="S62" s="1147"/>
      <c r="T62" s="1147"/>
      <c r="U62" s="1147"/>
      <c r="V62" s="1147"/>
      <c r="W62" s="1147"/>
      <c r="X62" s="1147"/>
      <c r="Y62" s="1147"/>
      <c r="Z62" s="1147"/>
    </row>
    <row r="63" spans="1:26" s="921" customFormat="1" ht="14.1" customHeight="1">
      <c r="A63" s="771"/>
      <c r="B63" s="746" t="s">
        <v>1623</v>
      </c>
      <c r="C63" s="742"/>
      <c r="D63" s="743"/>
      <c r="E63" s="987"/>
      <c r="F63" s="744"/>
      <c r="G63" s="1146"/>
      <c r="H63" s="1146"/>
      <c r="I63" s="1146"/>
      <c r="J63" s="1146"/>
      <c r="K63" s="1146"/>
      <c r="L63" s="1146"/>
      <c r="M63" s="1146"/>
      <c r="N63" s="1146"/>
      <c r="O63" s="1146"/>
      <c r="P63" s="1146"/>
      <c r="Q63" s="1146"/>
      <c r="R63" s="1146"/>
      <c r="S63" s="1146"/>
      <c r="T63" s="1146"/>
      <c r="U63" s="1146"/>
      <c r="V63" s="1146"/>
      <c r="W63" s="1146"/>
      <c r="X63" s="1146"/>
      <c r="Y63" s="1146"/>
      <c r="Z63" s="1146"/>
    </row>
    <row r="64" spans="1:26" s="922" customFormat="1" ht="38.25">
      <c r="A64" s="771">
        <f>A62+1</f>
        <v>41</v>
      </c>
      <c r="B64" s="741" t="s">
        <v>1625</v>
      </c>
      <c r="C64" s="742" t="s">
        <v>96</v>
      </c>
      <c r="D64" s="743">
        <v>290</v>
      </c>
      <c r="E64" s="987"/>
      <c r="F64" s="744">
        <f t="shared" si="4"/>
        <v>0</v>
      </c>
      <c r="G64" s="1147"/>
      <c r="H64" s="1147"/>
      <c r="I64" s="1147"/>
      <c r="J64" s="1147"/>
      <c r="K64" s="1147"/>
      <c r="L64" s="1147"/>
      <c r="M64" s="1147"/>
      <c r="N64" s="1147"/>
      <c r="O64" s="1147"/>
      <c r="P64" s="1147"/>
      <c r="Q64" s="1147"/>
      <c r="R64" s="1147"/>
      <c r="S64" s="1147"/>
      <c r="T64" s="1147"/>
      <c r="U64" s="1147"/>
      <c r="V64" s="1147"/>
      <c r="W64" s="1147"/>
      <c r="X64" s="1147"/>
      <c r="Y64" s="1147"/>
      <c r="Z64" s="1147"/>
    </row>
    <row r="65" spans="1:26" s="921" customFormat="1" ht="14.1" customHeight="1">
      <c r="A65" s="770"/>
      <c r="B65" s="737" t="s">
        <v>1626</v>
      </c>
      <c r="C65" s="738"/>
      <c r="D65" s="739"/>
      <c r="E65" s="1133"/>
      <c r="F65" s="740"/>
      <c r="G65" s="1146"/>
      <c r="H65" s="1146"/>
      <c r="I65" s="1146"/>
      <c r="J65" s="1146"/>
      <c r="K65" s="1146"/>
      <c r="L65" s="1146"/>
      <c r="M65" s="1146"/>
      <c r="N65" s="1146"/>
      <c r="O65" s="1146"/>
      <c r="P65" s="1146"/>
      <c r="Q65" s="1146"/>
      <c r="R65" s="1146"/>
      <c r="S65" s="1146"/>
      <c r="T65" s="1146"/>
      <c r="U65" s="1146"/>
      <c r="V65" s="1146"/>
      <c r="W65" s="1146"/>
      <c r="X65" s="1146"/>
      <c r="Y65" s="1146"/>
      <c r="Z65" s="1146"/>
    </row>
    <row r="66" spans="1:26" s="922" customFormat="1" ht="25.5">
      <c r="A66" s="771">
        <f>A64+1</f>
        <v>42</v>
      </c>
      <c r="B66" s="741" t="s">
        <v>1627</v>
      </c>
      <c r="C66" s="742" t="s">
        <v>225</v>
      </c>
      <c r="D66" s="743">
        <v>32</v>
      </c>
      <c r="E66" s="987"/>
      <c r="F66" s="744">
        <f t="shared" si="4"/>
        <v>0</v>
      </c>
      <c r="G66" s="1147"/>
      <c r="H66" s="1147"/>
      <c r="I66" s="1147"/>
      <c r="J66" s="1147"/>
      <c r="K66" s="1147"/>
      <c r="L66" s="1147"/>
      <c r="M66" s="1147"/>
      <c r="N66" s="1147"/>
      <c r="O66" s="1147"/>
      <c r="P66" s="1147"/>
      <c r="Q66" s="1147"/>
      <c r="R66" s="1147"/>
      <c r="S66" s="1147"/>
      <c r="T66" s="1147"/>
      <c r="U66" s="1147"/>
      <c r="V66" s="1147"/>
      <c r="W66" s="1147"/>
      <c r="X66" s="1147"/>
      <c r="Y66" s="1147"/>
      <c r="Z66" s="1147"/>
    </row>
    <row r="67" spans="1:26" s="922" customFormat="1" ht="38.25">
      <c r="A67" s="771">
        <f>A66+1</f>
        <v>43</v>
      </c>
      <c r="B67" s="741" t="s">
        <v>1997</v>
      </c>
      <c r="C67" s="742" t="s">
        <v>225</v>
      </c>
      <c r="D67" s="743">
        <v>5</v>
      </c>
      <c r="E67" s="987"/>
      <c r="F67" s="744">
        <f t="shared" si="4"/>
        <v>0</v>
      </c>
      <c r="G67" s="1147"/>
      <c r="H67" s="1147"/>
      <c r="I67" s="1147"/>
      <c r="J67" s="1147"/>
      <c r="K67" s="1147"/>
      <c r="L67" s="1147"/>
      <c r="M67" s="1147"/>
      <c r="N67" s="1147"/>
      <c r="O67" s="1147"/>
      <c r="P67" s="1147"/>
      <c r="Q67" s="1147"/>
      <c r="R67" s="1147"/>
      <c r="S67" s="1147"/>
      <c r="T67" s="1147"/>
      <c r="U67" s="1147"/>
      <c r="V67" s="1147"/>
      <c r="W67" s="1147"/>
      <c r="X67" s="1147"/>
      <c r="Y67" s="1147"/>
      <c r="Z67" s="1147"/>
    </row>
    <row r="68" spans="1:26" s="922" customFormat="1">
      <c r="A68" s="769" t="str">
        <f>A57</f>
        <v>III</v>
      </c>
      <c r="B68" s="732" t="str">
        <f>B57&amp;" - skupaj"</f>
        <v>VOZIŠČNE KONSTRUKCIJE - skupaj</v>
      </c>
      <c r="C68" s="733"/>
      <c r="D68" s="735"/>
      <c r="E68" s="1134"/>
      <c r="F68" s="745">
        <f>SUM(F59:F67)</f>
        <v>0</v>
      </c>
      <c r="G68" s="1147"/>
      <c r="H68" s="1147"/>
      <c r="I68" s="1147"/>
      <c r="J68" s="1147"/>
      <c r="K68" s="1147"/>
      <c r="L68" s="1147"/>
      <c r="M68" s="1147"/>
      <c r="N68" s="1147"/>
      <c r="O68" s="1147"/>
      <c r="P68" s="1147"/>
      <c r="Q68" s="1147"/>
      <c r="R68" s="1147"/>
      <c r="S68" s="1147"/>
      <c r="T68" s="1147"/>
      <c r="U68" s="1147"/>
      <c r="V68" s="1147"/>
      <c r="W68" s="1147"/>
      <c r="X68" s="1147"/>
      <c r="Y68" s="1147"/>
      <c r="Z68" s="1147"/>
    </row>
    <row r="69" spans="1:26" ht="14.85" customHeight="1">
      <c r="A69" s="769" t="s">
        <v>1685</v>
      </c>
      <c r="B69" s="732" t="s">
        <v>1686</v>
      </c>
      <c r="C69" s="733"/>
      <c r="D69" s="735"/>
      <c r="E69" s="1134"/>
      <c r="F69" s="745"/>
    </row>
    <row r="70" spans="1:26" s="921" customFormat="1" ht="14.1" customHeight="1">
      <c r="A70" s="770"/>
      <c r="B70" s="737" t="s">
        <v>1687</v>
      </c>
      <c r="C70" s="738"/>
      <c r="D70" s="739"/>
      <c r="E70" s="1133"/>
      <c r="F70" s="740"/>
      <c r="G70" s="1146"/>
      <c r="H70" s="1146"/>
      <c r="I70" s="1146"/>
      <c r="J70" s="1146"/>
      <c r="K70" s="1146"/>
      <c r="L70" s="1146"/>
      <c r="M70" s="1146"/>
      <c r="N70" s="1146"/>
      <c r="O70" s="1146"/>
      <c r="P70" s="1146"/>
      <c r="Q70" s="1146"/>
      <c r="R70" s="1146"/>
      <c r="S70" s="1146"/>
      <c r="T70" s="1146"/>
      <c r="U70" s="1146"/>
      <c r="V70" s="1146"/>
      <c r="W70" s="1146"/>
      <c r="X70" s="1146"/>
      <c r="Y70" s="1146"/>
      <c r="Z70" s="1146"/>
    </row>
    <row r="71" spans="1:26" s="922" customFormat="1" ht="51">
      <c r="A71" s="771">
        <f>A67+1</f>
        <v>44</v>
      </c>
      <c r="B71" s="741" t="s">
        <v>1693</v>
      </c>
      <c r="C71" s="742" t="s">
        <v>225</v>
      </c>
      <c r="D71" s="743">
        <v>5</v>
      </c>
      <c r="E71" s="987"/>
      <c r="F71" s="744">
        <f>E71*D71</f>
        <v>0</v>
      </c>
      <c r="G71" s="1147"/>
      <c r="H71" s="1147"/>
      <c r="I71" s="1147"/>
      <c r="J71" s="1147"/>
      <c r="K71" s="1147"/>
      <c r="L71" s="1147"/>
      <c r="M71" s="1147"/>
      <c r="N71" s="1147"/>
      <c r="O71" s="1147"/>
      <c r="P71" s="1147"/>
      <c r="Q71" s="1147"/>
      <c r="R71" s="1147"/>
      <c r="S71" s="1147"/>
      <c r="T71" s="1147"/>
      <c r="U71" s="1147"/>
      <c r="V71" s="1147"/>
      <c r="W71" s="1147"/>
      <c r="X71" s="1147"/>
      <c r="Y71" s="1147"/>
      <c r="Z71" s="1147"/>
    </row>
    <row r="72" spans="1:26" s="922" customFormat="1" ht="51">
      <c r="A72" s="771">
        <f>A71+1</f>
        <v>45</v>
      </c>
      <c r="B72" s="741" t="s">
        <v>1694</v>
      </c>
      <c r="C72" s="742" t="s">
        <v>225</v>
      </c>
      <c r="D72" s="743">
        <v>22</v>
      </c>
      <c r="E72" s="987"/>
      <c r="F72" s="744">
        <f>E72*D72</f>
        <v>0</v>
      </c>
      <c r="G72" s="1147"/>
      <c r="H72" s="1147"/>
      <c r="I72" s="1147"/>
      <c r="J72" s="1147"/>
      <c r="K72" s="1147"/>
      <c r="L72" s="1147"/>
      <c r="M72" s="1147"/>
      <c r="N72" s="1147"/>
      <c r="O72" s="1147"/>
      <c r="P72" s="1147"/>
      <c r="Q72" s="1147"/>
      <c r="R72" s="1147"/>
      <c r="S72" s="1147"/>
      <c r="T72" s="1147"/>
      <c r="U72" s="1147"/>
      <c r="V72" s="1147"/>
      <c r="W72" s="1147"/>
      <c r="X72" s="1147"/>
      <c r="Y72" s="1147"/>
      <c r="Z72" s="1147"/>
    </row>
    <row r="73" spans="1:26" s="922" customFormat="1" ht="63.75">
      <c r="A73" s="771">
        <f>A72+1</f>
        <v>46</v>
      </c>
      <c r="B73" s="741" t="s">
        <v>2016</v>
      </c>
      <c r="C73" s="742" t="s">
        <v>225</v>
      </c>
      <c r="D73" s="743">
        <v>80</v>
      </c>
      <c r="E73" s="987"/>
      <c r="F73" s="744">
        <f>E73*D73</f>
        <v>0</v>
      </c>
      <c r="G73" s="1147"/>
      <c r="H73" s="1147"/>
      <c r="I73" s="1147"/>
      <c r="J73" s="1147"/>
      <c r="K73" s="1147"/>
      <c r="L73" s="1147"/>
      <c r="M73" s="1147"/>
      <c r="N73" s="1147"/>
      <c r="O73" s="1147"/>
      <c r="P73" s="1147"/>
      <c r="Q73" s="1147"/>
      <c r="R73" s="1147"/>
      <c r="S73" s="1147"/>
      <c r="T73" s="1147"/>
      <c r="U73" s="1147"/>
      <c r="V73" s="1147"/>
      <c r="W73" s="1147"/>
      <c r="X73" s="1147"/>
      <c r="Y73" s="1147"/>
      <c r="Z73" s="1147"/>
    </row>
    <row r="74" spans="1:26" s="922" customFormat="1" ht="51">
      <c r="A74" s="771">
        <f>A73+1</f>
        <v>47</v>
      </c>
      <c r="B74" s="741" t="s">
        <v>1998</v>
      </c>
      <c r="C74" s="742" t="s">
        <v>84</v>
      </c>
      <c r="D74" s="743">
        <v>2</v>
      </c>
      <c r="E74" s="987"/>
      <c r="F74" s="744">
        <f>E74*D74</f>
        <v>0</v>
      </c>
      <c r="G74" s="1147"/>
      <c r="H74" s="1147"/>
      <c r="I74" s="1147"/>
      <c r="J74" s="1147"/>
      <c r="K74" s="1147"/>
      <c r="L74" s="1147"/>
      <c r="M74" s="1147"/>
      <c r="N74" s="1147"/>
      <c r="O74" s="1147"/>
      <c r="P74" s="1147"/>
      <c r="Q74" s="1147"/>
      <c r="R74" s="1147"/>
      <c r="S74" s="1147"/>
      <c r="T74" s="1147"/>
      <c r="U74" s="1147"/>
      <c r="V74" s="1147"/>
      <c r="W74" s="1147"/>
      <c r="X74" s="1147"/>
      <c r="Y74" s="1147"/>
      <c r="Z74" s="1147"/>
    </row>
    <row r="75" spans="1:26" s="921" customFormat="1" ht="14.1" customHeight="1">
      <c r="A75" s="770"/>
      <c r="B75" s="737" t="s">
        <v>1697</v>
      </c>
      <c r="C75" s="738"/>
      <c r="D75" s="739"/>
      <c r="E75" s="1133"/>
      <c r="F75" s="740"/>
      <c r="G75" s="1146"/>
      <c r="H75" s="1146"/>
      <c r="I75" s="1146"/>
      <c r="J75" s="1146"/>
      <c r="K75" s="1146"/>
      <c r="L75" s="1146"/>
      <c r="M75" s="1146"/>
      <c r="N75" s="1146"/>
      <c r="O75" s="1146"/>
      <c r="P75" s="1146"/>
      <c r="Q75" s="1146"/>
      <c r="R75" s="1146"/>
      <c r="S75" s="1146"/>
      <c r="T75" s="1146"/>
      <c r="U75" s="1146"/>
      <c r="V75" s="1146"/>
      <c r="W75" s="1146"/>
      <c r="X75" s="1146"/>
      <c r="Y75" s="1146"/>
      <c r="Z75" s="1146"/>
    </row>
    <row r="76" spans="1:26" s="922" customFormat="1" ht="38.25">
      <c r="A76" s="771">
        <f>A74+1</f>
        <v>48</v>
      </c>
      <c r="B76" s="741" t="s">
        <v>1999</v>
      </c>
      <c r="C76" s="742" t="s">
        <v>84</v>
      </c>
      <c r="D76" s="743">
        <v>2</v>
      </c>
      <c r="E76" s="987"/>
      <c r="F76" s="744">
        <f>E76*D76</f>
        <v>0</v>
      </c>
      <c r="G76" s="1147"/>
      <c r="H76" s="1147"/>
      <c r="I76" s="1147"/>
      <c r="J76" s="1147"/>
      <c r="K76" s="1147"/>
      <c r="L76" s="1147"/>
      <c r="M76" s="1147"/>
      <c r="N76" s="1147"/>
      <c r="O76" s="1147"/>
      <c r="P76" s="1147"/>
      <c r="Q76" s="1147"/>
      <c r="R76" s="1147"/>
      <c r="S76" s="1147"/>
      <c r="T76" s="1147"/>
      <c r="U76" s="1147"/>
      <c r="V76" s="1147"/>
      <c r="W76" s="1147"/>
      <c r="X76" s="1147"/>
      <c r="Y76" s="1147"/>
      <c r="Z76" s="1147"/>
    </row>
    <row r="77" spans="1:26" s="922" customFormat="1" ht="38.25">
      <c r="A77" s="771">
        <f>A76+1</f>
        <v>49</v>
      </c>
      <c r="B77" s="741" t="s">
        <v>2000</v>
      </c>
      <c r="C77" s="742" t="s">
        <v>84</v>
      </c>
      <c r="D77" s="743">
        <v>2</v>
      </c>
      <c r="E77" s="987"/>
      <c r="F77" s="744">
        <f>E77*D77</f>
        <v>0</v>
      </c>
      <c r="G77" s="1147"/>
      <c r="H77" s="1147"/>
      <c r="I77" s="1147"/>
      <c r="J77" s="1147"/>
      <c r="K77" s="1147"/>
      <c r="L77" s="1147"/>
      <c r="M77" s="1147"/>
      <c r="N77" s="1147"/>
      <c r="O77" s="1147"/>
      <c r="P77" s="1147"/>
      <c r="Q77" s="1147"/>
      <c r="R77" s="1147"/>
      <c r="S77" s="1147"/>
      <c r="T77" s="1147"/>
      <c r="U77" s="1147"/>
      <c r="V77" s="1147"/>
      <c r="W77" s="1147"/>
      <c r="X77" s="1147"/>
      <c r="Y77" s="1147"/>
      <c r="Z77" s="1147"/>
    </row>
    <row r="78" spans="1:26" s="922" customFormat="1" ht="25.5">
      <c r="A78" s="771">
        <f>A77+1</f>
        <v>50</v>
      </c>
      <c r="B78" s="741" t="s">
        <v>2001</v>
      </c>
      <c r="C78" s="742" t="s">
        <v>84</v>
      </c>
      <c r="D78" s="743">
        <v>2</v>
      </c>
      <c r="E78" s="987"/>
      <c r="F78" s="744">
        <f>E78*D78</f>
        <v>0</v>
      </c>
      <c r="G78" s="1147"/>
      <c r="H78" s="1147"/>
      <c r="I78" s="1147"/>
      <c r="J78" s="1147"/>
      <c r="K78" s="1147"/>
      <c r="L78" s="1147"/>
      <c r="M78" s="1147"/>
      <c r="N78" s="1147"/>
      <c r="O78" s="1147"/>
      <c r="P78" s="1147"/>
      <c r="Q78" s="1147"/>
      <c r="R78" s="1147"/>
      <c r="S78" s="1147"/>
      <c r="T78" s="1147"/>
      <c r="U78" s="1147"/>
      <c r="V78" s="1147"/>
      <c r="W78" s="1147"/>
      <c r="X78" s="1147"/>
      <c r="Y78" s="1147"/>
      <c r="Z78" s="1147"/>
    </row>
    <row r="79" spans="1:26" s="921" customFormat="1" ht="14.1" customHeight="1">
      <c r="A79" s="770"/>
      <c r="B79" s="737" t="s">
        <v>2002</v>
      </c>
      <c r="C79" s="738"/>
      <c r="D79" s="739"/>
      <c r="E79" s="1133"/>
      <c r="F79" s="740"/>
      <c r="G79" s="1146"/>
      <c r="H79" s="1146"/>
      <c r="I79" s="1146"/>
      <c r="J79" s="1146"/>
      <c r="K79" s="1146"/>
      <c r="L79" s="1146"/>
      <c r="M79" s="1146"/>
      <c r="N79" s="1146"/>
      <c r="O79" s="1146"/>
      <c r="P79" s="1146"/>
      <c r="Q79" s="1146"/>
      <c r="R79" s="1146"/>
      <c r="S79" s="1146"/>
      <c r="T79" s="1146"/>
      <c r="U79" s="1146"/>
      <c r="V79" s="1146"/>
      <c r="W79" s="1146"/>
      <c r="X79" s="1146"/>
      <c r="Y79" s="1146"/>
      <c r="Z79" s="1146"/>
    </row>
    <row r="80" spans="1:26" s="922" customFormat="1" ht="51">
      <c r="A80" s="771">
        <f>A78+1</f>
        <v>51</v>
      </c>
      <c r="B80" s="741" t="s">
        <v>2003</v>
      </c>
      <c r="C80" s="741" t="s">
        <v>225</v>
      </c>
      <c r="D80" s="741">
        <v>10</v>
      </c>
      <c r="E80" s="1142"/>
      <c r="F80" s="741">
        <f>+D80*E80</f>
        <v>0</v>
      </c>
      <c r="G80" s="1147"/>
      <c r="H80" s="1147"/>
      <c r="I80" s="1147"/>
      <c r="J80" s="1147"/>
      <c r="K80" s="1147"/>
      <c r="L80" s="1147"/>
      <c r="M80" s="1147"/>
      <c r="N80" s="1147"/>
      <c r="O80" s="1147"/>
      <c r="P80" s="1147"/>
      <c r="Q80" s="1147"/>
      <c r="R80" s="1147"/>
      <c r="S80" s="1147"/>
      <c r="T80" s="1147"/>
      <c r="U80" s="1147"/>
      <c r="V80" s="1147"/>
      <c r="W80" s="1147"/>
      <c r="X80" s="1147"/>
      <c r="Y80" s="1147"/>
      <c r="Z80" s="1147"/>
    </row>
    <row r="81" spans="1:26" s="922" customFormat="1" ht="76.5">
      <c r="A81" s="771">
        <f>A80+1</f>
        <v>52</v>
      </c>
      <c r="B81" s="741" t="s">
        <v>2004</v>
      </c>
      <c r="C81" s="741" t="s">
        <v>225</v>
      </c>
      <c r="D81" s="741">
        <v>10</v>
      </c>
      <c r="E81" s="1142"/>
      <c r="F81" s="741">
        <f>+D81*E81</f>
        <v>0</v>
      </c>
      <c r="G81" s="1147"/>
      <c r="H81" s="1147"/>
      <c r="I81" s="1147"/>
      <c r="J81" s="1147"/>
      <c r="K81" s="1147"/>
      <c r="L81" s="1147"/>
      <c r="M81" s="1147"/>
      <c r="N81" s="1147"/>
      <c r="O81" s="1147"/>
      <c r="P81" s="1147"/>
      <c r="Q81" s="1147"/>
      <c r="R81" s="1147"/>
      <c r="S81" s="1147"/>
      <c r="T81" s="1147"/>
      <c r="U81" s="1147"/>
      <c r="V81" s="1147"/>
      <c r="W81" s="1147"/>
      <c r="X81" s="1147"/>
      <c r="Y81" s="1147"/>
      <c r="Z81" s="1147"/>
    </row>
    <row r="82" spans="1:26" s="922" customFormat="1" ht="38.25">
      <c r="A82" s="771">
        <f>A81+1</f>
        <v>53</v>
      </c>
      <c r="B82" s="741" t="s">
        <v>2005</v>
      </c>
      <c r="C82" s="741" t="s">
        <v>84</v>
      </c>
      <c r="D82" s="741">
        <v>1</v>
      </c>
      <c r="E82" s="1142"/>
      <c r="F82" s="741">
        <f>+D82*E82</f>
        <v>0</v>
      </c>
      <c r="G82" s="1147"/>
      <c r="H82" s="1147"/>
      <c r="I82" s="1147"/>
      <c r="J82" s="1147"/>
      <c r="K82" s="1147"/>
      <c r="L82" s="1147"/>
      <c r="M82" s="1147"/>
      <c r="N82" s="1147"/>
      <c r="O82" s="1147"/>
      <c r="P82" s="1147"/>
      <c r="Q82" s="1147"/>
      <c r="R82" s="1147"/>
      <c r="S82" s="1147"/>
      <c r="T82" s="1147"/>
      <c r="U82" s="1147"/>
      <c r="V82" s="1147"/>
      <c r="W82" s="1147"/>
      <c r="X82" s="1147"/>
      <c r="Y82" s="1147"/>
      <c r="Z82" s="1147"/>
    </row>
    <row r="83" spans="1:26" ht="14.85" customHeight="1">
      <c r="A83" s="769" t="str">
        <f>A69</f>
        <v>V</v>
      </c>
      <c r="B83" s="732" t="str">
        <f>B69&amp;" - skupaj"</f>
        <v>ODVODNJAVANJE - skupaj</v>
      </c>
      <c r="C83" s="733"/>
      <c r="D83" s="735"/>
      <c r="E83" s="1134"/>
      <c r="F83" s="745">
        <f>SUM(F71:F82)</f>
        <v>0</v>
      </c>
    </row>
    <row r="84" spans="1:26">
      <c r="A84" s="769" t="s">
        <v>1712</v>
      </c>
      <c r="B84" s="732" t="s">
        <v>1713</v>
      </c>
      <c r="C84" s="733"/>
      <c r="D84" s="735"/>
      <c r="E84" s="1134"/>
      <c r="F84" s="745"/>
    </row>
    <row r="85" spans="1:26" s="921" customFormat="1" ht="14.1" customHeight="1">
      <c r="A85" s="770"/>
      <c r="B85" s="737" t="s">
        <v>1714</v>
      </c>
      <c r="C85" s="738"/>
      <c r="D85" s="739"/>
      <c r="E85" s="1133"/>
      <c r="F85" s="740"/>
      <c r="G85" s="1146"/>
      <c r="H85" s="1146"/>
      <c r="I85" s="1146"/>
      <c r="J85" s="1146"/>
      <c r="K85" s="1146"/>
      <c r="L85" s="1146"/>
      <c r="M85" s="1146"/>
      <c r="N85" s="1146"/>
      <c r="O85" s="1146"/>
      <c r="P85" s="1146"/>
      <c r="Q85" s="1146"/>
      <c r="R85" s="1146"/>
      <c r="S85" s="1146"/>
      <c r="T85" s="1146"/>
      <c r="U85" s="1146"/>
      <c r="V85" s="1146"/>
      <c r="W85" s="1146"/>
      <c r="X85" s="1146"/>
      <c r="Y85" s="1146"/>
      <c r="Z85" s="1146"/>
    </row>
    <row r="86" spans="1:26" s="922" customFormat="1" ht="25.5">
      <c r="A86" s="771">
        <f>A82+1</f>
        <v>54</v>
      </c>
      <c r="B86" s="741" t="s">
        <v>1715</v>
      </c>
      <c r="C86" s="742" t="s">
        <v>81</v>
      </c>
      <c r="D86" s="743">
        <v>1</v>
      </c>
      <c r="E86" s="987"/>
      <c r="F86" s="744">
        <f>D86*E86</f>
        <v>0</v>
      </c>
      <c r="G86" s="1147"/>
      <c r="H86" s="1147"/>
      <c r="I86" s="1147"/>
      <c r="J86" s="1147"/>
      <c r="K86" s="1147"/>
      <c r="L86" s="1147"/>
      <c r="M86" s="1147"/>
      <c r="N86" s="1147"/>
      <c r="O86" s="1147"/>
      <c r="P86" s="1147"/>
      <c r="Q86" s="1147"/>
      <c r="R86" s="1147"/>
      <c r="S86" s="1147"/>
      <c r="T86" s="1147"/>
      <c r="U86" s="1147"/>
      <c r="V86" s="1147"/>
      <c r="W86" s="1147"/>
      <c r="X86" s="1147"/>
      <c r="Y86" s="1147"/>
      <c r="Z86" s="1147"/>
    </row>
    <row r="87" spans="1:26" s="922" customFormat="1" ht="51">
      <c r="A87" s="771">
        <f>+A86+1</f>
        <v>55</v>
      </c>
      <c r="B87" s="741" t="s">
        <v>1716</v>
      </c>
      <c r="C87" s="742" t="s">
        <v>81</v>
      </c>
      <c r="D87" s="743">
        <v>15</v>
      </c>
      <c r="E87" s="987"/>
      <c r="F87" s="744">
        <f>D87*E87</f>
        <v>0</v>
      </c>
      <c r="G87" s="1147"/>
      <c r="H87" s="1147"/>
      <c r="I87" s="1147"/>
      <c r="J87" s="1147"/>
      <c r="K87" s="1147"/>
      <c r="L87" s="1147"/>
      <c r="M87" s="1147"/>
      <c r="N87" s="1147"/>
      <c r="O87" s="1147"/>
      <c r="P87" s="1147"/>
      <c r="Q87" s="1147"/>
      <c r="R87" s="1147"/>
      <c r="S87" s="1147"/>
      <c r="T87" s="1147"/>
      <c r="U87" s="1147"/>
      <c r="V87" s="1147"/>
      <c r="W87" s="1147"/>
      <c r="X87" s="1147"/>
      <c r="Y87" s="1147"/>
      <c r="Z87" s="1147"/>
    </row>
    <row r="88" spans="1:26" s="922" customFormat="1" ht="38.25">
      <c r="A88" s="771">
        <f>+A87+1</f>
        <v>56</v>
      </c>
      <c r="B88" s="741" t="s">
        <v>2006</v>
      </c>
      <c r="C88" s="742" t="s">
        <v>81</v>
      </c>
      <c r="D88" s="743">
        <v>1</v>
      </c>
      <c r="E88" s="987"/>
      <c r="F88" s="744">
        <f>D88*E88</f>
        <v>0</v>
      </c>
      <c r="G88" s="1147"/>
      <c r="H88" s="1147"/>
      <c r="I88" s="1147"/>
      <c r="J88" s="1147"/>
      <c r="K88" s="1147"/>
      <c r="L88" s="1147"/>
      <c r="M88" s="1147"/>
      <c r="N88" s="1147"/>
      <c r="O88" s="1147"/>
      <c r="P88" s="1147"/>
      <c r="Q88" s="1147"/>
      <c r="R88" s="1147"/>
      <c r="S88" s="1147"/>
      <c r="T88" s="1147"/>
      <c r="U88" s="1147"/>
      <c r="V88" s="1147"/>
      <c r="W88" s="1147"/>
      <c r="X88" s="1147"/>
      <c r="Y88" s="1147"/>
      <c r="Z88" s="1147"/>
    </row>
    <row r="89" spans="1:26" s="922" customFormat="1" ht="38.25">
      <c r="A89" s="771">
        <f>+A88+1</f>
        <v>57</v>
      </c>
      <c r="B89" s="741" t="s">
        <v>2007</v>
      </c>
      <c r="C89" s="742" t="s">
        <v>81</v>
      </c>
      <c r="D89" s="743">
        <v>1</v>
      </c>
      <c r="E89" s="987"/>
      <c r="F89" s="744">
        <f>D89*E89</f>
        <v>0</v>
      </c>
      <c r="G89" s="1147"/>
      <c r="H89" s="1147"/>
      <c r="I89" s="1147"/>
      <c r="J89" s="1147"/>
      <c r="K89" s="1147"/>
      <c r="L89" s="1147"/>
      <c r="M89" s="1147"/>
      <c r="N89" s="1147"/>
      <c r="O89" s="1147"/>
      <c r="P89" s="1147"/>
      <c r="Q89" s="1147"/>
      <c r="R89" s="1147"/>
      <c r="S89" s="1147"/>
      <c r="T89" s="1147"/>
      <c r="U89" s="1147"/>
      <c r="V89" s="1147"/>
      <c r="W89" s="1147"/>
      <c r="X89" s="1147"/>
      <c r="Y89" s="1147"/>
      <c r="Z89" s="1147"/>
    </row>
    <row r="90" spans="1:26" s="921" customFormat="1" ht="14.1" customHeight="1">
      <c r="A90" s="770"/>
      <c r="B90" s="737" t="s">
        <v>1722</v>
      </c>
      <c r="C90" s="738"/>
      <c r="D90" s="739"/>
      <c r="E90" s="1133"/>
      <c r="F90" s="740"/>
      <c r="G90" s="1146"/>
      <c r="H90" s="1146"/>
      <c r="I90" s="1146"/>
      <c r="J90" s="1146"/>
      <c r="K90" s="1146"/>
      <c r="L90" s="1146"/>
      <c r="M90" s="1146"/>
      <c r="N90" s="1146"/>
      <c r="O90" s="1146"/>
      <c r="P90" s="1146"/>
      <c r="Q90" s="1146"/>
      <c r="R90" s="1146"/>
      <c r="S90" s="1146"/>
      <c r="T90" s="1146"/>
      <c r="U90" s="1146"/>
      <c r="V90" s="1146"/>
      <c r="W90" s="1146"/>
      <c r="X90" s="1146"/>
      <c r="Y90" s="1146"/>
      <c r="Z90" s="1146"/>
    </row>
    <row r="91" spans="1:26" s="922" customFormat="1" ht="51">
      <c r="A91" s="771">
        <f>A89+1</f>
        <v>58</v>
      </c>
      <c r="B91" s="741" t="s">
        <v>1723</v>
      </c>
      <c r="C91" s="742" t="s">
        <v>214</v>
      </c>
      <c r="D91" s="743">
        <v>110</v>
      </c>
      <c r="E91" s="987"/>
      <c r="F91" s="744">
        <f>D91*E91</f>
        <v>0</v>
      </c>
      <c r="G91" s="1147"/>
      <c r="H91" s="1147"/>
      <c r="I91" s="1147"/>
      <c r="J91" s="1147"/>
      <c r="K91" s="1147"/>
      <c r="L91" s="1147"/>
      <c r="M91" s="1147"/>
      <c r="N91" s="1147"/>
      <c r="O91" s="1147"/>
      <c r="P91" s="1147"/>
      <c r="Q91" s="1147"/>
      <c r="R91" s="1147"/>
      <c r="S91" s="1147"/>
      <c r="T91" s="1147"/>
      <c r="U91" s="1147"/>
      <c r="V91" s="1147"/>
      <c r="W91" s="1147"/>
      <c r="X91" s="1147"/>
      <c r="Y91" s="1147"/>
      <c r="Z91" s="1147"/>
    </row>
    <row r="92" spans="1:26" s="922" customFormat="1" ht="51">
      <c r="A92" s="771">
        <f>+A91+1</f>
        <v>59</v>
      </c>
      <c r="B92" s="923" t="s">
        <v>2008</v>
      </c>
      <c r="C92" s="742" t="s">
        <v>84</v>
      </c>
      <c r="D92" s="743">
        <v>1</v>
      </c>
      <c r="E92" s="987"/>
      <c r="F92" s="744">
        <f>D92*E92</f>
        <v>0</v>
      </c>
      <c r="G92" s="1147"/>
      <c r="H92" s="1147"/>
      <c r="I92" s="1147"/>
      <c r="J92" s="1147"/>
      <c r="K92" s="1147"/>
      <c r="L92" s="1147"/>
      <c r="M92" s="1147"/>
      <c r="N92" s="1147"/>
      <c r="O92" s="1147"/>
      <c r="P92" s="1147"/>
      <c r="Q92" s="1147"/>
      <c r="R92" s="1147"/>
      <c r="S92" s="1147"/>
      <c r="T92" s="1147"/>
      <c r="U92" s="1147"/>
      <c r="V92" s="1147"/>
      <c r="W92" s="1147"/>
      <c r="X92" s="1147"/>
      <c r="Y92" s="1147"/>
      <c r="Z92" s="1147"/>
    </row>
    <row r="93" spans="1:26" s="921" customFormat="1" ht="14.1" customHeight="1">
      <c r="A93" s="770"/>
      <c r="B93" s="737" t="s">
        <v>14</v>
      </c>
      <c r="C93" s="738"/>
      <c r="D93" s="739"/>
      <c r="E93" s="1133"/>
      <c r="F93" s="740"/>
      <c r="G93" s="1146"/>
      <c r="H93" s="1146"/>
      <c r="I93" s="1146"/>
      <c r="J93" s="1146"/>
      <c r="K93" s="1146"/>
      <c r="L93" s="1146"/>
      <c r="M93" s="1146"/>
      <c r="N93" s="1146"/>
      <c r="O93" s="1146"/>
      <c r="P93" s="1146"/>
      <c r="Q93" s="1146"/>
      <c r="R93" s="1146"/>
      <c r="S93" s="1146"/>
      <c r="T93" s="1146"/>
      <c r="U93" s="1146"/>
      <c r="V93" s="1146"/>
      <c r="W93" s="1146"/>
      <c r="X93" s="1146"/>
      <c r="Y93" s="1146"/>
      <c r="Z93" s="1146"/>
    </row>
    <row r="94" spans="1:26" s="922" customFormat="1" ht="25.5">
      <c r="A94" s="771">
        <f>A92+1</f>
        <v>60</v>
      </c>
      <c r="B94" s="741" t="s">
        <v>1724</v>
      </c>
      <c r="C94" s="742" t="s">
        <v>96</v>
      </c>
      <c r="D94" s="743">
        <v>10</v>
      </c>
      <c r="E94" s="987"/>
      <c r="F94" s="744">
        <f>D94*E94</f>
        <v>0</v>
      </c>
      <c r="G94" s="1147"/>
      <c r="H94" s="1147"/>
      <c r="I94" s="1147"/>
      <c r="J94" s="1147"/>
      <c r="K94" s="1147"/>
      <c r="L94" s="1147"/>
      <c r="M94" s="1147"/>
      <c r="N94" s="1147"/>
      <c r="O94" s="1147"/>
      <c r="P94" s="1147"/>
      <c r="Q94" s="1147"/>
      <c r="R94" s="1147"/>
      <c r="S94" s="1147"/>
      <c r="T94" s="1147"/>
      <c r="U94" s="1147"/>
      <c r="V94" s="1147"/>
      <c r="W94" s="1147"/>
      <c r="X94" s="1147"/>
      <c r="Y94" s="1147"/>
      <c r="Z94" s="1147"/>
    </row>
    <row r="95" spans="1:26" s="922" customFormat="1" ht="38.25">
      <c r="A95" s="771">
        <f>+A94+1</f>
        <v>61</v>
      </c>
      <c r="B95" s="741" t="s">
        <v>1726</v>
      </c>
      <c r="C95" s="742" t="s">
        <v>225</v>
      </c>
      <c r="D95" s="743">
        <v>5</v>
      </c>
      <c r="E95" s="987"/>
      <c r="F95" s="744">
        <f>D95*E95</f>
        <v>0</v>
      </c>
      <c r="G95" s="1147"/>
      <c r="H95" s="1147"/>
      <c r="I95" s="1147"/>
      <c r="J95" s="1147"/>
      <c r="K95" s="1147"/>
      <c r="L95" s="1147"/>
      <c r="M95" s="1147"/>
      <c r="N95" s="1147"/>
      <c r="O95" s="1147"/>
      <c r="P95" s="1147"/>
      <c r="Q95" s="1147"/>
      <c r="R95" s="1147"/>
      <c r="S95" s="1147"/>
      <c r="T95" s="1147"/>
      <c r="U95" s="1147"/>
      <c r="V95" s="1147"/>
      <c r="W95" s="1147"/>
      <c r="X95" s="1147"/>
      <c r="Y95" s="1147"/>
      <c r="Z95" s="1147"/>
    </row>
    <row r="96" spans="1:26" s="922" customFormat="1">
      <c r="A96" s="770"/>
      <c r="B96" s="737" t="s">
        <v>12</v>
      </c>
      <c r="C96" s="738"/>
      <c r="D96" s="739"/>
      <c r="E96" s="1133"/>
      <c r="F96" s="740"/>
      <c r="G96" s="1147"/>
      <c r="H96" s="1147"/>
      <c r="I96" s="1147"/>
      <c r="J96" s="1147"/>
      <c r="K96" s="1147"/>
      <c r="L96" s="1147"/>
      <c r="M96" s="1147"/>
      <c r="N96" s="1147"/>
      <c r="O96" s="1147"/>
      <c r="P96" s="1147"/>
      <c r="Q96" s="1147"/>
      <c r="R96" s="1147"/>
      <c r="S96" s="1147"/>
      <c r="T96" s="1147"/>
      <c r="U96" s="1147"/>
      <c r="V96" s="1147"/>
      <c r="W96" s="1147"/>
      <c r="X96" s="1147"/>
      <c r="Y96" s="1147"/>
      <c r="Z96" s="1147"/>
    </row>
    <row r="97" spans="1:26" s="922" customFormat="1" ht="63.75">
      <c r="A97" s="771">
        <f>A95+1</f>
        <v>62</v>
      </c>
      <c r="B97" s="741" t="s">
        <v>2009</v>
      </c>
      <c r="C97" s="742" t="s">
        <v>96</v>
      </c>
      <c r="D97" s="743">
        <v>18</v>
      </c>
      <c r="E97" s="987"/>
      <c r="F97" s="744">
        <f>D97*E97</f>
        <v>0</v>
      </c>
      <c r="G97" s="1147"/>
      <c r="H97" s="1147"/>
      <c r="I97" s="1147"/>
      <c r="J97" s="1147"/>
      <c r="K97" s="1147"/>
      <c r="L97" s="1147"/>
      <c r="M97" s="1147"/>
      <c r="N97" s="1147"/>
      <c r="O97" s="1147"/>
      <c r="P97" s="1147"/>
      <c r="Q97" s="1147"/>
      <c r="R97" s="1147"/>
      <c r="S97" s="1147"/>
      <c r="T97" s="1147"/>
      <c r="U97" s="1147"/>
      <c r="V97" s="1147"/>
      <c r="W97" s="1147"/>
      <c r="X97" s="1147"/>
      <c r="Y97" s="1147"/>
      <c r="Z97" s="1147"/>
    </row>
    <row r="98" spans="1:26" s="922" customFormat="1">
      <c r="A98" s="770"/>
      <c r="B98" s="737" t="s">
        <v>2010</v>
      </c>
      <c r="C98" s="738"/>
      <c r="D98" s="739"/>
      <c r="E98" s="1133"/>
      <c r="F98" s="740"/>
      <c r="G98" s="1147"/>
      <c r="H98" s="1147"/>
      <c r="I98" s="1147"/>
      <c r="J98" s="1147"/>
      <c r="K98" s="1147"/>
      <c r="L98" s="1147"/>
      <c r="M98" s="1147"/>
      <c r="N98" s="1147"/>
      <c r="O98" s="1147"/>
      <c r="P98" s="1147"/>
      <c r="Q98" s="1147"/>
      <c r="R98" s="1147"/>
      <c r="S98" s="1147"/>
      <c r="T98" s="1147"/>
      <c r="U98" s="1147"/>
      <c r="V98" s="1147"/>
      <c r="W98" s="1147"/>
      <c r="X98" s="1147"/>
      <c r="Y98" s="1147"/>
      <c r="Z98" s="1147"/>
    </row>
    <row r="99" spans="1:26" s="922" customFormat="1">
      <c r="A99" s="771">
        <f>A97+1</f>
        <v>63</v>
      </c>
      <c r="B99" s="741" t="s">
        <v>2011</v>
      </c>
      <c r="C99" s="742" t="s">
        <v>96</v>
      </c>
      <c r="D99" s="743">
        <v>55</v>
      </c>
      <c r="E99" s="987"/>
      <c r="F99" s="744">
        <f>D99*E99</f>
        <v>0</v>
      </c>
      <c r="G99" s="1147"/>
      <c r="H99" s="1147"/>
      <c r="I99" s="1147"/>
      <c r="J99" s="1147"/>
      <c r="K99" s="1147"/>
      <c r="L99" s="1147"/>
      <c r="M99" s="1147"/>
      <c r="N99" s="1147"/>
      <c r="O99" s="1147"/>
      <c r="P99" s="1147"/>
      <c r="Q99" s="1147"/>
      <c r="R99" s="1147"/>
      <c r="S99" s="1147"/>
      <c r="T99" s="1147"/>
      <c r="U99" s="1147"/>
      <c r="V99" s="1147"/>
      <c r="W99" s="1147"/>
      <c r="X99" s="1147"/>
      <c r="Y99" s="1147"/>
      <c r="Z99" s="1147"/>
    </row>
    <row r="100" spans="1:26" s="922" customFormat="1" ht="38.25">
      <c r="A100" s="771">
        <f>A99+1</f>
        <v>64</v>
      </c>
      <c r="B100" s="741" t="s">
        <v>2012</v>
      </c>
      <c r="C100" s="742" t="s">
        <v>225</v>
      </c>
      <c r="D100" s="743">
        <v>40</v>
      </c>
      <c r="E100" s="987"/>
      <c r="F100" s="744">
        <f>(D100*E100)</f>
        <v>0</v>
      </c>
      <c r="G100" s="1147"/>
      <c r="H100" s="1147"/>
      <c r="I100" s="1147"/>
      <c r="J100" s="1147"/>
      <c r="K100" s="1147"/>
      <c r="L100" s="1147"/>
      <c r="M100" s="1147"/>
      <c r="N100" s="1147"/>
      <c r="O100" s="1147"/>
      <c r="P100" s="1147"/>
      <c r="Q100" s="1147"/>
      <c r="R100" s="1147"/>
      <c r="S100" s="1147"/>
      <c r="T100" s="1147"/>
      <c r="U100" s="1147"/>
      <c r="V100" s="1147"/>
      <c r="W100" s="1147"/>
      <c r="X100" s="1147"/>
      <c r="Y100" s="1147"/>
      <c r="Z100" s="1147"/>
    </row>
    <row r="101" spans="1:26" ht="14.85" customHeight="1">
      <c r="A101" s="769" t="str">
        <f>A84</f>
        <v>VI</v>
      </c>
      <c r="B101" s="732" t="str">
        <f>B84&amp;" - skupaj"</f>
        <v>GRADBENO OBRTNIŠKA DELA - skupaj</v>
      </c>
      <c r="C101" s="733"/>
      <c r="D101" s="735"/>
      <c r="E101" s="1134"/>
      <c r="F101" s="745">
        <f>SUM(F85:F100)</f>
        <v>0</v>
      </c>
      <c r="K101" s="1146"/>
    </row>
    <row r="102" spans="1:26">
      <c r="A102" s="769" t="s">
        <v>1727</v>
      </c>
      <c r="B102" s="732" t="s">
        <v>1728</v>
      </c>
      <c r="C102" s="733"/>
      <c r="D102" s="735"/>
      <c r="E102" s="1134"/>
      <c r="F102" s="745"/>
    </row>
    <row r="103" spans="1:26" s="921" customFormat="1" ht="14.1" customHeight="1">
      <c r="A103" s="770"/>
      <c r="B103" s="737" t="s">
        <v>1729</v>
      </c>
      <c r="C103" s="738"/>
      <c r="D103" s="739"/>
      <c r="E103" s="1133"/>
      <c r="F103" s="740"/>
      <c r="G103" s="1146"/>
      <c r="H103" s="1146"/>
      <c r="I103" s="1146"/>
      <c r="J103" s="1146"/>
      <c r="K103" s="1146"/>
      <c r="L103" s="1146"/>
      <c r="M103" s="1146"/>
      <c r="N103" s="1146"/>
      <c r="O103" s="1146"/>
      <c r="P103" s="1146"/>
      <c r="Q103" s="1146"/>
      <c r="R103" s="1146"/>
      <c r="S103" s="1146"/>
      <c r="T103" s="1146"/>
      <c r="U103" s="1146"/>
      <c r="V103" s="1146"/>
      <c r="W103" s="1146"/>
      <c r="X103" s="1146"/>
      <c r="Y103" s="1146"/>
      <c r="Z103" s="1146"/>
    </row>
    <row r="104" spans="1:26" s="922" customFormat="1">
      <c r="A104" s="771">
        <f>A100+1</f>
        <v>65</v>
      </c>
      <c r="B104" s="741" t="s">
        <v>1730</v>
      </c>
      <c r="C104" s="742" t="s">
        <v>225</v>
      </c>
      <c r="D104" s="743">
        <v>85</v>
      </c>
      <c r="E104" s="987"/>
      <c r="F104" s="744">
        <f>(D104*E104)</f>
        <v>0</v>
      </c>
      <c r="G104" s="1147"/>
      <c r="H104" s="1147"/>
      <c r="I104" s="1147"/>
      <c r="J104" s="1147"/>
      <c r="K104" s="1147"/>
      <c r="L104" s="1147"/>
      <c r="M104" s="1147"/>
      <c r="N104" s="1147"/>
      <c r="O104" s="1147"/>
      <c r="P104" s="1147"/>
      <c r="Q104" s="1147"/>
      <c r="R104" s="1147"/>
      <c r="S104" s="1147"/>
      <c r="T104" s="1147"/>
      <c r="U104" s="1147"/>
      <c r="V104" s="1147"/>
      <c r="W104" s="1147"/>
      <c r="X104" s="1147"/>
      <c r="Y104" s="1147"/>
      <c r="Z104" s="1147"/>
    </row>
    <row r="105" spans="1:26" s="922" customFormat="1">
      <c r="A105" s="771">
        <f>A104+1</f>
        <v>66</v>
      </c>
      <c r="B105" s="741" t="s">
        <v>1731</v>
      </c>
      <c r="C105" s="742" t="s">
        <v>225</v>
      </c>
      <c r="D105" s="743">
        <v>85</v>
      </c>
      <c r="E105" s="987"/>
      <c r="F105" s="744">
        <f>(D105*E105)</f>
        <v>0</v>
      </c>
      <c r="G105" s="1147"/>
      <c r="H105" s="1147"/>
      <c r="I105" s="1147"/>
      <c r="J105" s="1147"/>
      <c r="K105" s="1147"/>
      <c r="L105" s="1147"/>
      <c r="M105" s="1147"/>
      <c r="N105" s="1147"/>
      <c r="O105" s="1147"/>
      <c r="P105" s="1147"/>
      <c r="Q105" s="1147"/>
      <c r="R105" s="1147"/>
      <c r="S105" s="1147"/>
      <c r="T105" s="1147"/>
      <c r="U105" s="1147"/>
      <c r="V105" s="1147"/>
      <c r="W105" s="1147"/>
      <c r="X105" s="1147"/>
      <c r="Y105" s="1147"/>
      <c r="Z105" s="1147"/>
    </row>
    <row r="106" spans="1:26">
      <c r="A106" s="769" t="str">
        <f>A102</f>
        <v>VII</v>
      </c>
      <c r="B106" s="732" t="s">
        <v>1734</v>
      </c>
      <c r="C106" s="733"/>
      <c r="D106" s="735"/>
      <c r="E106" s="735"/>
      <c r="F106" s="745">
        <f>SUM(F104:F105)</f>
        <v>0</v>
      </c>
    </row>
    <row r="107" spans="1:26" ht="12.75" customHeight="1">
      <c r="A107" s="772"/>
      <c r="B107" s="747"/>
      <c r="C107" s="748"/>
      <c r="D107" s="749"/>
      <c r="E107" s="750"/>
      <c r="F107" s="751"/>
    </row>
    <row r="108" spans="1:26">
      <c r="A108" s="769"/>
      <c r="B108" s="732" t="s">
        <v>1</v>
      </c>
      <c r="C108" s="733"/>
      <c r="D108" s="735"/>
      <c r="E108" s="735"/>
      <c r="F108" s="745"/>
    </row>
    <row r="109" spans="1:26" ht="12.75" customHeight="1">
      <c r="A109" s="773" t="str">
        <f>A24</f>
        <v>I</v>
      </c>
      <c r="B109" s="752" t="str">
        <f>B24</f>
        <v>PREDDELA - skupaj</v>
      </c>
      <c r="C109" s="748"/>
      <c r="D109" s="749"/>
      <c r="E109" s="750"/>
      <c r="F109" s="751">
        <f>F24</f>
        <v>0</v>
      </c>
    </row>
    <row r="110" spans="1:26" ht="12.75" customHeight="1">
      <c r="A110" s="773" t="str">
        <f>A56</f>
        <v>II</v>
      </c>
      <c r="B110" s="752" t="str">
        <f>B56</f>
        <v>ZEMELJSKA DELA - skupaj</v>
      </c>
      <c r="C110" s="748"/>
      <c r="D110" s="749"/>
      <c r="E110" s="750"/>
      <c r="F110" s="751">
        <f>F56</f>
        <v>0</v>
      </c>
    </row>
    <row r="111" spans="1:26" ht="12.75" customHeight="1">
      <c r="A111" s="773" t="str">
        <f>A68</f>
        <v>III</v>
      </c>
      <c r="B111" s="752" t="str">
        <f>B68</f>
        <v>VOZIŠČNE KONSTRUKCIJE - skupaj</v>
      </c>
      <c r="C111" s="748"/>
      <c r="D111" s="749"/>
      <c r="E111" s="750"/>
      <c r="F111" s="751">
        <f>F68</f>
        <v>0</v>
      </c>
    </row>
    <row r="112" spans="1:26" ht="12.75" customHeight="1">
      <c r="A112" s="773" t="str">
        <f>A83</f>
        <v>V</v>
      </c>
      <c r="B112" s="752" t="str">
        <f>B83</f>
        <v>ODVODNJAVANJE - skupaj</v>
      </c>
      <c r="C112" s="748"/>
      <c r="D112" s="749"/>
      <c r="E112" s="750"/>
      <c r="F112" s="751">
        <f>F83</f>
        <v>0</v>
      </c>
    </row>
    <row r="113" spans="1:6" ht="12.75" customHeight="1">
      <c r="A113" s="773" t="str">
        <f>A101</f>
        <v>VI</v>
      </c>
      <c r="B113" s="752" t="str">
        <f>B101</f>
        <v>GRADBENO OBRTNIŠKA DELA - skupaj</v>
      </c>
      <c r="C113" s="748"/>
      <c r="D113" s="749"/>
      <c r="E113" s="750"/>
      <c r="F113" s="751">
        <f>F101</f>
        <v>0</v>
      </c>
    </row>
    <row r="114" spans="1:6" ht="12.75" customHeight="1" thickBot="1">
      <c r="A114" s="774" t="str">
        <f>A106</f>
        <v>VII</v>
      </c>
      <c r="B114" s="753" t="str">
        <f>B106</f>
        <v>TUJE STORITVE - skupaj</v>
      </c>
      <c r="C114" s="754"/>
      <c r="D114" s="755"/>
      <c r="E114" s="756"/>
      <c r="F114" s="757">
        <f>F106</f>
        <v>0</v>
      </c>
    </row>
    <row r="115" spans="1:6" ht="12.75" customHeight="1">
      <c r="A115" s="775"/>
      <c r="B115" s="758" t="s">
        <v>1735</v>
      </c>
      <c r="C115" s="759"/>
      <c r="D115" s="760"/>
      <c r="E115" s="761"/>
      <c r="F115" s="762">
        <f>SUM(F109:F114)</f>
        <v>0</v>
      </c>
    </row>
    <row r="116" spans="1:6" ht="12.75" customHeight="1">
      <c r="A116" s="776"/>
      <c r="B116" s="765"/>
      <c r="E116" s="765"/>
      <c r="F116" s="765"/>
    </row>
    <row r="117" spans="1:6" ht="12.75" customHeight="1">
      <c r="A117" s="776"/>
      <c r="B117" s="765"/>
      <c r="E117" s="765"/>
      <c r="F117" s="765"/>
    </row>
    <row r="118" spans="1:6" ht="12.75" customHeight="1">
      <c r="A118" s="776"/>
      <c r="B118" s="765"/>
      <c r="E118" s="765"/>
      <c r="F118" s="765"/>
    </row>
    <row r="119" spans="1:6" ht="12.75" customHeight="1">
      <c r="A119" s="776"/>
      <c r="B119" s="765"/>
      <c r="E119" s="765"/>
      <c r="F119" s="765"/>
    </row>
    <row r="120" spans="1:6" ht="12.75" customHeight="1">
      <c r="A120" s="776"/>
      <c r="B120" s="765"/>
      <c r="E120" s="765"/>
      <c r="F120" s="765"/>
    </row>
    <row r="121" spans="1:6" ht="12.75" customHeight="1">
      <c r="A121" s="776"/>
      <c r="B121" s="765"/>
      <c r="E121" s="765"/>
      <c r="F121" s="765"/>
    </row>
    <row r="122" spans="1:6" ht="12.75" customHeight="1">
      <c r="A122" s="776"/>
      <c r="B122" s="765"/>
      <c r="E122" s="765"/>
      <c r="F122" s="765"/>
    </row>
    <row r="123" spans="1:6" ht="12.75" customHeight="1">
      <c r="A123" s="776"/>
      <c r="B123" s="765"/>
      <c r="E123" s="765"/>
      <c r="F123" s="765"/>
    </row>
    <row r="124" spans="1:6" ht="12.75" customHeight="1">
      <c r="A124" s="776"/>
      <c r="B124" s="765"/>
      <c r="E124" s="765"/>
      <c r="F124" s="765"/>
    </row>
    <row r="125" spans="1:6" ht="12.75" customHeight="1">
      <c r="A125" s="776"/>
      <c r="B125" s="765"/>
      <c r="E125" s="765"/>
      <c r="F125" s="765"/>
    </row>
    <row r="126" spans="1:6" ht="12.75" customHeight="1">
      <c r="A126" s="776"/>
      <c r="B126" s="765"/>
      <c r="E126" s="765"/>
      <c r="F126" s="765"/>
    </row>
    <row r="127" spans="1:6" ht="12.75" customHeight="1">
      <c r="A127" s="776"/>
      <c r="B127" s="765"/>
      <c r="E127" s="765"/>
      <c r="F127" s="765"/>
    </row>
    <row r="128" spans="1:6" ht="12.75" customHeight="1">
      <c r="A128" s="776"/>
      <c r="B128" s="765"/>
      <c r="E128" s="765"/>
      <c r="F128" s="765"/>
    </row>
    <row r="129" spans="1:6" ht="12.75" customHeight="1">
      <c r="A129" s="776"/>
      <c r="B129" s="765"/>
      <c r="E129" s="765"/>
      <c r="F129" s="765"/>
    </row>
    <row r="130" spans="1:6" ht="12.75" customHeight="1">
      <c r="A130" s="776"/>
      <c r="B130" s="765"/>
      <c r="E130" s="765"/>
      <c r="F130" s="765"/>
    </row>
    <row r="131" spans="1:6" ht="12.75" customHeight="1">
      <c r="A131" s="776"/>
      <c r="B131" s="765"/>
      <c r="E131" s="765"/>
      <c r="F131" s="765"/>
    </row>
    <row r="132" spans="1:6" ht="12.75" customHeight="1">
      <c r="A132" s="776"/>
      <c r="B132" s="765"/>
      <c r="E132" s="765"/>
      <c r="F132" s="765"/>
    </row>
    <row r="133" spans="1:6" ht="12.75" customHeight="1">
      <c r="A133" s="776"/>
      <c r="B133" s="765"/>
      <c r="E133" s="765"/>
      <c r="F133" s="765"/>
    </row>
    <row r="134" spans="1:6" ht="12.75" customHeight="1">
      <c r="A134" s="776"/>
      <c r="B134" s="765"/>
      <c r="E134" s="765"/>
      <c r="F134" s="765"/>
    </row>
    <row r="135" spans="1:6" ht="12.75" customHeight="1">
      <c r="A135" s="776"/>
      <c r="B135" s="765"/>
      <c r="E135" s="765"/>
      <c r="F135" s="765"/>
    </row>
    <row r="136" spans="1:6" ht="12.75" customHeight="1">
      <c r="A136" s="776"/>
      <c r="B136" s="765"/>
      <c r="E136" s="765"/>
      <c r="F136" s="765"/>
    </row>
    <row r="137" spans="1:6" ht="12.75" customHeight="1">
      <c r="A137" s="776"/>
      <c r="B137" s="765"/>
      <c r="E137" s="765"/>
      <c r="F137" s="765"/>
    </row>
    <row r="138" spans="1:6" ht="12.75" customHeight="1">
      <c r="A138" s="776"/>
      <c r="B138" s="765"/>
      <c r="E138" s="765"/>
      <c r="F138" s="765"/>
    </row>
    <row r="139" spans="1:6" ht="12.75" customHeight="1">
      <c r="A139" s="776"/>
      <c r="B139" s="765"/>
      <c r="E139" s="765"/>
      <c r="F139" s="765"/>
    </row>
    <row r="140" spans="1:6" ht="12.75" customHeight="1">
      <c r="A140" s="776"/>
      <c r="B140" s="765"/>
      <c r="E140" s="765"/>
      <c r="F140" s="765"/>
    </row>
    <row r="141" spans="1:6" ht="12.75" customHeight="1">
      <c r="A141" s="776"/>
      <c r="B141" s="765"/>
      <c r="E141" s="765"/>
      <c r="F141" s="765"/>
    </row>
    <row r="142" spans="1:6" ht="12.75" customHeight="1">
      <c r="A142" s="776"/>
      <c r="B142" s="765"/>
      <c r="E142" s="765"/>
      <c r="F142" s="765"/>
    </row>
    <row r="143" spans="1:6" ht="12.75" customHeight="1">
      <c r="A143" s="776"/>
      <c r="B143" s="765"/>
      <c r="E143" s="765"/>
      <c r="F143" s="765"/>
    </row>
    <row r="144" spans="1:6" ht="12.75" customHeight="1">
      <c r="A144" s="776"/>
      <c r="B144" s="765"/>
      <c r="E144" s="765"/>
      <c r="F144" s="765"/>
    </row>
    <row r="145" spans="1:6" ht="12.75" customHeight="1">
      <c r="A145" s="776"/>
      <c r="B145" s="765"/>
      <c r="E145" s="765"/>
      <c r="F145" s="765"/>
    </row>
    <row r="146" spans="1:6" ht="12.75" customHeight="1">
      <c r="A146" s="776"/>
      <c r="B146" s="765"/>
      <c r="E146" s="765"/>
      <c r="F146" s="765"/>
    </row>
    <row r="147" spans="1:6" ht="12.75" customHeight="1">
      <c r="A147" s="776"/>
      <c r="B147" s="765"/>
      <c r="E147" s="765"/>
      <c r="F147" s="765"/>
    </row>
    <row r="148" spans="1:6" ht="12.75" customHeight="1">
      <c r="A148" s="776"/>
      <c r="B148" s="765"/>
      <c r="E148" s="765"/>
      <c r="F148" s="765"/>
    </row>
    <row r="149" spans="1:6" ht="12.75" customHeight="1">
      <c r="A149" s="776"/>
      <c r="B149" s="765"/>
      <c r="E149" s="765"/>
      <c r="F149" s="765"/>
    </row>
    <row r="150" spans="1:6" ht="12.75" customHeight="1">
      <c r="A150" s="776"/>
      <c r="B150" s="765"/>
      <c r="E150" s="765"/>
      <c r="F150" s="765"/>
    </row>
    <row r="151" spans="1:6" ht="12.75" customHeight="1">
      <c r="A151" s="776"/>
      <c r="B151" s="765"/>
      <c r="E151" s="765"/>
      <c r="F151" s="765"/>
    </row>
    <row r="152" spans="1:6" ht="12.75" customHeight="1">
      <c r="A152" s="776"/>
      <c r="B152" s="765"/>
      <c r="E152" s="765"/>
      <c r="F152" s="765"/>
    </row>
    <row r="153" spans="1:6" ht="12.75" customHeight="1">
      <c r="A153" s="776"/>
      <c r="B153" s="765"/>
      <c r="E153" s="765"/>
      <c r="F153" s="765"/>
    </row>
    <row r="154" spans="1:6" ht="12.75" customHeight="1">
      <c r="A154" s="776"/>
      <c r="B154" s="765"/>
      <c r="E154" s="765"/>
      <c r="F154" s="765"/>
    </row>
    <row r="155" spans="1:6" ht="12.75" customHeight="1">
      <c r="A155" s="776"/>
      <c r="B155" s="765"/>
      <c r="E155" s="765"/>
      <c r="F155" s="765"/>
    </row>
    <row r="156" spans="1:6" ht="12.75" customHeight="1">
      <c r="A156" s="776"/>
      <c r="B156" s="765"/>
      <c r="E156" s="765"/>
      <c r="F156" s="765"/>
    </row>
    <row r="157" spans="1:6" ht="12.75" customHeight="1">
      <c r="A157" s="776"/>
      <c r="B157" s="765"/>
      <c r="E157" s="765"/>
      <c r="F157" s="765"/>
    </row>
    <row r="158" spans="1:6" ht="12.75" customHeight="1">
      <c r="A158" s="776"/>
      <c r="B158" s="765"/>
      <c r="E158" s="765"/>
      <c r="F158" s="765"/>
    </row>
    <row r="159" spans="1:6" ht="12.75" customHeight="1">
      <c r="A159" s="776"/>
      <c r="B159" s="765"/>
      <c r="E159" s="765"/>
      <c r="F159" s="765"/>
    </row>
    <row r="160" spans="1:6" ht="12.75" customHeight="1">
      <c r="A160" s="776"/>
      <c r="B160" s="765"/>
      <c r="E160" s="765"/>
      <c r="F160" s="765"/>
    </row>
    <row r="161" spans="1:6" ht="12.75" customHeight="1">
      <c r="A161" s="776"/>
      <c r="B161" s="765"/>
      <c r="E161" s="765"/>
      <c r="F161" s="765"/>
    </row>
    <row r="162" spans="1:6" ht="12.75" customHeight="1">
      <c r="A162" s="776"/>
      <c r="B162" s="765"/>
      <c r="E162" s="765"/>
      <c r="F162" s="765"/>
    </row>
    <row r="163" spans="1:6" ht="12.75" customHeight="1">
      <c r="A163" s="776"/>
      <c r="B163" s="765"/>
      <c r="E163" s="765"/>
      <c r="F163" s="765"/>
    </row>
    <row r="164" spans="1:6" ht="12.75" customHeight="1">
      <c r="A164" s="776"/>
      <c r="B164" s="765"/>
      <c r="E164" s="765"/>
      <c r="F164" s="765"/>
    </row>
    <row r="165" spans="1:6" ht="12.75" customHeight="1">
      <c r="A165" s="776"/>
      <c r="B165" s="765"/>
      <c r="E165" s="765"/>
      <c r="F165" s="765"/>
    </row>
    <row r="166" spans="1:6" ht="12.75" customHeight="1">
      <c r="A166" s="776"/>
      <c r="B166" s="765"/>
      <c r="E166" s="765"/>
      <c r="F166" s="765"/>
    </row>
    <row r="167" spans="1:6" ht="12.75" customHeight="1">
      <c r="A167" s="776"/>
      <c r="B167" s="765"/>
      <c r="E167" s="765"/>
      <c r="F167" s="765"/>
    </row>
    <row r="168" spans="1:6" ht="12.75" customHeight="1">
      <c r="A168" s="776"/>
      <c r="B168" s="765"/>
      <c r="E168" s="765"/>
      <c r="F168" s="765"/>
    </row>
    <row r="169" spans="1:6" ht="12.75" customHeight="1">
      <c r="A169" s="776"/>
      <c r="B169" s="765"/>
      <c r="E169" s="765"/>
      <c r="F169" s="765"/>
    </row>
    <row r="170" spans="1:6" ht="12.75" customHeight="1">
      <c r="A170" s="776"/>
      <c r="B170" s="765"/>
      <c r="E170" s="765"/>
      <c r="F170" s="765"/>
    </row>
    <row r="171" spans="1:6" ht="12.75" customHeight="1">
      <c r="A171" s="776"/>
      <c r="B171" s="765"/>
      <c r="E171" s="765"/>
      <c r="F171" s="765"/>
    </row>
    <row r="172" spans="1:6" ht="12.75" customHeight="1">
      <c r="A172" s="776"/>
      <c r="B172" s="765"/>
      <c r="E172" s="765"/>
      <c r="F172" s="765"/>
    </row>
    <row r="173" spans="1:6" ht="12.75" customHeight="1">
      <c r="A173" s="776"/>
      <c r="B173" s="765"/>
      <c r="E173" s="765"/>
      <c r="F173" s="765"/>
    </row>
    <row r="174" spans="1:6" ht="12.75" customHeight="1">
      <c r="A174" s="776"/>
      <c r="B174" s="765"/>
      <c r="E174" s="765"/>
      <c r="F174" s="765"/>
    </row>
    <row r="175" spans="1:6" ht="12.75" customHeight="1">
      <c r="A175" s="776"/>
      <c r="B175" s="765"/>
      <c r="E175" s="765"/>
      <c r="F175" s="765"/>
    </row>
    <row r="176" spans="1:6" ht="12.75" customHeight="1">
      <c r="A176" s="776"/>
      <c r="B176" s="765"/>
      <c r="E176" s="765"/>
      <c r="F176" s="765"/>
    </row>
    <row r="177" spans="1:6" ht="12.75" customHeight="1">
      <c r="A177" s="776"/>
      <c r="B177" s="765"/>
      <c r="E177" s="765"/>
      <c r="F177" s="765"/>
    </row>
    <row r="178" spans="1:6" ht="12.75" customHeight="1">
      <c r="A178" s="776"/>
      <c r="B178" s="765"/>
      <c r="E178" s="765"/>
      <c r="F178" s="765"/>
    </row>
    <row r="179" spans="1:6" ht="12.75" customHeight="1">
      <c r="A179" s="776"/>
      <c r="B179" s="765"/>
      <c r="E179" s="765"/>
      <c r="F179" s="765"/>
    </row>
    <row r="180" spans="1:6" ht="12.75" customHeight="1">
      <c r="A180" s="776"/>
      <c r="B180" s="765"/>
      <c r="E180" s="765"/>
      <c r="F180" s="765"/>
    </row>
    <row r="181" spans="1:6" ht="12.75" customHeight="1">
      <c r="A181" s="776"/>
      <c r="B181" s="765"/>
      <c r="E181" s="765"/>
      <c r="F181" s="765"/>
    </row>
    <row r="182" spans="1:6" ht="12.75" customHeight="1">
      <c r="A182" s="776"/>
      <c r="B182" s="765"/>
      <c r="E182" s="765"/>
      <c r="F182" s="765"/>
    </row>
    <row r="183" spans="1:6" ht="12.75" customHeight="1">
      <c r="A183" s="776"/>
      <c r="B183" s="765"/>
      <c r="E183" s="765"/>
      <c r="F183" s="765"/>
    </row>
    <row r="184" spans="1:6" ht="12.75" customHeight="1">
      <c r="A184" s="776"/>
      <c r="B184" s="765"/>
      <c r="E184" s="765"/>
      <c r="F184" s="765"/>
    </row>
    <row r="185" spans="1:6" ht="12.75" customHeight="1">
      <c r="A185" s="776"/>
      <c r="B185" s="765"/>
      <c r="E185" s="765"/>
      <c r="F185" s="765"/>
    </row>
    <row r="186" spans="1:6" ht="12.75" customHeight="1">
      <c r="A186" s="776"/>
      <c r="B186" s="765"/>
      <c r="E186" s="765"/>
      <c r="F186" s="765"/>
    </row>
    <row r="187" spans="1:6" ht="12.75" customHeight="1">
      <c r="A187" s="776"/>
      <c r="B187" s="765"/>
      <c r="E187" s="765"/>
      <c r="F187" s="765"/>
    </row>
    <row r="188" spans="1:6" ht="12.75" customHeight="1">
      <c r="A188" s="776"/>
      <c r="B188" s="765"/>
      <c r="E188" s="765"/>
      <c r="F188" s="765"/>
    </row>
    <row r="189" spans="1:6" ht="12.75" customHeight="1">
      <c r="A189" s="776"/>
      <c r="B189" s="765"/>
      <c r="E189" s="765"/>
      <c r="F189" s="765"/>
    </row>
    <row r="190" spans="1:6" ht="12.75" customHeight="1">
      <c r="A190" s="776"/>
      <c r="B190" s="765"/>
      <c r="E190" s="765"/>
      <c r="F190" s="765"/>
    </row>
    <row r="191" spans="1:6" ht="12.75" customHeight="1">
      <c r="A191" s="776"/>
      <c r="B191" s="765"/>
      <c r="E191" s="765"/>
      <c r="F191" s="765"/>
    </row>
    <row r="192" spans="1:6" ht="12.75" customHeight="1">
      <c r="A192" s="776"/>
      <c r="B192" s="765"/>
      <c r="E192" s="765"/>
      <c r="F192" s="765"/>
    </row>
    <row r="193" spans="1:6" ht="12.75" customHeight="1">
      <c r="A193" s="776"/>
      <c r="B193" s="765"/>
      <c r="E193" s="765"/>
      <c r="F193" s="765"/>
    </row>
    <row r="194" spans="1:6" ht="12.75" customHeight="1">
      <c r="A194" s="776"/>
      <c r="B194" s="765"/>
      <c r="E194" s="765"/>
      <c r="F194" s="765"/>
    </row>
    <row r="195" spans="1:6" ht="12.75" customHeight="1">
      <c r="A195" s="776"/>
      <c r="B195" s="765"/>
      <c r="E195" s="765"/>
      <c r="F195" s="765"/>
    </row>
    <row r="196" spans="1:6" ht="12.75" customHeight="1">
      <c r="A196" s="776"/>
      <c r="B196" s="765"/>
      <c r="E196" s="765"/>
      <c r="F196" s="765"/>
    </row>
    <row r="197" spans="1:6" ht="12.75" customHeight="1">
      <c r="A197" s="776"/>
      <c r="B197" s="765"/>
      <c r="E197" s="765"/>
      <c r="F197" s="765"/>
    </row>
    <row r="198" spans="1:6" ht="12.75" customHeight="1">
      <c r="A198" s="776"/>
      <c r="B198" s="765"/>
      <c r="E198" s="765"/>
      <c r="F198" s="765"/>
    </row>
    <row r="199" spans="1:6" ht="12.75" customHeight="1">
      <c r="A199" s="776"/>
      <c r="B199" s="765"/>
      <c r="E199" s="765"/>
      <c r="F199" s="765"/>
    </row>
    <row r="200" spans="1:6" ht="12.75" customHeight="1">
      <c r="A200" s="776"/>
      <c r="B200" s="765"/>
      <c r="E200" s="765"/>
      <c r="F200" s="765"/>
    </row>
    <row r="201" spans="1:6" ht="12.75" customHeight="1">
      <c r="A201" s="776"/>
      <c r="B201" s="765"/>
      <c r="E201" s="765"/>
      <c r="F201" s="765"/>
    </row>
    <row r="202" spans="1:6" ht="12.75" customHeight="1">
      <c r="A202" s="776"/>
      <c r="B202" s="765"/>
      <c r="E202" s="765"/>
      <c r="F202" s="765"/>
    </row>
    <row r="203" spans="1:6" ht="12.75" customHeight="1">
      <c r="A203" s="776"/>
      <c r="B203" s="765"/>
      <c r="E203" s="765"/>
      <c r="F203" s="765"/>
    </row>
    <row r="204" spans="1:6" ht="12.75" customHeight="1">
      <c r="A204" s="776"/>
      <c r="B204" s="765"/>
      <c r="E204" s="765"/>
      <c r="F204" s="765"/>
    </row>
    <row r="205" spans="1:6" ht="12.75" customHeight="1">
      <c r="A205" s="776"/>
      <c r="B205" s="765"/>
      <c r="E205" s="765"/>
      <c r="F205" s="765"/>
    </row>
    <row r="206" spans="1:6" ht="12.75" customHeight="1">
      <c r="A206" s="776"/>
      <c r="B206" s="765"/>
      <c r="E206" s="765"/>
      <c r="F206" s="765"/>
    </row>
    <row r="207" spans="1:6" ht="12.75" customHeight="1">
      <c r="A207" s="776"/>
      <c r="B207" s="765"/>
      <c r="E207" s="765"/>
      <c r="F207" s="765"/>
    </row>
    <row r="208" spans="1:6" ht="12.75" customHeight="1">
      <c r="A208" s="776"/>
      <c r="B208" s="765"/>
      <c r="E208" s="765"/>
      <c r="F208" s="765"/>
    </row>
    <row r="209" spans="1:6" ht="12.75" customHeight="1">
      <c r="A209" s="776"/>
      <c r="B209" s="765"/>
      <c r="E209" s="765"/>
      <c r="F209" s="765"/>
    </row>
    <row r="210" spans="1:6" ht="12.75" customHeight="1">
      <c r="A210" s="776"/>
      <c r="B210" s="765"/>
      <c r="E210" s="765"/>
      <c r="F210" s="765"/>
    </row>
    <row r="211" spans="1:6" ht="12.75" customHeight="1">
      <c r="A211" s="776"/>
      <c r="B211" s="765"/>
      <c r="E211" s="765"/>
      <c r="F211" s="765"/>
    </row>
    <row r="212" spans="1:6" ht="12.75" customHeight="1">
      <c r="A212" s="776"/>
      <c r="B212" s="765"/>
      <c r="E212" s="765"/>
      <c r="F212" s="765"/>
    </row>
    <row r="213" spans="1:6" ht="12.75" customHeight="1">
      <c r="A213" s="776"/>
      <c r="B213" s="765"/>
      <c r="E213" s="765"/>
      <c r="F213" s="765"/>
    </row>
    <row r="214" spans="1:6" ht="12.75" customHeight="1">
      <c r="A214" s="776"/>
      <c r="B214" s="765"/>
      <c r="E214" s="765"/>
      <c r="F214" s="765"/>
    </row>
    <row r="215" spans="1:6" ht="12.75" customHeight="1">
      <c r="A215" s="776"/>
      <c r="B215" s="765"/>
      <c r="E215" s="765"/>
      <c r="F215" s="765"/>
    </row>
    <row r="216" spans="1:6" ht="12.75" customHeight="1">
      <c r="A216" s="776"/>
      <c r="B216" s="765"/>
      <c r="E216" s="765"/>
      <c r="F216" s="765"/>
    </row>
    <row r="217" spans="1:6" ht="12.75" customHeight="1">
      <c r="A217" s="776"/>
      <c r="B217" s="765"/>
      <c r="E217" s="765"/>
      <c r="F217" s="765"/>
    </row>
    <row r="218" spans="1:6" ht="12.75" customHeight="1">
      <c r="A218" s="776"/>
      <c r="B218" s="765"/>
      <c r="E218" s="765"/>
      <c r="F218" s="765"/>
    </row>
    <row r="219" spans="1:6" ht="12.75" customHeight="1">
      <c r="A219" s="776"/>
      <c r="B219" s="765"/>
      <c r="E219" s="765"/>
      <c r="F219" s="765"/>
    </row>
    <row r="220" spans="1:6" ht="12.75" customHeight="1">
      <c r="A220" s="776"/>
      <c r="B220" s="765"/>
      <c r="E220" s="765"/>
      <c r="F220" s="765"/>
    </row>
    <row r="221" spans="1:6" ht="12.75" customHeight="1">
      <c r="A221" s="776"/>
      <c r="B221" s="765"/>
      <c r="E221" s="765"/>
      <c r="F221" s="765"/>
    </row>
    <row r="222" spans="1:6" ht="12.75" customHeight="1">
      <c r="A222" s="776"/>
      <c r="B222" s="765"/>
      <c r="E222" s="765"/>
      <c r="F222" s="765"/>
    </row>
    <row r="223" spans="1:6" ht="12.75" customHeight="1">
      <c r="A223" s="776"/>
      <c r="B223" s="765"/>
      <c r="E223" s="765"/>
      <c r="F223" s="765"/>
    </row>
    <row r="224" spans="1:6" ht="12.75" customHeight="1">
      <c r="A224" s="776"/>
      <c r="B224" s="765"/>
      <c r="E224" s="765"/>
      <c r="F224" s="765"/>
    </row>
    <row r="225" spans="1:6" ht="12.75" customHeight="1">
      <c r="A225" s="776"/>
      <c r="B225" s="765"/>
      <c r="E225" s="765"/>
      <c r="F225" s="765"/>
    </row>
    <row r="226" spans="1:6" ht="12.75" customHeight="1">
      <c r="A226" s="776"/>
      <c r="B226" s="765"/>
      <c r="E226" s="765"/>
      <c r="F226" s="765"/>
    </row>
    <row r="227" spans="1:6" ht="12.75" customHeight="1">
      <c r="A227" s="776"/>
      <c r="B227" s="765"/>
      <c r="E227" s="765"/>
      <c r="F227" s="765"/>
    </row>
    <row r="228" spans="1:6" ht="12.75" customHeight="1">
      <c r="A228" s="776"/>
      <c r="B228" s="765"/>
      <c r="E228" s="765"/>
      <c r="F228" s="765"/>
    </row>
    <row r="229" spans="1:6" ht="12.75" customHeight="1">
      <c r="A229" s="776"/>
      <c r="B229" s="765"/>
      <c r="E229" s="765"/>
      <c r="F229" s="765"/>
    </row>
    <row r="230" spans="1:6" ht="12.75" customHeight="1">
      <c r="A230" s="776"/>
      <c r="B230" s="765"/>
      <c r="E230" s="765"/>
      <c r="F230" s="765"/>
    </row>
    <row r="231" spans="1:6" ht="12.75" customHeight="1">
      <c r="A231" s="776"/>
      <c r="B231" s="765"/>
      <c r="E231" s="765"/>
      <c r="F231" s="765"/>
    </row>
    <row r="232" spans="1:6" ht="12.75" customHeight="1">
      <c r="A232" s="776"/>
      <c r="B232" s="765"/>
      <c r="E232" s="765"/>
      <c r="F232" s="765"/>
    </row>
    <row r="233" spans="1:6" ht="12.75" customHeight="1">
      <c r="A233" s="776"/>
      <c r="B233" s="765"/>
      <c r="E233" s="765"/>
      <c r="F233" s="765"/>
    </row>
    <row r="234" spans="1:6" ht="12.75" customHeight="1">
      <c r="A234" s="776"/>
      <c r="B234" s="765"/>
      <c r="E234" s="765"/>
      <c r="F234" s="765"/>
    </row>
    <row r="235" spans="1:6" ht="12.75" customHeight="1">
      <c r="A235" s="776"/>
      <c r="B235" s="765"/>
      <c r="E235" s="765"/>
      <c r="F235" s="765"/>
    </row>
    <row r="236" spans="1:6" ht="12.75" customHeight="1">
      <c r="A236" s="776"/>
      <c r="B236" s="765"/>
      <c r="E236" s="765"/>
      <c r="F236" s="765"/>
    </row>
    <row r="237" spans="1:6" ht="12.75" customHeight="1">
      <c r="A237" s="776"/>
      <c r="B237" s="765"/>
      <c r="E237" s="765"/>
      <c r="F237" s="765"/>
    </row>
    <row r="238" spans="1:6" ht="12.75" customHeight="1">
      <c r="A238" s="776"/>
      <c r="B238" s="765"/>
      <c r="E238" s="765"/>
      <c r="F238" s="765"/>
    </row>
    <row r="239" spans="1:6" ht="12.75" customHeight="1">
      <c r="A239" s="776"/>
      <c r="B239" s="765"/>
      <c r="E239" s="765"/>
      <c r="F239" s="765"/>
    </row>
    <row r="240" spans="1:6" ht="12.75" customHeight="1">
      <c r="A240" s="776"/>
      <c r="B240" s="765"/>
      <c r="E240" s="765"/>
      <c r="F240" s="765"/>
    </row>
    <row r="241" spans="1:6" ht="12.75" customHeight="1">
      <c r="A241" s="776"/>
      <c r="B241" s="765"/>
      <c r="E241" s="765"/>
      <c r="F241" s="765"/>
    </row>
    <row r="242" spans="1:6" ht="12.75" customHeight="1">
      <c r="A242" s="776"/>
      <c r="B242" s="765"/>
      <c r="E242" s="765"/>
      <c r="F242" s="765"/>
    </row>
    <row r="243" spans="1:6" ht="12.75" customHeight="1">
      <c r="A243" s="776"/>
      <c r="B243" s="765"/>
      <c r="E243" s="765"/>
      <c r="F243" s="765"/>
    </row>
    <row r="244" spans="1:6" ht="12.75" customHeight="1">
      <c r="A244" s="776"/>
      <c r="B244" s="765"/>
      <c r="E244" s="765"/>
      <c r="F244" s="765"/>
    </row>
    <row r="245" spans="1:6" ht="12.75" customHeight="1">
      <c r="A245" s="776"/>
      <c r="B245" s="765"/>
      <c r="E245" s="765"/>
      <c r="F245" s="765"/>
    </row>
    <row r="246" spans="1:6" ht="12.75" customHeight="1">
      <c r="A246" s="776"/>
      <c r="B246" s="765"/>
      <c r="E246" s="765"/>
      <c r="F246" s="765"/>
    </row>
    <row r="247" spans="1:6" ht="12.75" customHeight="1">
      <c r="A247" s="776"/>
      <c r="B247" s="765"/>
      <c r="E247" s="765"/>
      <c r="F247" s="765"/>
    </row>
    <row r="248" spans="1:6" ht="12.75" customHeight="1">
      <c r="A248" s="776"/>
      <c r="B248" s="765"/>
      <c r="E248" s="765"/>
      <c r="F248" s="765"/>
    </row>
    <row r="249" spans="1:6" ht="12.75" customHeight="1">
      <c r="A249" s="776"/>
      <c r="B249" s="765"/>
      <c r="E249" s="765"/>
      <c r="F249" s="765"/>
    </row>
    <row r="250" spans="1:6" ht="12.75" customHeight="1">
      <c r="A250" s="776"/>
      <c r="B250" s="765"/>
      <c r="E250" s="765"/>
      <c r="F250" s="765"/>
    </row>
    <row r="251" spans="1:6" ht="12.75" customHeight="1">
      <c r="A251" s="776"/>
      <c r="B251" s="765"/>
      <c r="E251" s="765"/>
      <c r="F251" s="765"/>
    </row>
    <row r="252" spans="1:6" ht="12.75" customHeight="1">
      <c r="A252" s="776"/>
      <c r="B252" s="765"/>
      <c r="E252" s="765"/>
      <c r="F252" s="765"/>
    </row>
    <row r="253" spans="1:6" ht="12.75" customHeight="1">
      <c r="A253" s="776"/>
      <c r="B253" s="765"/>
      <c r="E253" s="765"/>
      <c r="F253" s="765"/>
    </row>
    <row r="254" spans="1:6" ht="12.75" customHeight="1">
      <c r="A254" s="776"/>
      <c r="B254" s="765"/>
      <c r="E254" s="765"/>
      <c r="F254" s="765"/>
    </row>
    <row r="255" spans="1:6" ht="12.75" customHeight="1">
      <c r="A255" s="776"/>
      <c r="B255" s="765"/>
      <c r="E255" s="765"/>
      <c r="F255" s="765"/>
    </row>
    <row r="256" spans="1:6" ht="12.75" customHeight="1">
      <c r="A256" s="776"/>
      <c r="B256" s="765"/>
      <c r="E256" s="765"/>
      <c r="F256" s="765"/>
    </row>
    <row r="257" spans="1:6" ht="12.75" customHeight="1">
      <c r="A257" s="776"/>
      <c r="B257" s="765"/>
      <c r="E257" s="765"/>
      <c r="F257" s="765"/>
    </row>
    <row r="258" spans="1:6" ht="12.75" customHeight="1">
      <c r="A258" s="776"/>
      <c r="B258" s="765"/>
      <c r="E258" s="765"/>
      <c r="F258" s="765"/>
    </row>
    <row r="259" spans="1:6" ht="12.75" customHeight="1">
      <c r="A259" s="776"/>
      <c r="B259" s="765"/>
      <c r="E259" s="765"/>
      <c r="F259" s="765"/>
    </row>
    <row r="260" spans="1:6" ht="12.75" customHeight="1">
      <c r="A260" s="776"/>
      <c r="B260" s="765"/>
      <c r="E260" s="765"/>
      <c r="F260" s="765"/>
    </row>
    <row r="261" spans="1:6" ht="12.75" customHeight="1">
      <c r="A261" s="776"/>
      <c r="B261" s="765"/>
      <c r="E261" s="765"/>
      <c r="F261" s="765"/>
    </row>
    <row r="262" spans="1:6" ht="12.75" customHeight="1">
      <c r="A262" s="776"/>
      <c r="B262" s="765"/>
      <c r="E262" s="765"/>
      <c r="F262" s="765"/>
    </row>
    <row r="263" spans="1:6" ht="12.75" customHeight="1">
      <c r="A263" s="776"/>
      <c r="B263" s="765"/>
      <c r="E263" s="765"/>
      <c r="F263" s="765"/>
    </row>
    <row r="264" spans="1:6" ht="12.75" customHeight="1">
      <c r="A264" s="776"/>
      <c r="B264" s="765"/>
      <c r="E264" s="765"/>
      <c r="F264" s="765"/>
    </row>
    <row r="265" spans="1:6" ht="12.75" customHeight="1">
      <c r="A265" s="776"/>
      <c r="B265" s="765"/>
      <c r="E265" s="765"/>
      <c r="F265" s="765"/>
    </row>
    <row r="266" spans="1:6" ht="12.75" customHeight="1">
      <c r="A266" s="776"/>
      <c r="B266" s="765"/>
      <c r="E266" s="765"/>
      <c r="F266" s="765"/>
    </row>
    <row r="267" spans="1:6" ht="12.75" customHeight="1">
      <c r="A267" s="776"/>
      <c r="B267" s="765"/>
      <c r="E267" s="765"/>
      <c r="F267" s="765"/>
    </row>
    <row r="268" spans="1:6" ht="12.75" customHeight="1">
      <c r="A268" s="776"/>
      <c r="B268" s="765"/>
      <c r="E268" s="765"/>
      <c r="F268" s="765"/>
    </row>
    <row r="269" spans="1:6" ht="12.75" customHeight="1">
      <c r="A269" s="776"/>
      <c r="B269" s="765"/>
      <c r="E269" s="765"/>
      <c r="F269" s="765"/>
    </row>
    <row r="270" spans="1:6" ht="12.75" customHeight="1">
      <c r="A270" s="776"/>
      <c r="B270" s="765"/>
      <c r="E270" s="765"/>
      <c r="F270" s="765"/>
    </row>
    <row r="271" spans="1:6" ht="12.75" customHeight="1">
      <c r="A271" s="776"/>
      <c r="B271" s="765"/>
      <c r="E271" s="765"/>
      <c r="F271" s="765"/>
    </row>
    <row r="272" spans="1:6" ht="12.75" customHeight="1">
      <c r="A272" s="776"/>
      <c r="B272" s="765"/>
      <c r="E272" s="765"/>
      <c r="F272" s="765"/>
    </row>
    <row r="273" spans="1:6" ht="12.75" customHeight="1">
      <c r="A273" s="776"/>
      <c r="B273" s="765"/>
      <c r="E273" s="765"/>
      <c r="F273" s="765"/>
    </row>
    <row r="274" spans="1:6" ht="12.75" customHeight="1">
      <c r="A274" s="776"/>
      <c r="B274" s="765"/>
      <c r="E274" s="765"/>
      <c r="F274" s="765"/>
    </row>
    <row r="275" spans="1:6" ht="12.75" customHeight="1">
      <c r="A275" s="776"/>
      <c r="B275" s="765"/>
      <c r="E275" s="765"/>
      <c r="F275" s="765"/>
    </row>
    <row r="276" spans="1:6" ht="12.75" customHeight="1">
      <c r="A276" s="776"/>
      <c r="B276" s="765"/>
      <c r="E276" s="765"/>
      <c r="F276" s="765"/>
    </row>
    <row r="277" spans="1:6" ht="12.75" customHeight="1">
      <c r="A277" s="776"/>
      <c r="B277" s="765"/>
      <c r="E277" s="765"/>
      <c r="F277" s="765"/>
    </row>
    <row r="278" spans="1:6" ht="12.75" customHeight="1">
      <c r="A278" s="776"/>
      <c r="B278" s="765"/>
      <c r="E278" s="765"/>
      <c r="F278" s="765"/>
    </row>
    <row r="279" spans="1:6" ht="12.75" customHeight="1">
      <c r="A279" s="776"/>
      <c r="B279" s="765"/>
      <c r="E279" s="765"/>
      <c r="F279" s="765"/>
    </row>
    <row r="280" spans="1:6" ht="12.75" customHeight="1">
      <c r="A280" s="776"/>
      <c r="B280" s="765"/>
      <c r="E280" s="765"/>
      <c r="F280" s="765"/>
    </row>
    <row r="281" spans="1:6" ht="12.75" customHeight="1">
      <c r="A281" s="776"/>
      <c r="B281" s="765"/>
      <c r="E281" s="765"/>
      <c r="F281" s="765"/>
    </row>
    <row r="282" spans="1:6" ht="12.75" customHeight="1">
      <c r="A282" s="776"/>
      <c r="B282" s="765"/>
      <c r="E282" s="765"/>
      <c r="F282" s="765"/>
    </row>
    <row r="283" spans="1:6" ht="12.75" customHeight="1">
      <c r="A283" s="776"/>
      <c r="B283" s="765"/>
      <c r="E283" s="765"/>
      <c r="F283" s="765"/>
    </row>
    <row r="284" spans="1:6" ht="12.75" customHeight="1">
      <c r="A284" s="776"/>
      <c r="B284" s="765"/>
      <c r="E284" s="765"/>
      <c r="F284" s="765"/>
    </row>
    <row r="285" spans="1:6" ht="12.75" customHeight="1">
      <c r="A285" s="776"/>
      <c r="B285" s="765"/>
      <c r="E285" s="765"/>
      <c r="F285" s="765"/>
    </row>
    <row r="286" spans="1:6" ht="12.75" customHeight="1">
      <c r="A286" s="776"/>
      <c r="B286" s="765"/>
      <c r="E286" s="765"/>
      <c r="F286" s="765"/>
    </row>
    <row r="287" spans="1:6" ht="12.75" customHeight="1">
      <c r="A287" s="776"/>
      <c r="B287" s="765"/>
      <c r="E287" s="765"/>
      <c r="F287" s="765"/>
    </row>
    <row r="288" spans="1:6" ht="12.75" customHeight="1">
      <c r="A288" s="776"/>
      <c r="B288" s="765"/>
      <c r="E288" s="765"/>
      <c r="F288" s="765"/>
    </row>
    <row r="289" spans="1:6" ht="12.75" customHeight="1">
      <c r="A289" s="776"/>
      <c r="B289" s="765"/>
      <c r="E289" s="765"/>
      <c r="F289" s="765"/>
    </row>
    <row r="290" spans="1:6" ht="12.75" customHeight="1">
      <c r="A290" s="776"/>
      <c r="B290" s="765"/>
      <c r="E290" s="765"/>
      <c r="F290" s="765"/>
    </row>
    <row r="291" spans="1:6" ht="12.75" customHeight="1">
      <c r="A291" s="776"/>
      <c r="B291" s="765"/>
      <c r="E291" s="765"/>
      <c r="F291" s="765"/>
    </row>
    <row r="292" spans="1:6" ht="12.75" customHeight="1">
      <c r="A292" s="776"/>
      <c r="B292" s="765"/>
      <c r="E292" s="765"/>
      <c r="F292" s="765"/>
    </row>
    <row r="293" spans="1:6" ht="12.75" customHeight="1">
      <c r="A293" s="776"/>
      <c r="B293" s="765"/>
      <c r="E293" s="765"/>
      <c r="F293" s="765"/>
    </row>
    <row r="294" spans="1:6" ht="12.75" customHeight="1">
      <c r="A294" s="776"/>
      <c r="B294" s="765"/>
      <c r="E294" s="765"/>
      <c r="F294" s="765"/>
    </row>
    <row r="295" spans="1:6" ht="12.75" customHeight="1">
      <c r="A295" s="776"/>
      <c r="B295" s="765"/>
      <c r="E295" s="765"/>
      <c r="F295" s="765"/>
    </row>
    <row r="296" spans="1:6" ht="12.75" customHeight="1">
      <c r="A296" s="776"/>
      <c r="B296" s="765"/>
      <c r="E296" s="765"/>
      <c r="F296" s="765"/>
    </row>
    <row r="297" spans="1:6" ht="12.75" customHeight="1">
      <c r="A297" s="776"/>
      <c r="B297" s="765"/>
      <c r="E297" s="765"/>
      <c r="F297" s="765"/>
    </row>
    <row r="298" spans="1:6" ht="12.75" customHeight="1">
      <c r="A298" s="776"/>
      <c r="B298" s="765"/>
      <c r="E298" s="765"/>
      <c r="F298" s="765"/>
    </row>
    <row r="299" spans="1:6" ht="12.75" customHeight="1">
      <c r="A299" s="776"/>
      <c r="B299" s="765"/>
      <c r="E299" s="765"/>
      <c r="F299" s="765"/>
    </row>
    <row r="300" spans="1:6" ht="12.75" customHeight="1">
      <c r="A300" s="776"/>
      <c r="B300" s="765"/>
      <c r="E300" s="765"/>
      <c r="F300" s="765"/>
    </row>
    <row r="301" spans="1:6" ht="12.75" customHeight="1">
      <c r="A301" s="776"/>
      <c r="B301" s="765"/>
      <c r="E301" s="765"/>
      <c r="F301" s="765"/>
    </row>
    <row r="302" spans="1:6" ht="12.75" customHeight="1">
      <c r="A302" s="776"/>
      <c r="B302" s="765"/>
      <c r="E302" s="765"/>
      <c r="F302" s="765"/>
    </row>
    <row r="303" spans="1:6" ht="12.75" customHeight="1">
      <c r="A303" s="776"/>
      <c r="B303" s="765"/>
      <c r="E303" s="765"/>
      <c r="F303" s="765"/>
    </row>
    <row r="304" spans="1:6" ht="12.75" customHeight="1">
      <c r="A304" s="776"/>
      <c r="B304" s="765"/>
      <c r="E304" s="765"/>
      <c r="F304" s="765"/>
    </row>
    <row r="305" spans="1:6" ht="12.75" customHeight="1">
      <c r="A305" s="776"/>
      <c r="B305" s="765"/>
      <c r="E305" s="765"/>
      <c r="F305" s="765"/>
    </row>
    <row r="306" spans="1:6" ht="12.75" customHeight="1">
      <c r="A306" s="776"/>
      <c r="B306" s="765"/>
      <c r="E306" s="765"/>
      <c r="F306" s="765"/>
    </row>
    <row r="307" spans="1:6" ht="12.75" customHeight="1">
      <c r="A307" s="776"/>
      <c r="B307" s="765"/>
      <c r="E307" s="765"/>
      <c r="F307" s="765"/>
    </row>
    <row r="308" spans="1:6" ht="12.75" customHeight="1">
      <c r="A308" s="776"/>
      <c r="B308" s="765"/>
      <c r="E308" s="765"/>
      <c r="F308" s="765"/>
    </row>
    <row r="309" spans="1:6" ht="12.75" customHeight="1">
      <c r="A309" s="776"/>
      <c r="B309" s="765"/>
      <c r="E309" s="765"/>
      <c r="F309" s="765"/>
    </row>
    <row r="310" spans="1:6" ht="12.75" customHeight="1">
      <c r="A310" s="776"/>
      <c r="B310" s="765"/>
      <c r="E310" s="765"/>
      <c r="F310" s="765"/>
    </row>
    <row r="311" spans="1:6" ht="12.75" customHeight="1">
      <c r="A311" s="776"/>
      <c r="B311" s="765"/>
      <c r="E311" s="765"/>
      <c r="F311" s="765"/>
    </row>
    <row r="312" spans="1:6" ht="12.75" customHeight="1">
      <c r="A312" s="776"/>
      <c r="B312" s="765"/>
      <c r="E312" s="765"/>
      <c r="F312" s="765"/>
    </row>
    <row r="313" spans="1:6" ht="12.75" customHeight="1">
      <c r="A313" s="776"/>
      <c r="B313" s="765"/>
      <c r="E313" s="765"/>
      <c r="F313" s="765"/>
    </row>
    <row r="314" spans="1:6" ht="12.75" customHeight="1">
      <c r="A314" s="776"/>
      <c r="B314" s="765"/>
      <c r="E314" s="765"/>
      <c r="F314" s="765"/>
    </row>
    <row r="315" spans="1:6" ht="12.75" customHeight="1">
      <c r="A315" s="776"/>
      <c r="B315" s="765"/>
      <c r="E315" s="765"/>
      <c r="F315" s="765"/>
    </row>
    <row r="316" spans="1:6" ht="12.75" customHeight="1">
      <c r="A316" s="776"/>
      <c r="B316" s="765"/>
      <c r="E316" s="765"/>
      <c r="F316" s="765"/>
    </row>
    <row r="317" spans="1:6" ht="12.75" customHeight="1">
      <c r="A317" s="776"/>
      <c r="B317" s="765"/>
      <c r="E317" s="765"/>
      <c r="F317" s="765"/>
    </row>
    <row r="318" spans="1:6" ht="12.75" customHeight="1">
      <c r="A318" s="776"/>
      <c r="B318" s="765"/>
      <c r="E318" s="765"/>
      <c r="F318" s="765"/>
    </row>
    <row r="319" spans="1:6" ht="12.75" customHeight="1">
      <c r="A319" s="776"/>
      <c r="B319" s="765"/>
      <c r="E319" s="765"/>
      <c r="F319" s="765"/>
    </row>
    <row r="320" spans="1:6" ht="12.75" customHeight="1">
      <c r="A320" s="776"/>
      <c r="B320" s="765"/>
      <c r="E320" s="765"/>
      <c r="F320" s="765"/>
    </row>
    <row r="321" spans="1:6" ht="12.75" customHeight="1">
      <c r="A321" s="776"/>
      <c r="B321" s="765"/>
      <c r="E321" s="765"/>
      <c r="F321" s="765"/>
    </row>
    <row r="322" spans="1:6" ht="12.75" customHeight="1">
      <c r="A322" s="776"/>
      <c r="B322" s="765"/>
      <c r="E322" s="765"/>
      <c r="F322" s="765"/>
    </row>
    <row r="323" spans="1:6" ht="12.75" customHeight="1">
      <c r="A323" s="776"/>
      <c r="B323" s="765"/>
      <c r="E323" s="765"/>
      <c r="F323" s="765"/>
    </row>
    <row r="324" spans="1:6" ht="12.75" customHeight="1">
      <c r="A324" s="776"/>
      <c r="B324" s="765"/>
      <c r="E324" s="765"/>
      <c r="F324" s="765"/>
    </row>
    <row r="325" spans="1:6" ht="12.75" customHeight="1">
      <c r="A325" s="776"/>
      <c r="B325" s="765"/>
      <c r="E325" s="765"/>
      <c r="F325" s="765"/>
    </row>
    <row r="326" spans="1:6" ht="12.75" customHeight="1">
      <c r="A326" s="776"/>
      <c r="B326" s="765"/>
      <c r="E326" s="765"/>
      <c r="F326" s="765"/>
    </row>
    <row r="327" spans="1:6" ht="12.75" customHeight="1">
      <c r="A327" s="776"/>
      <c r="B327" s="765"/>
      <c r="E327" s="765"/>
      <c r="F327" s="765"/>
    </row>
    <row r="328" spans="1:6" ht="12.75" customHeight="1">
      <c r="A328" s="776"/>
      <c r="B328" s="765"/>
      <c r="E328" s="765"/>
      <c r="F328" s="765"/>
    </row>
    <row r="329" spans="1:6" ht="12.75" customHeight="1">
      <c r="A329" s="776"/>
      <c r="B329" s="765"/>
      <c r="E329" s="765"/>
      <c r="F329" s="765"/>
    </row>
    <row r="330" spans="1:6" ht="12.75" customHeight="1">
      <c r="A330" s="776"/>
      <c r="B330" s="765"/>
      <c r="E330" s="765"/>
      <c r="F330" s="765"/>
    </row>
    <row r="331" spans="1:6" ht="12.75" customHeight="1">
      <c r="A331" s="776"/>
      <c r="B331" s="765"/>
      <c r="E331" s="765"/>
      <c r="F331" s="765"/>
    </row>
    <row r="332" spans="1:6" ht="12.75" customHeight="1">
      <c r="A332" s="776"/>
      <c r="B332" s="765"/>
      <c r="E332" s="765"/>
      <c r="F332" s="765"/>
    </row>
    <row r="333" spans="1:6" ht="12.75" customHeight="1">
      <c r="A333" s="776"/>
      <c r="B333" s="765"/>
      <c r="E333" s="765"/>
      <c r="F333" s="765"/>
    </row>
    <row r="334" spans="1:6" ht="12.75" customHeight="1">
      <c r="A334" s="776"/>
      <c r="B334" s="765"/>
      <c r="E334" s="765"/>
      <c r="F334" s="765"/>
    </row>
    <row r="335" spans="1:6" ht="12.75" customHeight="1">
      <c r="A335" s="776"/>
      <c r="B335" s="765"/>
      <c r="E335" s="765"/>
      <c r="F335" s="765"/>
    </row>
    <row r="336" spans="1:6" ht="12.75" customHeight="1">
      <c r="A336" s="776"/>
      <c r="B336" s="765"/>
      <c r="E336" s="765"/>
      <c r="F336" s="765"/>
    </row>
    <row r="337" spans="1:6" ht="12.75" customHeight="1">
      <c r="A337" s="776"/>
      <c r="B337" s="765"/>
      <c r="E337" s="765"/>
      <c r="F337" s="765"/>
    </row>
    <row r="338" spans="1:6" ht="12.75" customHeight="1">
      <c r="A338" s="776"/>
      <c r="B338" s="765"/>
      <c r="E338" s="765"/>
      <c r="F338" s="765"/>
    </row>
    <row r="339" spans="1:6" ht="12.75" customHeight="1">
      <c r="A339" s="776"/>
      <c r="B339" s="765"/>
      <c r="E339" s="765"/>
      <c r="F339" s="765"/>
    </row>
    <row r="340" spans="1:6" ht="12.75" customHeight="1">
      <c r="A340" s="776"/>
      <c r="B340" s="765"/>
      <c r="E340" s="765"/>
      <c r="F340" s="765"/>
    </row>
    <row r="341" spans="1:6" ht="12.75" customHeight="1">
      <c r="A341" s="776"/>
      <c r="B341" s="765"/>
      <c r="E341" s="765"/>
      <c r="F341" s="765"/>
    </row>
    <row r="342" spans="1:6" ht="12.75" customHeight="1">
      <c r="A342" s="776"/>
      <c r="B342" s="765"/>
      <c r="E342" s="765"/>
      <c r="F342" s="765"/>
    </row>
    <row r="343" spans="1:6" ht="12.75" customHeight="1">
      <c r="A343" s="776"/>
      <c r="B343" s="765"/>
      <c r="E343" s="765"/>
      <c r="F343" s="765"/>
    </row>
    <row r="344" spans="1:6" ht="12.75" customHeight="1">
      <c r="A344" s="776"/>
      <c r="B344" s="765"/>
      <c r="E344" s="765"/>
      <c r="F344" s="765"/>
    </row>
    <row r="345" spans="1:6" ht="12.75" customHeight="1">
      <c r="A345" s="776"/>
      <c r="B345" s="765"/>
      <c r="E345" s="765"/>
      <c r="F345" s="765"/>
    </row>
    <row r="346" spans="1:6" ht="12.75" customHeight="1">
      <c r="A346" s="776"/>
      <c r="B346" s="765"/>
      <c r="E346" s="765"/>
      <c r="F346" s="765"/>
    </row>
    <row r="347" spans="1:6" ht="12.75" customHeight="1">
      <c r="A347" s="776"/>
      <c r="B347" s="765"/>
      <c r="E347" s="765"/>
      <c r="F347" s="765"/>
    </row>
    <row r="348" spans="1:6" ht="12.75" customHeight="1">
      <c r="A348" s="776"/>
      <c r="B348" s="765"/>
      <c r="E348" s="765"/>
      <c r="F348" s="765"/>
    </row>
    <row r="349" spans="1:6" ht="12.75" customHeight="1">
      <c r="A349" s="776"/>
      <c r="B349" s="765"/>
      <c r="E349" s="765"/>
      <c r="F349" s="765"/>
    </row>
    <row r="350" spans="1:6" ht="12.75" customHeight="1">
      <c r="A350" s="776"/>
      <c r="B350" s="765"/>
      <c r="E350" s="765"/>
      <c r="F350" s="765"/>
    </row>
    <row r="351" spans="1:6" ht="12.75" customHeight="1">
      <c r="A351" s="776"/>
      <c r="B351" s="765"/>
      <c r="E351" s="765"/>
      <c r="F351" s="765"/>
    </row>
    <row r="352" spans="1:6" ht="12.75" customHeight="1">
      <c r="A352" s="776"/>
      <c r="B352" s="765"/>
      <c r="E352" s="765"/>
      <c r="F352" s="765"/>
    </row>
    <row r="353" spans="1:6" ht="12.75" customHeight="1">
      <c r="A353" s="776"/>
      <c r="B353" s="765"/>
      <c r="E353" s="765"/>
      <c r="F353" s="765"/>
    </row>
    <row r="354" spans="1:6" ht="12.75" customHeight="1">
      <c r="A354" s="776"/>
      <c r="B354" s="765"/>
      <c r="E354" s="765"/>
      <c r="F354" s="765"/>
    </row>
    <row r="355" spans="1:6" ht="12.75" customHeight="1">
      <c r="A355" s="776"/>
      <c r="B355" s="765"/>
      <c r="E355" s="765"/>
      <c r="F355" s="765"/>
    </row>
    <row r="356" spans="1:6" ht="12.75" customHeight="1">
      <c r="A356" s="776"/>
      <c r="B356" s="765"/>
      <c r="E356" s="765"/>
      <c r="F356" s="765"/>
    </row>
    <row r="357" spans="1:6" ht="12.75" customHeight="1">
      <c r="A357" s="776"/>
      <c r="B357" s="765"/>
      <c r="E357" s="765"/>
      <c r="F357" s="765"/>
    </row>
    <row r="358" spans="1:6" ht="12.75" customHeight="1">
      <c r="A358" s="776"/>
      <c r="B358" s="765"/>
      <c r="E358" s="765"/>
      <c r="F358" s="765"/>
    </row>
    <row r="359" spans="1:6" ht="12.75" customHeight="1">
      <c r="A359" s="776"/>
      <c r="B359" s="765"/>
      <c r="E359" s="765"/>
      <c r="F359" s="765"/>
    </row>
    <row r="360" spans="1:6" ht="12.75" customHeight="1">
      <c r="A360" s="776"/>
      <c r="B360" s="765"/>
      <c r="E360" s="765"/>
      <c r="F360" s="765"/>
    </row>
    <row r="361" spans="1:6" ht="12.75" customHeight="1">
      <c r="A361" s="776"/>
      <c r="B361" s="765"/>
      <c r="E361" s="765"/>
      <c r="F361" s="765"/>
    </row>
    <row r="362" spans="1:6" ht="12.75" customHeight="1">
      <c r="A362" s="776"/>
      <c r="B362" s="765"/>
      <c r="E362" s="765"/>
      <c r="F362" s="765"/>
    </row>
    <row r="363" spans="1:6" ht="12.75" customHeight="1">
      <c r="A363" s="776"/>
      <c r="B363" s="765"/>
      <c r="E363" s="765"/>
      <c r="F363" s="765"/>
    </row>
    <row r="364" spans="1:6" ht="12.75" customHeight="1">
      <c r="A364" s="776"/>
      <c r="B364" s="765"/>
      <c r="E364" s="765"/>
      <c r="F364" s="765"/>
    </row>
    <row r="365" spans="1:6" ht="12.75" customHeight="1">
      <c r="A365" s="776"/>
      <c r="B365" s="765"/>
      <c r="E365" s="765"/>
      <c r="F365" s="765"/>
    </row>
    <row r="366" spans="1:6" ht="12.75" customHeight="1">
      <c r="A366" s="776"/>
      <c r="B366" s="765"/>
      <c r="E366" s="765"/>
      <c r="F366" s="765"/>
    </row>
    <row r="367" spans="1:6" ht="12.75" customHeight="1">
      <c r="A367" s="776"/>
      <c r="B367" s="765"/>
      <c r="E367" s="765"/>
      <c r="F367" s="765"/>
    </row>
    <row r="368" spans="1:6" ht="12.75" customHeight="1">
      <c r="A368" s="776"/>
      <c r="B368" s="765"/>
      <c r="E368" s="765"/>
      <c r="F368" s="765"/>
    </row>
    <row r="369" spans="1:6" ht="12.75" customHeight="1">
      <c r="A369" s="776"/>
      <c r="B369" s="765"/>
      <c r="E369" s="765"/>
      <c r="F369" s="765"/>
    </row>
    <row r="370" spans="1:6" ht="12.75" customHeight="1">
      <c r="A370" s="776"/>
      <c r="B370" s="765"/>
      <c r="E370" s="765"/>
      <c r="F370" s="765"/>
    </row>
    <row r="371" spans="1:6" ht="12.75" customHeight="1">
      <c r="A371" s="776"/>
      <c r="B371" s="765"/>
      <c r="E371" s="765"/>
      <c r="F371" s="765"/>
    </row>
    <row r="372" spans="1:6" ht="12.75" customHeight="1">
      <c r="A372" s="776"/>
      <c r="B372" s="765"/>
      <c r="E372" s="765"/>
      <c r="F372" s="765"/>
    </row>
    <row r="373" spans="1:6" ht="12.75" customHeight="1">
      <c r="A373" s="776"/>
      <c r="B373" s="765"/>
      <c r="E373" s="765"/>
      <c r="F373" s="765"/>
    </row>
    <row r="374" spans="1:6" ht="12.75" customHeight="1">
      <c r="A374" s="776"/>
      <c r="B374" s="765"/>
      <c r="E374" s="765"/>
      <c r="F374" s="765"/>
    </row>
    <row r="375" spans="1:6" ht="12.75" customHeight="1">
      <c r="A375" s="776"/>
      <c r="B375" s="765"/>
      <c r="E375" s="765"/>
      <c r="F375" s="765"/>
    </row>
    <row r="376" spans="1:6" ht="12.75" customHeight="1">
      <c r="A376" s="776"/>
      <c r="B376" s="765"/>
      <c r="E376" s="765"/>
      <c r="F376" s="765"/>
    </row>
    <row r="377" spans="1:6" ht="12.75" customHeight="1">
      <c r="A377" s="776"/>
      <c r="B377" s="765"/>
      <c r="E377" s="765"/>
      <c r="F377" s="765"/>
    </row>
    <row r="378" spans="1:6" ht="12.75" customHeight="1">
      <c r="A378" s="776"/>
      <c r="B378" s="765"/>
      <c r="E378" s="765"/>
      <c r="F378" s="765"/>
    </row>
    <row r="379" spans="1:6" ht="12.75" customHeight="1">
      <c r="A379" s="776"/>
      <c r="B379" s="765"/>
      <c r="E379" s="765"/>
      <c r="F379" s="765"/>
    </row>
    <row r="380" spans="1:6" ht="12.75" customHeight="1">
      <c r="A380" s="776"/>
      <c r="B380" s="765"/>
      <c r="E380" s="765"/>
      <c r="F380" s="765"/>
    </row>
    <row r="381" spans="1:6" ht="12.75" customHeight="1">
      <c r="A381" s="776"/>
      <c r="B381" s="765"/>
      <c r="E381" s="765"/>
      <c r="F381" s="765"/>
    </row>
    <row r="382" spans="1:6" ht="12.75" customHeight="1">
      <c r="A382" s="776"/>
      <c r="B382" s="765"/>
      <c r="E382" s="765"/>
      <c r="F382" s="765"/>
    </row>
    <row r="383" spans="1:6" ht="12.75" customHeight="1">
      <c r="A383" s="776"/>
      <c r="B383" s="765"/>
      <c r="E383" s="765"/>
      <c r="F383" s="765"/>
    </row>
    <row r="384" spans="1:6" ht="12.75" customHeight="1">
      <c r="A384" s="776"/>
      <c r="B384" s="765"/>
      <c r="E384" s="765"/>
      <c r="F384" s="765"/>
    </row>
    <row r="385" spans="1:6" ht="12.75" customHeight="1">
      <c r="A385" s="776"/>
      <c r="B385" s="765"/>
      <c r="E385" s="765"/>
      <c r="F385" s="765"/>
    </row>
    <row r="386" spans="1:6" ht="12.75" customHeight="1">
      <c r="A386" s="776"/>
      <c r="B386" s="765"/>
      <c r="E386" s="765"/>
      <c r="F386" s="765"/>
    </row>
    <row r="387" spans="1:6" ht="12.75" customHeight="1">
      <c r="A387" s="776"/>
      <c r="B387" s="765"/>
      <c r="E387" s="765"/>
      <c r="F387" s="765"/>
    </row>
    <row r="388" spans="1:6" ht="12.75" customHeight="1">
      <c r="A388" s="776"/>
      <c r="B388" s="765"/>
      <c r="E388" s="765"/>
      <c r="F388" s="765"/>
    </row>
    <row r="389" spans="1:6" ht="12.75" customHeight="1">
      <c r="A389" s="776"/>
      <c r="B389" s="765"/>
      <c r="E389" s="765"/>
      <c r="F389" s="765"/>
    </row>
    <row r="390" spans="1:6" ht="12.75" customHeight="1">
      <c r="A390" s="776"/>
      <c r="B390" s="765"/>
      <c r="E390" s="765"/>
      <c r="F390" s="765"/>
    </row>
    <row r="391" spans="1:6" ht="12.75" customHeight="1">
      <c r="A391" s="776"/>
      <c r="B391" s="765"/>
      <c r="E391" s="765"/>
      <c r="F391" s="765"/>
    </row>
    <row r="392" spans="1:6" ht="12.75" customHeight="1">
      <c r="A392" s="776"/>
      <c r="B392" s="765"/>
      <c r="E392" s="765"/>
      <c r="F392" s="765"/>
    </row>
    <row r="393" spans="1:6" ht="12.75" customHeight="1">
      <c r="A393" s="776"/>
      <c r="B393" s="765"/>
      <c r="E393" s="765"/>
      <c r="F393" s="765"/>
    </row>
    <row r="394" spans="1:6" ht="12.75" customHeight="1">
      <c r="A394" s="776"/>
      <c r="B394" s="765"/>
      <c r="E394" s="765"/>
      <c r="F394" s="765"/>
    </row>
    <row r="395" spans="1:6" ht="12.75" customHeight="1">
      <c r="A395" s="776"/>
      <c r="B395" s="765"/>
      <c r="E395" s="765"/>
      <c r="F395" s="765"/>
    </row>
    <row r="396" spans="1:6" ht="12.75" customHeight="1">
      <c r="A396" s="776"/>
      <c r="B396" s="765"/>
      <c r="E396" s="765"/>
      <c r="F396" s="765"/>
    </row>
    <row r="397" spans="1:6" ht="12.75" customHeight="1">
      <c r="A397" s="776"/>
      <c r="B397" s="765"/>
      <c r="E397" s="765"/>
      <c r="F397" s="765"/>
    </row>
    <row r="398" spans="1:6" ht="12.75" customHeight="1">
      <c r="A398" s="776"/>
      <c r="B398" s="765"/>
      <c r="E398" s="765"/>
      <c r="F398" s="765"/>
    </row>
    <row r="399" spans="1:6" ht="12.75" customHeight="1">
      <c r="A399" s="776"/>
      <c r="B399" s="765"/>
      <c r="E399" s="765"/>
      <c r="F399" s="765"/>
    </row>
    <row r="400" spans="1:6" ht="12.75" customHeight="1">
      <c r="A400" s="776"/>
      <c r="B400" s="765"/>
      <c r="E400" s="765"/>
      <c r="F400" s="765"/>
    </row>
    <row r="401" spans="1:6" ht="12.75" customHeight="1">
      <c r="A401" s="776"/>
      <c r="B401" s="765"/>
      <c r="E401" s="765"/>
      <c r="F401" s="765"/>
    </row>
    <row r="402" spans="1:6" ht="12.75" customHeight="1">
      <c r="A402" s="776"/>
      <c r="B402" s="765"/>
      <c r="E402" s="765"/>
      <c r="F402" s="765"/>
    </row>
    <row r="403" spans="1:6" ht="12.75" customHeight="1">
      <c r="A403" s="776"/>
      <c r="B403" s="765"/>
      <c r="E403" s="765"/>
      <c r="F403" s="765"/>
    </row>
    <row r="404" spans="1:6" ht="12.75" customHeight="1">
      <c r="A404" s="776"/>
      <c r="B404" s="765"/>
      <c r="E404" s="765"/>
      <c r="F404" s="765"/>
    </row>
    <row r="405" spans="1:6" ht="12.75" customHeight="1">
      <c r="A405" s="776"/>
      <c r="B405" s="765"/>
      <c r="E405" s="765"/>
      <c r="F405" s="765"/>
    </row>
    <row r="406" spans="1:6" ht="12.75" customHeight="1">
      <c r="A406" s="776"/>
      <c r="B406" s="765"/>
      <c r="E406" s="765"/>
      <c r="F406" s="765"/>
    </row>
    <row r="407" spans="1:6" ht="12.75" customHeight="1">
      <c r="A407" s="776"/>
      <c r="B407" s="765"/>
      <c r="E407" s="765"/>
      <c r="F407" s="765"/>
    </row>
    <row r="408" spans="1:6" ht="12.75" customHeight="1">
      <c r="A408" s="776"/>
      <c r="B408" s="765"/>
      <c r="E408" s="765"/>
      <c r="F408" s="765"/>
    </row>
    <row r="409" spans="1:6" ht="12.75" customHeight="1">
      <c r="A409" s="776"/>
      <c r="B409" s="765"/>
      <c r="E409" s="765"/>
      <c r="F409" s="765"/>
    </row>
    <row r="410" spans="1:6" ht="12.75" customHeight="1">
      <c r="A410" s="776"/>
      <c r="B410" s="765"/>
      <c r="E410" s="765"/>
      <c r="F410" s="765"/>
    </row>
    <row r="411" spans="1:6" ht="12.75" customHeight="1">
      <c r="A411" s="776"/>
      <c r="B411" s="765"/>
      <c r="E411" s="765"/>
      <c r="F411" s="765"/>
    </row>
    <row r="412" spans="1:6" ht="12.75" customHeight="1">
      <c r="A412" s="776"/>
      <c r="B412" s="765"/>
      <c r="E412" s="765"/>
      <c r="F412" s="765"/>
    </row>
    <row r="413" spans="1:6" ht="12.75" customHeight="1">
      <c r="A413" s="776"/>
      <c r="B413" s="765"/>
      <c r="E413" s="765"/>
      <c r="F413" s="765"/>
    </row>
    <row r="414" spans="1:6" ht="12.75" customHeight="1">
      <c r="A414" s="776"/>
      <c r="B414" s="765"/>
      <c r="E414" s="765"/>
      <c r="F414" s="765"/>
    </row>
    <row r="415" spans="1:6" ht="12.75" customHeight="1">
      <c r="A415" s="776"/>
      <c r="B415" s="765"/>
      <c r="E415" s="765"/>
      <c r="F415" s="765"/>
    </row>
    <row r="416" spans="1:6" ht="12.75" customHeight="1">
      <c r="A416" s="776"/>
      <c r="B416" s="765"/>
      <c r="E416" s="765"/>
      <c r="F416" s="765"/>
    </row>
    <row r="417" spans="1:6" ht="12.75" customHeight="1">
      <c r="A417" s="776"/>
      <c r="B417" s="765"/>
      <c r="E417" s="765"/>
      <c r="F417" s="765"/>
    </row>
    <row r="418" spans="1:6" ht="12.75" customHeight="1">
      <c r="A418" s="776"/>
      <c r="B418" s="765"/>
      <c r="E418" s="765"/>
      <c r="F418" s="765"/>
    </row>
    <row r="419" spans="1:6" ht="12.75" customHeight="1">
      <c r="A419" s="776"/>
      <c r="B419" s="765"/>
      <c r="E419" s="765"/>
      <c r="F419" s="765"/>
    </row>
    <row r="420" spans="1:6" ht="12.75" customHeight="1">
      <c r="A420" s="776"/>
      <c r="B420" s="765"/>
      <c r="E420" s="765"/>
      <c r="F420" s="765"/>
    </row>
    <row r="421" spans="1:6" ht="12.75" customHeight="1">
      <c r="A421" s="776"/>
      <c r="B421" s="765"/>
      <c r="E421" s="765"/>
      <c r="F421" s="765"/>
    </row>
    <row r="422" spans="1:6" ht="12.75" customHeight="1">
      <c r="A422" s="776"/>
      <c r="B422" s="765"/>
      <c r="E422" s="765"/>
      <c r="F422" s="765"/>
    </row>
    <row r="423" spans="1:6" ht="12.75" customHeight="1">
      <c r="A423" s="776"/>
      <c r="B423" s="765"/>
      <c r="E423" s="765"/>
      <c r="F423" s="765"/>
    </row>
    <row r="424" spans="1:6" ht="12.75" customHeight="1">
      <c r="A424" s="776"/>
      <c r="B424" s="765"/>
      <c r="E424" s="765"/>
      <c r="F424" s="765"/>
    </row>
    <row r="425" spans="1:6" ht="12.75" customHeight="1">
      <c r="A425" s="776"/>
      <c r="B425" s="765"/>
      <c r="E425" s="765"/>
      <c r="F425" s="765"/>
    </row>
    <row r="426" spans="1:6" ht="12.75" customHeight="1">
      <c r="A426" s="776"/>
      <c r="B426" s="765"/>
      <c r="E426" s="765"/>
      <c r="F426" s="765"/>
    </row>
    <row r="427" spans="1:6" ht="12.75" customHeight="1">
      <c r="A427" s="776"/>
      <c r="B427" s="765"/>
      <c r="E427" s="765"/>
      <c r="F427" s="765"/>
    </row>
    <row r="428" spans="1:6" ht="12.75" customHeight="1">
      <c r="A428" s="776"/>
      <c r="B428" s="765"/>
      <c r="E428" s="765"/>
      <c r="F428" s="765"/>
    </row>
    <row r="429" spans="1:6" ht="12.75" customHeight="1">
      <c r="A429" s="776"/>
      <c r="B429" s="765"/>
      <c r="E429" s="765"/>
      <c r="F429" s="765"/>
    </row>
    <row r="430" spans="1:6" ht="12.75" customHeight="1">
      <c r="A430" s="776"/>
      <c r="B430" s="765"/>
      <c r="E430" s="765"/>
      <c r="F430" s="765"/>
    </row>
    <row r="431" spans="1:6" ht="12.75" customHeight="1">
      <c r="A431" s="776"/>
      <c r="B431" s="765"/>
      <c r="E431" s="765"/>
      <c r="F431" s="765"/>
    </row>
    <row r="432" spans="1:6" ht="12.75" customHeight="1">
      <c r="A432" s="776"/>
      <c r="B432" s="765"/>
      <c r="E432" s="765"/>
      <c r="F432" s="765"/>
    </row>
    <row r="433" spans="1:6" ht="12.75" customHeight="1">
      <c r="A433" s="776"/>
      <c r="B433" s="765"/>
      <c r="E433" s="765"/>
      <c r="F433" s="765"/>
    </row>
    <row r="434" spans="1:6" ht="12.75" customHeight="1">
      <c r="A434" s="776"/>
      <c r="B434" s="765"/>
      <c r="E434" s="765"/>
      <c r="F434" s="765"/>
    </row>
    <row r="435" spans="1:6" ht="12.75" customHeight="1">
      <c r="A435" s="776"/>
      <c r="B435" s="765"/>
      <c r="E435" s="765"/>
      <c r="F435" s="765"/>
    </row>
    <row r="436" spans="1:6" ht="12.75" customHeight="1">
      <c r="A436" s="776"/>
      <c r="B436" s="765"/>
      <c r="E436" s="765"/>
      <c r="F436" s="765"/>
    </row>
    <row r="437" spans="1:6" ht="12.75" customHeight="1">
      <c r="A437" s="776"/>
      <c r="B437" s="765"/>
      <c r="E437" s="765"/>
      <c r="F437" s="765"/>
    </row>
    <row r="438" spans="1:6" ht="12.75" customHeight="1">
      <c r="A438" s="776"/>
      <c r="B438" s="765"/>
      <c r="E438" s="765"/>
      <c r="F438" s="765"/>
    </row>
    <row r="439" spans="1:6" ht="12.75" customHeight="1">
      <c r="A439" s="776"/>
      <c r="B439" s="765"/>
      <c r="E439" s="765"/>
      <c r="F439" s="765"/>
    </row>
    <row r="440" spans="1:6" ht="12.75" customHeight="1">
      <c r="A440" s="776"/>
      <c r="B440" s="765"/>
      <c r="E440" s="765"/>
      <c r="F440" s="765"/>
    </row>
    <row r="441" spans="1:6" ht="12.75" customHeight="1">
      <c r="A441" s="776"/>
      <c r="B441" s="765"/>
      <c r="E441" s="765"/>
      <c r="F441" s="765"/>
    </row>
    <row r="442" spans="1:6" ht="12.75" customHeight="1">
      <c r="A442" s="776"/>
      <c r="B442" s="765"/>
      <c r="E442" s="765"/>
      <c r="F442" s="765"/>
    </row>
    <row r="443" spans="1:6" ht="12.75" customHeight="1">
      <c r="A443" s="776"/>
      <c r="B443" s="765"/>
      <c r="E443" s="765"/>
      <c r="F443" s="765"/>
    </row>
    <row r="444" spans="1:6" ht="12.75" customHeight="1">
      <c r="A444" s="776"/>
      <c r="B444" s="765"/>
      <c r="E444" s="765"/>
      <c r="F444" s="765"/>
    </row>
    <row r="445" spans="1:6" ht="12.75" customHeight="1">
      <c r="A445" s="776"/>
      <c r="B445" s="765"/>
      <c r="E445" s="765"/>
      <c r="F445" s="765"/>
    </row>
    <row r="446" spans="1:6" ht="12.75" customHeight="1">
      <c r="A446" s="776"/>
      <c r="B446" s="765"/>
      <c r="E446" s="765"/>
      <c r="F446" s="765"/>
    </row>
    <row r="447" spans="1:6" ht="12.75" customHeight="1">
      <c r="A447" s="776"/>
      <c r="B447" s="765"/>
      <c r="E447" s="765"/>
      <c r="F447" s="765"/>
    </row>
    <row r="448" spans="1:6" ht="12.75" customHeight="1">
      <c r="A448" s="776"/>
      <c r="B448" s="765"/>
      <c r="E448" s="765"/>
      <c r="F448" s="765"/>
    </row>
    <row r="449" spans="1:6" ht="12.75" customHeight="1">
      <c r="A449" s="776"/>
      <c r="B449" s="765"/>
      <c r="E449" s="765"/>
      <c r="F449" s="765"/>
    </row>
    <row r="450" spans="1:6" ht="12.75" customHeight="1">
      <c r="A450" s="776"/>
      <c r="B450" s="765"/>
      <c r="E450" s="765"/>
      <c r="F450" s="765"/>
    </row>
    <row r="451" spans="1:6" ht="12.75" customHeight="1">
      <c r="A451" s="776"/>
      <c r="B451" s="765"/>
      <c r="E451" s="765"/>
      <c r="F451" s="765"/>
    </row>
    <row r="452" spans="1:6" ht="12.75" customHeight="1">
      <c r="A452" s="776"/>
      <c r="B452" s="765"/>
      <c r="E452" s="765"/>
      <c r="F452" s="765"/>
    </row>
    <row r="453" spans="1:6" ht="12.75" customHeight="1">
      <c r="A453" s="776"/>
      <c r="B453" s="765"/>
      <c r="E453" s="765"/>
      <c r="F453" s="765"/>
    </row>
    <row r="454" spans="1:6" ht="12.75" customHeight="1">
      <c r="A454" s="776"/>
      <c r="B454" s="765"/>
      <c r="E454" s="765"/>
      <c r="F454" s="765"/>
    </row>
    <row r="455" spans="1:6" ht="12.75" customHeight="1">
      <c r="A455" s="776"/>
      <c r="B455" s="765"/>
      <c r="E455" s="765"/>
      <c r="F455" s="765"/>
    </row>
    <row r="456" spans="1:6" ht="12.75" customHeight="1">
      <c r="A456" s="776"/>
      <c r="B456" s="765"/>
      <c r="E456" s="765"/>
      <c r="F456" s="765"/>
    </row>
    <row r="457" spans="1:6" ht="12.75" customHeight="1">
      <c r="A457" s="776"/>
      <c r="B457" s="765"/>
      <c r="E457" s="765"/>
      <c r="F457" s="765"/>
    </row>
    <row r="458" spans="1:6" ht="12.75" customHeight="1">
      <c r="A458" s="776"/>
      <c r="B458" s="765"/>
      <c r="E458" s="765"/>
      <c r="F458" s="765"/>
    </row>
    <row r="459" spans="1:6" ht="12.75" customHeight="1">
      <c r="A459" s="776"/>
      <c r="B459" s="765"/>
      <c r="E459" s="765"/>
      <c r="F459" s="765"/>
    </row>
    <row r="460" spans="1:6" ht="12.75" customHeight="1">
      <c r="A460" s="776"/>
      <c r="B460" s="765"/>
      <c r="E460" s="765"/>
      <c r="F460" s="765"/>
    </row>
    <row r="461" spans="1:6" ht="12.75" customHeight="1">
      <c r="A461" s="776"/>
      <c r="B461" s="765"/>
      <c r="E461" s="765"/>
      <c r="F461" s="765"/>
    </row>
    <row r="462" spans="1:6" ht="12.75" customHeight="1">
      <c r="A462" s="776"/>
      <c r="B462" s="765"/>
      <c r="E462" s="765"/>
      <c r="F462" s="765"/>
    </row>
    <row r="463" spans="1:6" ht="12.75" customHeight="1">
      <c r="A463" s="776"/>
      <c r="B463" s="765"/>
      <c r="E463" s="765"/>
      <c r="F463" s="765"/>
    </row>
    <row r="464" spans="1:6" ht="12.75" customHeight="1">
      <c r="A464" s="776"/>
      <c r="B464" s="765"/>
      <c r="E464" s="765"/>
      <c r="F464" s="765"/>
    </row>
    <row r="465" spans="1:6" ht="12.75" customHeight="1">
      <c r="A465" s="776"/>
      <c r="B465" s="765"/>
      <c r="E465" s="765"/>
      <c r="F465" s="765"/>
    </row>
    <row r="466" spans="1:6" ht="12.75" customHeight="1">
      <c r="A466" s="776"/>
      <c r="B466" s="765"/>
      <c r="E466" s="765"/>
      <c r="F466" s="765"/>
    </row>
    <row r="467" spans="1:6" ht="12.75" customHeight="1">
      <c r="A467" s="776"/>
      <c r="B467" s="765"/>
      <c r="E467" s="765"/>
      <c r="F467" s="765"/>
    </row>
    <row r="468" spans="1:6" ht="12.75" customHeight="1">
      <c r="A468" s="776"/>
      <c r="B468" s="765"/>
      <c r="E468" s="765"/>
      <c r="F468" s="765"/>
    </row>
    <row r="469" spans="1:6" ht="12.75" customHeight="1">
      <c r="A469" s="776"/>
      <c r="B469" s="765"/>
      <c r="E469" s="765"/>
      <c r="F469" s="765"/>
    </row>
    <row r="470" spans="1:6" ht="12.75" customHeight="1">
      <c r="A470" s="776"/>
      <c r="B470" s="765"/>
      <c r="E470" s="765"/>
      <c r="F470" s="765"/>
    </row>
    <row r="471" spans="1:6" ht="12.75" customHeight="1">
      <c r="A471" s="776"/>
      <c r="B471" s="765"/>
      <c r="E471" s="765"/>
      <c r="F471" s="765"/>
    </row>
    <row r="472" spans="1:6" ht="12.75" customHeight="1">
      <c r="A472" s="776"/>
      <c r="B472" s="765"/>
      <c r="E472" s="765"/>
      <c r="F472" s="765"/>
    </row>
    <row r="473" spans="1:6" ht="12.75" customHeight="1">
      <c r="A473" s="776"/>
      <c r="B473" s="765"/>
      <c r="E473" s="765"/>
      <c r="F473" s="765"/>
    </row>
    <row r="474" spans="1:6" ht="12.75" customHeight="1">
      <c r="A474" s="776"/>
      <c r="B474" s="765"/>
      <c r="E474" s="765"/>
      <c r="F474" s="765"/>
    </row>
    <row r="475" spans="1:6" ht="12.75" customHeight="1">
      <c r="A475" s="776"/>
      <c r="B475" s="765"/>
      <c r="E475" s="765"/>
      <c r="F475" s="765"/>
    </row>
    <row r="476" spans="1:6" ht="12.75" customHeight="1">
      <c r="A476" s="776"/>
      <c r="B476" s="765"/>
      <c r="E476" s="765"/>
      <c r="F476" s="765"/>
    </row>
    <row r="477" spans="1:6" ht="12.75" customHeight="1">
      <c r="A477" s="776"/>
      <c r="B477" s="765"/>
      <c r="E477" s="765"/>
      <c r="F477" s="765"/>
    </row>
    <row r="478" spans="1:6" ht="12.75" customHeight="1">
      <c r="A478" s="776"/>
      <c r="B478" s="765"/>
      <c r="E478" s="765"/>
      <c r="F478" s="765"/>
    </row>
    <row r="479" spans="1:6" ht="12.75" customHeight="1">
      <c r="A479" s="776"/>
      <c r="B479" s="765"/>
      <c r="E479" s="765"/>
      <c r="F479" s="765"/>
    </row>
    <row r="480" spans="1:6" ht="12.75" customHeight="1">
      <c r="A480" s="776"/>
      <c r="B480" s="765"/>
      <c r="E480" s="765"/>
      <c r="F480" s="765"/>
    </row>
    <row r="481" spans="1:6" ht="12.75" customHeight="1">
      <c r="A481" s="776"/>
      <c r="B481" s="765"/>
      <c r="E481" s="765"/>
      <c r="F481" s="765"/>
    </row>
    <row r="482" spans="1:6" ht="12.75" customHeight="1">
      <c r="A482" s="776"/>
      <c r="B482" s="765"/>
      <c r="E482" s="765"/>
      <c r="F482" s="765"/>
    </row>
    <row r="483" spans="1:6" ht="12.75" customHeight="1">
      <c r="A483" s="776"/>
      <c r="B483" s="765"/>
      <c r="E483" s="765"/>
      <c r="F483" s="765"/>
    </row>
    <row r="484" spans="1:6" ht="12.75" customHeight="1">
      <c r="A484" s="776"/>
      <c r="B484" s="765"/>
      <c r="E484" s="765"/>
      <c r="F484" s="765"/>
    </row>
    <row r="485" spans="1:6" ht="12.75" customHeight="1">
      <c r="A485" s="776"/>
      <c r="B485" s="765"/>
      <c r="E485" s="765"/>
      <c r="F485" s="765"/>
    </row>
    <row r="486" spans="1:6" ht="12.75" customHeight="1">
      <c r="A486" s="776"/>
      <c r="B486" s="765"/>
      <c r="E486" s="765"/>
      <c r="F486" s="765"/>
    </row>
    <row r="487" spans="1:6" ht="12.75" customHeight="1">
      <c r="A487" s="776"/>
      <c r="B487" s="765"/>
      <c r="E487" s="765"/>
      <c r="F487" s="765"/>
    </row>
    <row r="488" spans="1:6" ht="12.75" customHeight="1">
      <c r="A488" s="776"/>
      <c r="B488" s="765"/>
      <c r="E488" s="765"/>
      <c r="F488" s="765"/>
    </row>
    <row r="489" spans="1:6" ht="12.75" customHeight="1">
      <c r="A489" s="776"/>
      <c r="B489" s="765"/>
      <c r="E489" s="765"/>
      <c r="F489" s="765"/>
    </row>
    <row r="490" spans="1:6" ht="12.75" customHeight="1">
      <c r="A490" s="776"/>
      <c r="B490" s="765"/>
      <c r="E490" s="765"/>
      <c r="F490" s="765"/>
    </row>
    <row r="491" spans="1:6" ht="12.75" customHeight="1">
      <c r="A491" s="776"/>
      <c r="B491" s="765"/>
      <c r="E491" s="765"/>
      <c r="F491" s="765"/>
    </row>
    <row r="492" spans="1:6" ht="12.75" customHeight="1">
      <c r="A492" s="776"/>
      <c r="B492" s="765"/>
      <c r="E492" s="765"/>
      <c r="F492" s="765"/>
    </row>
    <row r="493" spans="1:6" ht="12.75" customHeight="1">
      <c r="A493" s="776"/>
      <c r="B493" s="765"/>
      <c r="E493" s="765"/>
      <c r="F493" s="765"/>
    </row>
    <row r="494" spans="1:6" ht="12.75" customHeight="1">
      <c r="A494" s="776"/>
      <c r="B494" s="765"/>
      <c r="E494" s="765"/>
      <c r="F494" s="765"/>
    </row>
    <row r="495" spans="1:6" ht="12.75" customHeight="1">
      <c r="A495" s="776"/>
      <c r="B495" s="765"/>
      <c r="E495" s="765"/>
      <c r="F495" s="765"/>
    </row>
    <row r="496" spans="1:6" ht="12.75" customHeight="1">
      <c r="A496" s="776"/>
      <c r="B496" s="765"/>
      <c r="E496" s="765"/>
      <c r="F496" s="765"/>
    </row>
    <row r="497" spans="1:6" ht="12.75" customHeight="1">
      <c r="A497" s="776"/>
      <c r="B497" s="765"/>
      <c r="E497" s="765"/>
      <c r="F497" s="765"/>
    </row>
    <row r="498" spans="1:6" ht="12.75" customHeight="1">
      <c r="A498" s="776"/>
      <c r="B498" s="765"/>
      <c r="E498" s="765"/>
      <c r="F498" s="765"/>
    </row>
    <row r="499" spans="1:6" ht="12.75" customHeight="1">
      <c r="A499" s="776"/>
      <c r="B499" s="765"/>
      <c r="E499" s="765"/>
      <c r="F499" s="765"/>
    </row>
    <row r="500" spans="1:6" ht="12.75" customHeight="1">
      <c r="A500" s="776"/>
      <c r="B500" s="765"/>
      <c r="E500" s="765"/>
      <c r="F500" s="765"/>
    </row>
    <row r="501" spans="1:6" ht="12.75" customHeight="1">
      <c r="A501" s="776"/>
      <c r="B501" s="765"/>
      <c r="E501" s="765"/>
      <c r="F501" s="765"/>
    </row>
    <row r="502" spans="1:6" ht="12.75" customHeight="1">
      <c r="A502" s="776"/>
      <c r="B502" s="765"/>
      <c r="E502" s="765"/>
      <c r="F502" s="765"/>
    </row>
    <row r="503" spans="1:6" ht="12.75" customHeight="1">
      <c r="A503" s="776"/>
      <c r="B503" s="765"/>
      <c r="E503" s="765"/>
      <c r="F503" s="765"/>
    </row>
    <row r="504" spans="1:6" ht="12.75" customHeight="1">
      <c r="A504" s="776"/>
      <c r="B504" s="765"/>
      <c r="E504" s="765"/>
      <c r="F504" s="765"/>
    </row>
    <row r="505" spans="1:6" ht="12.75" customHeight="1">
      <c r="A505" s="776"/>
      <c r="B505" s="765"/>
      <c r="E505" s="765"/>
      <c r="F505" s="765"/>
    </row>
    <row r="506" spans="1:6" ht="12.75" customHeight="1">
      <c r="A506" s="776"/>
      <c r="B506" s="765"/>
      <c r="E506" s="765"/>
      <c r="F506" s="765"/>
    </row>
    <row r="507" spans="1:6" ht="12.75" customHeight="1">
      <c r="A507" s="776"/>
      <c r="B507" s="765"/>
      <c r="E507" s="765"/>
      <c r="F507" s="765"/>
    </row>
    <row r="508" spans="1:6" ht="12.75" customHeight="1">
      <c r="A508" s="776"/>
      <c r="B508" s="765"/>
      <c r="E508" s="765"/>
      <c r="F508" s="765"/>
    </row>
    <row r="509" spans="1:6" ht="12.75" customHeight="1">
      <c r="A509" s="776"/>
      <c r="B509" s="765"/>
      <c r="E509" s="765"/>
      <c r="F509" s="765"/>
    </row>
    <row r="510" spans="1:6" ht="12.75" customHeight="1">
      <c r="A510" s="776"/>
      <c r="B510" s="765"/>
      <c r="E510" s="765"/>
      <c r="F510" s="765"/>
    </row>
    <row r="511" spans="1:6" ht="12.75" customHeight="1">
      <c r="A511" s="776"/>
      <c r="B511" s="765"/>
      <c r="E511" s="765"/>
      <c r="F511" s="765"/>
    </row>
    <row r="512" spans="1:6" ht="12.75" customHeight="1">
      <c r="A512" s="776"/>
      <c r="B512" s="765"/>
      <c r="E512" s="765"/>
      <c r="F512" s="765"/>
    </row>
    <row r="513" spans="1:6" ht="12.75" customHeight="1">
      <c r="A513" s="776"/>
      <c r="B513" s="765"/>
      <c r="E513" s="765"/>
      <c r="F513" s="765"/>
    </row>
    <row r="514" spans="1:6" ht="12.75" customHeight="1">
      <c r="A514" s="776"/>
      <c r="B514" s="765"/>
      <c r="E514" s="765"/>
      <c r="F514" s="765"/>
    </row>
    <row r="515" spans="1:6" ht="12.75" customHeight="1">
      <c r="A515" s="776"/>
      <c r="B515" s="765"/>
      <c r="E515" s="765"/>
      <c r="F515" s="765"/>
    </row>
    <row r="516" spans="1:6" ht="12.75" customHeight="1">
      <c r="A516" s="776"/>
      <c r="B516" s="765"/>
      <c r="E516" s="765"/>
      <c r="F516" s="765"/>
    </row>
    <row r="517" spans="1:6" ht="12.75" customHeight="1">
      <c r="A517" s="776"/>
      <c r="B517" s="765"/>
      <c r="E517" s="765"/>
      <c r="F517" s="765"/>
    </row>
    <row r="518" spans="1:6" ht="12.75" customHeight="1">
      <c r="A518" s="776"/>
      <c r="B518" s="765"/>
      <c r="E518" s="765"/>
      <c r="F518" s="765"/>
    </row>
    <row r="519" spans="1:6" ht="12.75" customHeight="1">
      <c r="A519" s="776"/>
      <c r="B519" s="765"/>
      <c r="E519" s="765"/>
      <c r="F519" s="765"/>
    </row>
    <row r="520" spans="1:6" ht="12.75" customHeight="1">
      <c r="A520" s="776"/>
      <c r="B520" s="765"/>
      <c r="E520" s="765"/>
      <c r="F520" s="765"/>
    </row>
    <row r="521" spans="1:6" ht="12.75" customHeight="1">
      <c r="A521" s="776"/>
      <c r="B521" s="765"/>
      <c r="E521" s="765"/>
      <c r="F521" s="765"/>
    </row>
    <row r="522" spans="1:6" ht="12.75" customHeight="1">
      <c r="A522" s="776"/>
      <c r="B522" s="765"/>
      <c r="E522" s="765"/>
      <c r="F522" s="765"/>
    </row>
    <row r="523" spans="1:6" ht="12.75" customHeight="1">
      <c r="A523" s="776"/>
      <c r="B523" s="765"/>
      <c r="E523" s="765"/>
      <c r="F523" s="765"/>
    </row>
    <row r="524" spans="1:6" ht="12.75" customHeight="1">
      <c r="A524" s="776"/>
      <c r="B524" s="765"/>
      <c r="E524" s="765"/>
      <c r="F524" s="765"/>
    </row>
    <row r="525" spans="1:6" ht="12.75" customHeight="1">
      <c r="A525" s="776"/>
      <c r="B525" s="765"/>
      <c r="E525" s="765"/>
      <c r="F525" s="765"/>
    </row>
    <row r="526" spans="1:6" ht="12.75" customHeight="1">
      <c r="A526" s="776"/>
      <c r="B526" s="765"/>
      <c r="E526" s="765"/>
      <c r="F526" s="765"/>
    </row>
    <row r="527" spans="1:6" ht="12.75" customHeight="1">
      <c r="A527" s="776"/>
      <c r="B527" s="765"/>
      <c r="E527" s="765"/>
      <c r="F527" s="765"/>
    </row>
    <row r="528" spans="1:6" ht="12.75" customHeight="1">
      <c r="A528" s="776"/>
      <c r="B528" s="765"/>
      <c r="E528" s="765"/>
      <c r="F528" s="765"/>
    </row>
    <row r="529" spans="1:6" ht="12.75" customHeight="1">
      <c r="A529" s="776"/>
      <c r="B529" s="765"/>
      <c r="E529" s="765"/>
      <c r="F529" s="765"/>
    </row>
    <row r="530" spans="1:6" ht="12.75" customHeight="1">
      <c r="A530" s="776"/>
      <c r="B530" s="765"/>
      <c r="E530" s="765"/>
      <c r="F530" s="765"/>
    </row>
    <row r="531" spans="1:6" ht="12.75" customHeight="1">
      <c r="A531" s="776"/>
      <c r="B531" s="765"/>
      <c r="E531" s="765"/>
      <c r="F531" s="765"/>
    </row>
    <row r="532" spans="1:6" ht="12.75" customHeight="1">
      <c r="A532" s="776"/>
      <c r="B532" s="765"/>
      <c r="E532" s="765"/>
      <c r="F532" s="765"/>
    </row>
    <row r="533" spans="1:6" ht="12.75" customHeight="1">
      <c r="A533" s="776"/>
      <c r="B533" s="765"/>
      <c r="E533" s="765"/>
      <c r="F533" s="765"/>
    </row>
    <row r="534" spans="1:6" ht="12.75" customHeight="1">
      <c r="A534" s="776"/>
      <c r="B534" s="765"/>
      <c r="E534" s="765"/>
      <c r="F534" s="765"/>
    </row>
    <row r="535" spans="1:6" ht="12.75" customHeight="1">
      <c r="A535" s="776"/>
      <c r="B535" s="765"/>
      <c r="E535" s="765"/>
      <c r="F535" s="765"/>
    </row>
    <row r="536" spans="1:6" ht="12.75" customHeight="1">
      <c r="A536" s="776"/>
      <c r="B536" s="765"/>
      <c r="E536" s="765"/>
      <c r="F536" s="765"/>
    </row>
    <row r="537" spans="1:6" ht="12.75" customHeight="1">
      <c r="A537" s="776"/>
      <c r="B537" s="765"/>
      <c r="E537" s="765"/>
      <c r="F537" s="765"/>
    </row>
    <row r="538" spans="1:6" ht="12.75" customHeight="1">
      <c r="A538" s="776"/>
      <c r="B538" s="765"/>
      <c r="E538" s="765"/>
      <c r="F538" s="765"/>
    </row>
    <row r="539" spans="1:6" ht="12.75" customHeight="1">
      <c r="A539" s="776"/>
      <c r="B539" s="765"/>
      <c r="E539" s="765"/>
      <c r="F539" s="765"/>
    </row>
    <row r="540" spans="1:6" ht="12.75" customHeight="1">
      <c r="A540" s="776"/>
      <c r="B540" s="765"/>
      <c r="E540" s="765"/>
      <c r="F540" s="765"/>
    </row>
    <row r="541" spans="1:6" ht="12.75" customHeight="1">
      <c r="A541" s="776"/>
      <c r="B541" s="765"/>
      <c r="E541" s="765"/>
      <c r="F541" s="765"/>
    </row>
    <row r="542" spans="1:6" ht="12.75" customHeight="1">
      <c r="A542" s="776"/>
      <c r="B542" s="765"/>
      <c r="E542" s="765"/>
      <c r="F542" s="765"/>
    </row>
    <row r="543" spans="1:6" ht="12.75" customHeight="1">
      <c r="A543" s="776"/>
      <c r="B543" s="765"/>
      <c r="E543" s="765"/>
      <c r="F543" s="765"/>
    </row>
    <row r="544" spans="1:6" ht="12.75" customHeight="1">
      <c r="A544" s="776"/>
      <c r="B544" s="765"/>
      <c r="E544" s="765"/>
      <c r="F544" s="765"/>
    </row>
    <row r="545" spans="1:6" ht="12.75" customHeight="1">
      <c r="A545" s="776"/>
      <c r="B545" s="765"/>
      <c r="E545" s="765"/>
      <c r="F545" s="765"/>
    </row>
    <row r="546" spans="1:6" ht="12.75" customHeight="1">
      <c r="A546" s="776"/>
      <c r="B546" s="765"/>
      <c r="E546" s="765"/>
      <c r="F546" s="765"/>
    </row>
    <row r="547" spans="1:6" ht="12.75" customHeight="1">
      <c r="A547" s="776"/>
      <c r="B547" s="765"/>
      <c r="E547" s="765"/>
      <c r="F547" s="765"/>
    </row>
    <row r="548" spans="1:6" ht="12.75" customHeight="1">
      <c r="A548" s="776"/>
      <c r="B548" s="765"/>
      <c r="E548" s="765"/>
      <c r="F548" s="765"/>
    </row>
    <row r="549" spans="1:6" ht="12.75" customHeight="1">
      <c r="A549" s="776"/>
      <c r="B549" s="765"/>
      <c r="E549" s="765"/>
      <c r="F549" s="765"/>
    </row>
    <row r="550" spans="1:6" ht="12.75" customHeight="1">
      <c r="A550" s="776"/>
      <c r="B550" s="765"/>
      <c r="E550" s="765"/>
      <c r="F550" s="765"/>
    </row>
    <row r="551" spans="1:6" ht="12.75" customHeight="1">
      <c r="A551" s="776"/>
      <c r="B551" s="765"/>
      <c r="E551" s="765"/>
      <c r="F551" s="765"/>
    </row>
    <row r="552" spans="1:6" ht="12.75" customHeight="1">
      <c r="A552" s="776"/>
      <c r="B552" s="765"/>
      <c r="E552" s="765"/>
      <c r="F552" s="765"/>
    </row>
    <row r="553" spans="1:6" ht="12.75" customHeight="1">
      <c r="A553" s="776"/>
      <c r="B553" s="765"/>
      <c r="E553" s="765"/>
      <c r="F553" s="765"/>
    </row>
    <row r="554" spans="1:6" ht="12.75" customHeight="1">
      <c r="A554" s="776"/>
      <c r="B554" s="765"/>
      <c r="E554" s="765"/>
      <c r="F554" s="765"/>
    </row>
    <row r="555" spans="1:6" ht="12.75" customHeight="1">
      <c r="A555" s="776"/>
      <c r="B555" s="765"/>
      <c r="E555" s="765"/>
      <c r="F555" s="765"/>
    </row>
    <row r="556" spans="1:6" ht="12.75" customHeight="1">
      <c r="A556" s="776"/>
      <c r="B556" s="765"/>
      <c r="E556" s="765"/>
      <c r="F556" s="765"/>
    </row>
    <row r="557" spans="1:6" ht="12.75" customHeight="1">
      <c r="A557" s="776"/>
      <c r="B557" s="765"/>
      <c r="E557" s="765"/>
      <c r="F557" s="765"/>
    </row>
    <row r="558" spans="1:6" ht="12.75" customHeight="1">
      <c r="A558" s="776"/>
      <c r="B558" s="765"/>
      <c r="E558" s="765"/>
      <c r="F558" s="765"/>
    </row>
    <row r="559" spans="1:6" ht="12.75" customHeight="1">
      <c r="A559" s="776"/>
      <c r="B559" s="765"/>
      <c r="E559" s="765"/>
      <c r="F559" s="765"/>
    </row>
    <row r="560" spans="1:6" ht="12.75" customHeight="1">
      <c r="A560" s="776"/>
      <c r="B560" s="765"/>
      <c r="E560" s="765"/>
      <c r="F560" s="765"/>
    </row>
    <row r="561" spans="1:6" ht="12.75" customHeight="1">
      <c r="A561" s="776"/>
      <c r="B561" s="765"/>
      <c r="E561" s="765"/>
      <c r="F561" s="765"/>
    </row>
    <row r="562" spans="1:6" ht="12.75" customHeight="1">
      <c r="A562" s="776"/>
      <c r="B562" s="765"/>
      <c r="E562" s="765"/>
      <c r="F562" s="765"/>
    </row>
    <row r="563" spans="1:6" ht="12.75" customHeight="1">
      <c r="A563" s="776"/>
      <c r="B563" s="765"/>
      <c r="E563" s="765"/>
      <c r="F563" s="765"/>
    </row>
    <row r="564" spans="1:6" ht="12.75" customHeight="1">
      <c r="A564" s="776"/>
      <c r="B564" s="765"/>
      <c r="E564" s="765"/>
      <c r="F564" s="765"/>
    </row>
    <row r="565" spans="1:6" ht="12.75" customHeight="1">
      <c r="A565" s="776"/>
      <c r="B565" s="765"/>
      <c r="E565" s="765"/>
      <c r="F565" s="765"/>
    </row>
    <row r="566" spans="1:6" ht="12.75" customHeight="1">
      <c r="A566" s="776"/>
      <c r="B566" s="765"/>
      <c r="E566" s="765"/>
      <c r="F566" s="765"/>
    </row>
    <row r="567" spans="1:6" ht="12.75" customHeight="1">
      <c r="A567" s="776"/>
      <c r="B567" s="765"/>
      <c r="E567" s="765"/>
      <c r="F567" s="765"/>
    </row>
    <row r="568" spans="1:6" ht="12.75" customHeight="1">
      <c r="A568" s="776"/>
      <c r="B568" s="765"/>
      <c r="E568" s="765"/>
      <c r="F568" s="765"/>
    </row>
    <row r="569" spans="1:6" ht="12.75" customHeight="1">
      <c r="A569" s="776"/>
      <c r="B569" s="765"/>
      <c r="E569" s="765"/>
      <c r="F569" s="765"/>
    </row>
    <row r="570" spans="1:6" ht="12.75" customHeight="1">
      <c r="A570" s="776"/>
      <c r="B570" s="765"/>
      <c r="E570" s="765"/>
      <c r="F570" s="765"/>
    </row>
    <row r="571" spans="1:6" ht="12.75" customHeight="1">
      <c r="A571" s="776"/>
      <c r="B571" s="765"/>
      <c r="E571" s="765"/>
      <c r="F571" s="765"/>
    </row>
    <row r="572" spans="1:6" ht="12.75" customHeight="1">
      <c r="A572" s="776"/>
      <c r="B572" s="765"/>
      <c r="E572" s="765"/>
      <c r="F572" s="765"/>
    </row>
    <row r="573" spans="1:6" ht="12.75" customHeight="1">
      <c r="A573" s="776"/>
      <c r="B573" s="765"/>
      <c r="E573" s="765"/>
      <c r="F573" s="765"/>
    </row>
    <row r="574" spans="1:6" ht="12.75" customHeight="1">
      <c r="A574" s="776"/>
      <c r="B574" s="765"/>
      <c r="E574" s="765"/>
      <c r="F574" s="765"/>
    </row>
    <row r="575" spans="1:6" ht="12.75" customHeight="1">
      <c r="A575" s="776"/>
      <c r="B575" s="765"/>
      <c r="E575" s="765"/>
      <c r="F575" s="765"/>
    </row>
    <row r="576" spans="1:6" ht="12.75" customHeight="1">
      <c r="A576" s="776"/>
      <c r="B576" s="765"/>
      <c r="E576" s="765"/>
      <c r="F576" s="765"/>
    </row>
    <row r="577" spans="1:6" ht="12.75" customHeight="1">
      <c r="A577" s="776"/>
      <c r="B577" s="765"/>
      <c r="E577" s="765"/>
      <c r="F577" s="765"/>
    </row>
    <row r="578" spans="1:6" ht="12.75" customHeight="1">
      <c r="A578" s="776"/>
      <c r="B578" s="765"/>
      <c r="E578" s="765"/>
      <c r="F578" s="765"/>
    </row>
    <row r="579" spans="1:6" ht="12.75" customHeight="1">
      <c r="A579" s="776"/>
      <c r="B579" s="765"/>
      <c r="E579" s="765"/>
      <c r="F579" s="765"/>
    </row>
    <row r="580" spans="1:6" ht="12.75" customHeight="1">
      <c r="A580" s="776"/>
      <c r="B580" s="765"/>
      <c r="E580" s="765"/>
      <c r="F580" s="765"/>
    </row>
    <row r="581" spans="1:6" ht="12.75" customHeight="1">
      <c r="A581" s="776"/>
      <c r="B581" s="765"/>
      <c r="E581" s="765"/>
      <c r="F581" s="765"/>
    </row>
    <row r="582" spans="1:6" ht="12.75" customHeight="1">
      <c r="A582" s="776"/>
      <c r="B582" s="765"/>
      <c r="E582" s="765"/>
      <c r="F582" s="765"/>
    </row>
    <row r="583" spans="1:6" ht="12.75" customHeight="1">
      <c r="A583" s="776"/>
      <c r="B583" s="765"/>
      <c r="E583" s="765"/>
      <c r="F583" s="765"/>
    </row>
    <row r="584" spans="1:6" ht="12.75" customHeight="1">
      <c r="A584" s="776"/>
      <c r="B584" s="765"/>
      <c r="E584" s="765"/>
      <c r="F584" s="765"/>
    </row>
    <row r="585" spans="1:6" ht="12.75" customHeight="1">
      <c r="A585" s="776"/>
      <c r="B585" s="765"/>
      <c r="E585" s="765"/>
      <c r="F585" s="765"/>
    </row>
    <row r="586" spans="1:6" ht="12.75" customHeight="1">
      <c r="A586" s="776"/>
      <c r="B586" s="765"/>
      <c r="E586" s="765"/>
      <c r="F586" s="765"/>
    </row>
    <row r="587" spans="1:6" ht="12.75" customHeight="1">
      <c r="A587" s="776"/>
      <c r="B587" s="765"/>
      <c r="E587" s="765"/>
      <c r="F587" s="765"/>
    </row>
    <row r="588" spans="1:6" ht="12.75" customHeight="1">
      <c r="A588" s="776"/>
      <c r="B588" s="765"/>
      <c r="E588" s="765"/>
      <c r="F588" s="765"/>
    </row>
    <row r="589" spans="1:6" ht="12.75" customHeight="1">
      <c r="A589" s="776"/>
      <c r="B589" s="765"/>
      <c r="E589" s="765"/>
      <c r="F589" s="765"/>
    </row>
    <row r="590" spans="1:6" ht="12.75" customHeight="1">
      <c r="A590" s="776"/>
      <c r="B590" s="765"/>
      <c r="E590" s="765"/>
      <c r="F590" s="765"/>
    </row>
    <row r="591" spans="1:6" ht="12.75" customHeight="1">
      <c r="A591" s="776"/>
      <c r="B591" s="765"/>
      <c r="E591" s="765"/>
      <c r="F591" s="765"/>
    </row>
    <row r="592" spans="1:6" ht="12.75" customHeight="1">
      <c r="A592" s="776"/>
      <c r="B592" s="765"/>
      <c r="E592" s="765"/>
      <c r="F592" s="765"/>
    </row>
    <row r="593" spans="1:6" ht="12.75" customHeight="1">
      <c r="A593" s="776"/>
      <c r="B593" s="765"/>
      <c r="E593" s="765"/>
      <c r="F593" s="765"/>
    </row>
    <row r="594" spans="1:6" ht="12.75" customHeight="1">
      <c r="A594" s="776"/>
      <c r="B594" s="765"/>
      <c r="E594" s="765"/>
      <c r="F594" s="765"/>
    </row>
    <row r="595" spans="1:6" ht="12.75" customHeight="1">
      <c r="A595" s="776"/>
      <c r="B595" s="765"/>
      <c r="E595" s="765"/>
      <c r="F595" s="765"/>
    </row>
    <row r="596" spans="1:6" ht="12.75" customHeight="1">
      <c r="A596" s="776"/>
      <c r="B596" s="765"/>
      <c r="E596" s="765"/>
      <c r="F596" s="765"/>
    </row>
    <row r="597" spans="1:6" ht="12.75" customHeight="1">
      <c r="A597" s="776"/>
      <c r="B597" s="765"/>
      <c r="E597" s="765"/>
      <c r="F597" s="765"/>
    </row>
    <row r="598" spans="1:6" ht="12.75" customHeight="1">
      <c r="A598" s="776"/>
      <c r="B598" s="765"/>
      <c r="E598" s="765"/>
      <c r="F598" s="765"/>
    </row>
    <row r="599" spans="1:6" ht="12.75" customHeight="1">
      <c r="A599" s="776"/>
      <c r="B599" s="765"/>
      <c r="E599" s="765"/>
      <c r="F599" s="765"/>
    </row>
    <row r="600" spans="1:6" ht="12.75" customHeight="1">
      <c r="A600" s="776"/>
      <c r="B600" s="765"/>
      <c r="E600" s="765"/>
      <c r="F600" s="765"/>
    </row>
    <row r="601" spans="1:6" ht="12.75" customHeight="1">
      <c r="A601" s="776"/>
      <c r="B601" s="765"/>
      <c r="E601" s="765"/>
      <c r="F601" s="765"/>
    </row>
    <row r="602" spans="1:6" ht="12.75" customHeight="1">
      <c r="A602" s="776"/>
      <c r="B602" s="765"/>
      <c r="E602" s="765"/>
      <c r="F602" s="765"/>
    </row>
    <row r="603" spans="1:6" ht="12.75" customHeight="1">
      <c r="A603" s="776"/>
      <c r="B603" s="765"/>
      <c r="E603" s="765"/>
      <c r="F603" s="765"/>
    </row>
    <row r="604" spans="1:6" ht="12.75" customHeight="1">
      <c r="A604" s="776"/>
      <c r="B604" s="765"/>
      <c r="E604" s="765"/>
      <c r="F604" s="765"/>
    </row>
    <row r="605" spans="1:6" ht="12.75" customHeight="1">
      <c r="A605" s="776"/>
      <c r="B605" s="765"/>
      <c r="E605" s="765"/>
      <c r="F605" s="765"/>
    </row>
    <row r="606" spans="1:6" ht="12.75" customHeight="1">
      <c r="A606" s="776"/>
      <c r="B606" s="765"/>
      <c r="E606" s="765"/>
      <c r="F606" s="765"/>
    </row>
    <row r="607" spans="1:6" ht="12.75" customHeight="1">
      <c r="A607" s="776"/>
      <c r="B607" s="765"/>
      <c r="E607" s="765"/>
      <c r="F607" s="765"/>
    </row>
    <row r="608" spans="1:6" ht="12.75" customHeight="1">
      <c r="A608" s="776"/>
      <c r="B608" s="765"/>
      <c r="E608" s="765"/>
      <c r="F608" s="765"/>
    </row>
    <row r="609" spans="1:6" ht="12.75" customHeight="1">
      <c r="A609" s="776"/>
      <c r="B609" s="765"/>
      <c r="E609" s="765"/>
      <c r="F609" s="765"/>
    </row>
    <row r="610" spans="1:6" ht="12.75" customHeight="1">
      <c r="A610" s="776"/>
      <c r="B610" s="765"/>
      <c r="E610" s="765"/>
      <c r="F610" s="765"/>
    </row>
    <row r="611" spans="1:6" ht="12.75" customHeight="1">
      <c r="A611" s="776"/>
      <c r="B611" s="765"/>
      <c r="E611" s="765"/>
      <c r="F611" s="765"/>
    </row>
    <row r="612" spans="1:6" ht="12.75" customHeight="1">
      <c r="A612" s="776"/>
      <c r="B612" s="765"/>
      <c r="E612" s="765"/>
      <c r="F612" s="765"/>
    </row>
    <row r="613" spans="1:6" ht="12.75" customHeight="1">
      <c r="A613" s="776"/>
      <c r="B613" s="765"/>
      <c r="E613" s="765"/>
      <c r="F613" s="765"/>
    </row>
    <row r="614" spans="1:6" ht="12.75" customHeight="1">
      <c r="A614" s="776"/>
      <c r="B614" s="765"/>
      <c r="E614" s="765"/>
      <c r="F614" s="765"/>
    </row>
    <row r="615" spans="1:6" ht="12.75" customHeight="1">
      <c r="A615" s="776"/>
      <c r="B615" s="765"/>
      <c r="E615" s="765"/>
      <c r="F615" s="765"/>
    </row>
    <row r="616" spans="1:6" ht="12.75" customHeight="1">
      <c r="A616" s="776"/>
      <c r="B616" s="765"/>
      <c r="E616" s="765"/>
      <c r="F616" s="765"/>
    </row>
    <row r="617" spans="1:6" ht="12.75" customHeight="1">
      <c r="A617" s="776"/>
      <c r="B617" s="765"/>
      <c r="E617" s="765"/>
      <c r="F617" s="765"/>
    </row>
    <row r="618" spans="1:6" ht="12.75" customHeight="1">
      <c r="A618" s="776"/>
      <c r="B618" s="765"/>
      <c r="E618" s="765"/>
      <c r="F618" s="765"/>
    </row>
    <row r="619" spans="1:6" ht="12.75" customHeight="1">
      <c r="A619" s="776"/>
      <c r="B619" s="765"/>
      <c r="E619" s="765"/>
      <c r="F619" s="765"/>
    </row>
    <row r="620" spans="1:6" ht="12.75" customHeight="1">
      <c r="A620" s="776"/>
      <c r="B620" s="765"/>
      <c r="E620" s="765"/>
      <c r="F620" s="765"/>
    </row>
    <row r="621" spans="1:6" ht="12.75" customHeight="1">
      <c r="A621" s="776"/>
      <c r="B621" s="765"/>
      <c r="E621" s="765"/>
      <c r="F621" s="765"/>
    </row>
    <row r="622" spans="1:6" ht="12.75" customHeight="1">
      <c r="A622" s="776"/>
      <c r="B622" s="765"/>
      <c r="E622" s="765"/>
      <c r="F622" s="765"/>
    </row>
    <row r="623" spans="1:6" ht="12.75" customHeight="1">
      <c r="A623" s="776"/>
      <c r="B623" s="765"/>
      <c r="E623" s="765"/>
      <c r="F623" s="765"/>
    </row>
    <row r="624" spans="1:6" ht="12.75" customHeight="1">
      <c r="A624" s="776"/>
      <c r="B624" s="765"/>
      <c r="E624" s="765"/>
      <c r="F624" s="765"/>
    </row>
    <row r="625" spans="1:6" ht="12.75" customHeight="1">
      <c r="A625" s="776"/>
      <c r="B625" s="765"/>
      <c r="E625" s="765"/>
      <c r="F625" s="765"/>
    </row>
    <row r="626" spans="1:6" ht="12.75" customHeight="1">
      <c r="A626" s="776"/>
      <c r="B626" s="765"/>
      <c r="E626" s="765"/>
      <c r="F626" s="765"/>
    </row>
    <row r="627" spans="1:6" ht="12.75" customHeight="1">
      <c r="A627" s="776"/>
      <c r="B627" s="765"/>
      <c r="E627" s="765"/>
      <c r="F627" s="765"/>
    </row>
    <row r="628" spans="1:6" ht="12.75" customHeight="1">
      <c r="A628" s="776"/>
      <c r="B628" s="765"/>
      <c r="E628" s="765"/>
      <c r="F628" s="765"/>
    </row>
    <row r="629" spans="1:6" ht="12.75" customHeight="1">
      <c r="A629" s="776"/>
      <c r="B629" s="765"/>
      <c r="E629" s="765"/>
      <c r="F629" s="765"/>
    </row>
    <row r="630" spans="1:6" ht="12.75" customHeight="1">
      <c r="A630" s="776"/>
      <c r="B630" s="765"/>
      <c r="E630" s="765"/>
      <c r="F630" s="765"/>
    </row>
    <row r="631" spans="1:6" ht="12.75" customHeight="1">
      <c r="A631" s="776"/>
      <c r="B631" s="765"/>
      <c r="E631" s="765"/>
      <c r="F631" s="765"/>
    </row>
    <row r="632" spans="1:6" ht="12.75" customHeight="1">
      <c r="A632" s="776"/>
      <c r="B632" s="765"/>
      <c r="E632" s="765"/>
      <c r="F632" s="765"/>
    </row>
    <row r="633" spans="1:6" ht="12.75" customHeight="1">
      <c r="A633" s="776"/>
      <c r="B633" s="765"/>
      <c r="E633" s="765"/>
      <c r="F633" s="765"/>
    </row>
    <row r="634" spans="1:6" ht="12.75" customHeight="1">
      <c r="A634" s="776"/>
      <c r="B634" s="765"/>
      <c r="E634" s="765"/>
      <c r="F634" s="765"/>
    </row>
    <row r="635" spans="1:6" ht="12.75" customHeight="1">
      <c r="A635" s="776"/>
      <c r="B635" s="765"/>
      <c r="E635" s="765"/>
      <c r="F635" s="765"/>
    </row>
    <row r="636" spans="1:6" ht="12.75" customHeight="1">
      <c r="A636" s="776"/>
      <c r="B636" s="765"/>
      <c r="E636" s="765"/>
      <c r="F636" s="765"/>
    </row>
    <row r="637" spans="1:6" ht="12.75" customHeight="1">
      <c r="A637" s="776"/>
      <c r="B637" s="765"/>
      <c r="E637" s="765"/>
      <c r="F637" s="765"/>
    </row>
    <row r="638" spans="1:6" ht="12.75" customHeight="1">
      <c r="A638" s="776"/>
      <c r="B638" s="765"/>
      <c r="E638" s="765"/>
      <c r="F638" s="765"/>
    </row>
    <row r="639" spans="1:6" ht="12.75" customHeight="1">
      <c r="A639" s="776"/>
      <c r="B639" s="765"/>
      <c r="E639" s="765"/>
      <c r="F639" s="765"/>
    </row>
    <row r="640" spans="1:6" ht="12.75" customHeight="1">
      <c r="A640" s="776"/>
      <c r="B640" s="765"/>
      <c r="E640" s="765"/>
      <c r="F640" s="765"/>
    </row>
    <row r="641" spans="1:6" ht="12.75" customHeight="1">
      <c r="A641" s="776"/>
      <c r="B641" s="765"/>
      <c r="E641" s="765"/>
      <c r="F641" s="765"/>
    </row>
    <row r="642" spans="1:6" ht="12.75" customHeight="1">
      <c r="A642" s="776"/>
      <c r="B642" s="765"/>
      <c r="E642" s="765"/>
      <c r="F642" s="765"/>
    </row>
    <row r="643" spans="1:6" ht="12.75" customHeight="1">
      <c r="A643" s="776"/>
      <c r="B643" s="765"/>
      <c r="E643" s="765"/>
      <c r="F643" s="765"/>
    </row>
    <row r="644" spans="1:6" ht="12.75" customHeight="1">
      <c r="A644" s="776"/>
      <c r="B644" s="765"/>
      <c r="E644" s="765"/>
      <c r="F644" s="765"/>
    </row>
    <row r="645" spans="1:6" ht="12.75" customHeight="1">
      <c r="A645" s="776"/>
      <c r="B645" s="765"/>
      <c r="E645" s="765"/>
      <c r="F645" s="765"/>
    </row>
    <row r="646" spans="1:6" ht="12.75" customHeight="1">
      <c r="A646" s="776"/>
      <c r="B646" s="765"/>
      <c r="E646" s="765"/>
      <c r="F646" s="765"/>
    </row>
    <row r="647" spans="1:6" ht="12.75" customHeight="1">
      <c r="A647" s="776"/>
      <c r="B647" s="765"/>
      <c r="E647" s="765"/>
      <c r="F647" s="765"/>
    </row>
    <row r="648" spans="1:6" ht="12.75" customHeight="1">
      <c r="A648" s="776"/>
      <c r="B648" s="765"/>
      <c r="E648" s="765"/>
      <c r="F648" s="765"/>
    </row>
    <row r="649" spans="1:6" ht="12.75" customHeight="1">
      <c r="A649" s="776"/>
      <c r="B649" s="765"/>
      <c r="E649" s="765"/>
      <c r="F649" s="765"/>
    </row>
    <row r="650" spans="1:6" ht="12.75" customHeight="1">
      <c r="A650" s="776"/>
      <c r="B650" s="765"/>
      <c r="E650" s="765"/>
      <c r="F650" s="765"/>
    </row>
    <row r="651" spans="1:6" ht="12.75" customHeight="1">
      <c r="A651" s="776"/>
      <c r="B651" s="765"/>
      <c r="E651" s="765"/>
      <c r="F651" s="765"/>
    </row>
    <row r="652" spans="1:6" ht="12.75" customHeight="1">
      <c r="A652" s="776"/>
      <c r="B652" s="765"/>
      <c r="E652" s="765"/>
      <c r="F652" s="765"/>
    </row>
    <row r="653" spans="1:6" ht="12.75" customHeight="1">
      <c r="A653" s="776"/>
      <c r="B653" s="765"/>
      <c r="E653" s="765"/>
      <c r="F653" s="765"/>
    </row>
    <row r="654" spans="1:6" ht="12.75" customHeight="1">
      <c r="A654" s="776"/>
      <c r="B654" s="765"/>
      <c r="E654" s="765"/>
      <c r="F654" s="765"/>
    </row>
    <row r="655" spans="1:6" ht="12.75" customHeight="1">
      <c r="A655" s="776"/>
      <c r="B655" s="765"/>
      <c r="E655" s="765"/>
      <c r="F655" s="765"/>
    </row>
    <row r="656" spans="1:6" ht="12.75" customHeight="1">
      <c r="A656" s="776"/>
      <c r="B656" s="765"/>
      <c r="E656" s="765"/>
      <c r="F656" s="765"/>
    </row>
    <row r="657" spans="1:6" ht="12.75" customHeight="1">
      <c r="A657" s="776"/>
      <c r="B657" s="765"/>
      <c r="E657" s="765"/>
      <c r="F657" s="765"/>
    </row>
    <row r="658" spans="1:6" ht="12.75" customHeight="1">
      <c r="A658" s="776"/>
      <c r="B658" s="765"/>
      <c r="E658" s="765"/>
      <c r="F658" s="765"/>
    </row>
    <row r="659" spans="1:6" ht="12.75" customHeight="1">
      <c r="A659" s="776"/>
      <c r="B659" s="765"/>
      <c r="E659" s="765"/>
      <c r="F659" s="765"/>
    </row>
    <row r="660" spans="1:6" ht="12.75" customHeight="1">
      <c r="A660" s="776"/>
      <c r="B660" s="765"/>
      <c r="E660" s="765"/>
      <c r="F660" s="765"/>
    </row>
    <row r="661" spans="1:6" ht="12.75" customHeight="1">
      <c r="A661" s="776"/>
      <c r="B661" s="765"/>
      <c r="E661" s="765"/>
      <c r="F661" s="765"/>
    </row>
    <row r="662" spans="1:6" ht="12.75" customHeight="1">
      <c r="A662" s="776"/>
      <c r="B662" s="765"/>
      <c r="E662" s="765"/>
      <c r="F662" s="765"/>
    </row>
    <row r="663" spans="1:6" ht="12.75" customHeight="1">
      <c r="A663" s="776"/>
      <c r="B663" s="765"/>
      <c r="E663" s="765"/>
      <c r="F663" s="765"/>
    </row>
    <row r="664" spans="1:6" ht="12.75" customHeight="1">
      <c r="A664" s="776"/>
      <c r="B664" s="765"/>
      <c r="E664" s="765"/>
      <c r="F664" s="765"/>
    </row>
    <row r="665" spans="1:6" ht="12.75" customHeight="1">
      <c r="A665" s="776"/>
      <c r="B665" s="765"/>
      <c r="E665" s="765"/>
      <c r="F665" s="765"/>
    </row>
    <row r="666" spans="1:6" ht="12.75" customHeight="1">
      <c r="A666" s="776"/>
      <c r="B666" s="765"/>
      <c r="E666" s="765"/>
      <c r="F666" s="765"/>
    </row>
    <row r="667" spans="1:6" ht="12.75" customHeight="1">
      <c r="A667" s="776"/>
      <c r="B667" s="765"/>
      <c r="E667" s="765"/>
      <c r="F667" s="765"/>
    </row>
    <row r="668" spans="1:6" ht="12.75" customHeight="1">
      <c r="A668" s="776"/>
      <c r="B668" s="765"/>
      <c r="E668" s="765"/>
      <c r="F668" s="765"/>
    </row>
    <row r="669" spans="1:6" ht="12.75" customHeight="1">
      <c r="A669" s="776"/>
      <c r="B669" s="765"/>
      <c r="E669" s="765"/>
      <c r="F669" s="765"/>
    </row>
    <row r="670" spans="1:6" ht="12.75" customHeight="1">
      <c r="A670" s="776"/>
      <c r="B670" s="765"/>
      <c r="E670" s="765"/>
      <c r="F670" s="765"/>
    </row>
    <row r="671" spans="1:6" ht="12.75" customHeight="1">
      <c r="A671" s="776"/>
      <c r="B671" s="765"/>
      <c r="E671" s="765"/>
      <c r="F671" s="765"/>
    </row>
    <row r="672" spans="1:6" ht="12.75" customHeight="1">
      <c r="A672" s="776"/>
      <c r="B672" s="765"/>
      <c r="E672" s="765"/>
      <c r="F672" s="765"/>
    </row>
    <row r="673" spans="1:6" ht="12.75" customHeight="1">
      <c r="A673" s="776"/>
      <c r="B673" s="765"/>
      <c r="E673" s="765"/>
      <c r="F673" s="765"/>
    </row>
    <row r="674" spans="1:6" ht="12.75" customHeight="1">
      <c r="A674" s="776"/>
      <c r="B674" s="765"/>
      <c r="E674" s="765"/>
      <c r="F674" s="765"/>
    </row>
    <row r="675" spans="1:6" ht="12.75" customHeight="1">
      <c r="A675" s="776"/>
      <c r="B675" s="765"/>
      <c r="E675" s="765"/>
      <c r="F675" s="765"/>
    </row>
    <row r="676" spans="1:6" ht="12.75" customHeight="1">
      <c r="A676" s="776"/>
      <c r="B676" s="765"/>
      <c r="E676" s="765"/>
      <c r="F676" s="765"/>
    </row>
    <row r="677" spans="1:6" ht="12.75" customHeight="1">
      <c r="A677" s="776"/>
      <c r="B677" s="765"/>
      <c r="E677" s="765"/>
      <c r="F677" s="765"/>
    </row>
    <row r="678" spans="1:6" ht="12.75" customHeight="1">
      <c r="A678" s="776"/>
      <c r="B678" s="765"/>
      <c r="E678" s="765"/>
      <c r="F678" s="765"/>
    </row>
    <row r="679" spans="1:6" ht="12.75" customHeight="1">
      <c r="A679" s="776"/>
      <c r="B679" s="765"/>
      <c r="E679" s="765"/>
      <c r="F679" s="765"/>
    </row>
    <row r="680" spans="1:6" ht="12.75" customHeight="1">
      <c r="A680" s="776"/>
      <c r="B680" s="765"/>
      <c r="E680" s="765"/>
      <c r="F680" s="765"/>
    </row>
    <row r="681" spans="1:6" ht="12.75" customHeight="1">
      <c r="A681" s="776"/>
      <c r="B681" s="765"/>
      <c r="E681" s="765"/>
      <c r="F681" s="765"/>
    </row>
    <row r="682" spans="1:6" ht="12.75" customHeight="1">
      <c r="A682" s="776"/>
      <c r="B682" s="765"/>
      <c r="E682" s="765"/>
      <c r="F682" s="765"/>
    </row>
    <row r="683" spans="1:6" ht="12.75" customHeight="1">
      <c r="A683" s="776"/>
      <c r="B683" s="765"/>
      <c r="E683" s="765"/>
      <c r="F683" s="765"/>
    </row>
    <row r="684" spans="1:6" ht="12.75" customHeight="1">
      <c r="A684" s="776"/>
      <c r="B684" s="765"/>
      <c r="E684" s="765"/>
      <c r="F684" s="765"/>
    </row>
    <row r="685" spans="1:6" ht="12.75" customHeight="1">
      <c r="A685" s="776"/>
      <c r="B685" s="765"/>
      <c r="E685" s="765"/>
      <c r="F685" s="765"/>
    </row>
    <row r="686" spans="1:6" ht="12.75" customHeight="1">
      <c r="A686" s="776"/>
      <c r="B686" s="765"/>
      <c r="E686" s="765"/>
      <c r="F686" s="765"/>
    </row>
    <row r="687" spans="1:6" ht="12.75" customHeight="1">
      <c r="A687" s="776"/>
      <c r="B687" s="765"/>
      <c r="E687" s="765"/>
      <c r="F687" s="765"/>
    </row>
    <row r="688" spans="1:6" ht="12.75" customHeight="1">
      <c r="A688" s="776"/>
      <c r="B688" s="765"/>
      <c r="E688" s="765"/>
      <c r="F688" s="765"/>
    </row>
    <row r="689" spans="1:6" ht="12.75" customHeight="1">
      <c r="A689" s="776"/>
      <c r="B689" s="765"/>
      <c r="E689" s="765"/>
      <c r="F689" s="765"/>
    </row>
    <row r="690" spans="1:6" ht="12.75" customHeight="1">
      <c r="A690" s="776"/>
      <c r="B690" s="765"/>
      <c r="E690" s="765"/>
      <c r="F690" s="765"/>
    </row>
    <row r="691" spans="1:6" ht="12.75" customHeight="1">
      <c r="A691" s="776"/>
      <c r="B691" s="765"/>
      <c r="E691" s="765"/>
      <c r="F691" s="765"/>
    </row>
    <row r="692" spans="1:6" ht="12.75" customHeight="1">
      <c r="A692" s="776"/>
      <c r="B692" s="765"/>
      <c r="E692" s="765"/>
      <c r="F692" s="765"/>
    </row>
    <row r="693" spans="1:6" ht="12.75" customHeight="1">
      <c r="A693" s="776"/>
      <c r="B693" s="765"/>
      <c r="E693" s="765"/>
      <c r="F693" s="765"/>
    </row>
    <row r="694" spans="1:6" ht="12.75" customHeight="1">
      <c r="A694" s="776"/>
      <c r="B694" s="765"/>
      <c r="E694" s="765"/>
      <c r="F694" s="765"/>
    </row>
    <row r="695" spans="1:6" ht="12.75" customHeight="1">
      <c r="A695" s="776"/>
      <c r="B695" s="765"/>
      <c r="E695" s="765"/>
      <c r="F695" s="765"/>
    </row>
    <row r="696" spans="1:6" ht="12.75" customHeight="1">
      <c r="A696" s="776"/>
      <c r="B696" s="765"/>
      <c r="E696" s="765"/>
      <c r="F696" s="765"/>
    </row>
    <row r="697" spans="1:6" ht="12.75" customHeight="1">
      <c r="A697" s="776"/>
      <c r="B697" s="765"/>
      <c r="E697" s="765"/>
      <c r="F697" s="765"/>
    </row>
    <row r="698" spans="1:6" ht="12.75" customHeight="1">
      <c r="A698" s="776"/>
      <c r="B698" s="765"/>
      <c r="E698" s="765"/>
      <c r="F698" s="765"/>
    </row>
    <row r="699" spans="1:6" ht="12.75" customHeight="1">
      <c r="A699" s="776"/>
      <c r="B699" s="765"/>
      <c r="E699" s="765"/>
      <c r="F699" s="765"/>
    </row>
    <row r="700" spans="1:6" ht="12.75" customHeight="1">
      <c r="A700" s="776"/>
      <c r="B700" s="765"/>
      <c r="E700" s="765"/>
      <c r="F700" s="765"/>
    </row>
    <row r="701" spans="1:6" ht="12.75" customHeight="1">
      <c r="A701" s="776"/>
      <c r="B701" s="765"/>
      <c r="E701" s="765"/>
      <c r="F701" s="765"/>
    </row>
    <row r="702" spans="1:6" ht="12.75" customHeight="1">
      <c r="A702" s="776"/>
      <c r="B702" s="765"/>
      <c r="E702" s="765"/>
      <c r="F702" s="765"/>
    </row>
    <row r="703" spans="1:6" ht="12.75" customHeight="1">
      <c r="A703" s="776"/>
      <c r="B703" s="765"/>
      <c r="E703" s="765"/>
      <c r="F703" s="765"/>
    </row>
    <row r="704" spans="1:6" ht="12.75" customHeight="1">
      <c r="A704" s="776"/>
      <c r="B704" s="765"/>
      <c r="E704" s="765"/>
      <c r="F704" s="765"/>
    </row>
    <row r="705" spans="1:6" ht="12.75" customHeight="1">
      <c r="A705" s="776"/>
      <c r="B705" s="765"/>
      <c r="E705" s="765"/>
      <c r="F705" s="765"/>
    </row>
    <row r="706" spans="1:6" ht="12.75" customHeight="1">
      <c r="A706" s="776"/>
      <c r="B706" s="765"/>
      <c r="E706" s="765"/>
      <c r="F706" s="765"/>
    </row>
    <row r="707" spans="1:6" ht="12.75" customHeight="1">
      <c r="A707" s="776"/>
      <c r="B707" s="765"/>
      <c r="E707" s="765"/>
      <c r="F707" s="765"/>
    </row>
    <row r="708" spans="1:6" ht="12.75" customHeight="1">
      <c r="A708" s="776"/>
      <c r="B708" s="765"/>
      <c r="E708" s="765"/>
      <c r="F708" s="765"/>
    </row>
    <row r="709" spans="1:6" ht="12.75" customHeight="1">
      <c r="A709" s="776"/>
      <c r="B709" s="765"/>
      <c r="E709" s="765"/>
      <c r="F709" s="765"/>
    </row>
    <row r="710" spans="1:6" ht="12.75" customHeight="1">
      <c r="A710" s="776"/>
      <c r="B710" s="765"/>
      <c r="E710" s="765"/>
      <c r="F710" s="765"/>
    </row>
    <row r="711" spans="1:6" ht="12.75" customHeight="1">
      <c r="A711" s="776"/>
      <c r="B711" s="765"/>
      <c r="E711" s="765"/>
      <c r="F711" s="765"/>
    </row>
    <row r="712" spans="1:6" ht="12.75" customHeight="1">
      <c r="A712" s="776"/>
      <c r="B712" s="765"/>
      <c r="E712" s="765"/>
      <c r="F712" s="765"/>
    </row>
    <row r="713" spans="1:6" ht="12.75" customHeight="1">
      <c r="A713" s="776"/>
      <c r="B713" s="765"/>
      <c r="E713" s="765"/>
      <c r="F713" s="765"/>
    </row>
    <row r="714" spans="1:6" ht="12.75" customHeight="1">
      <c r="A714" s="776"/>
      <c r="B714" s="765"/>
      <c r="E714" s="765"/>
      <c r="F714" s="765"/>
    </row>
    <row r="715" spans="1:6" ht="12.75" customHeight="1">
      <c r="A715" s="776"/>
      <c r="B715" s="765"/>
      <c r="E715" s="765"/>
      <c r="F715" s="765"/>
    </row>
    <row r="716" spans="1:6" ht="12.75" customHeight="1">
      <c r="A716" s="776"/>
      <c r="B716" s="765"/>
      <c r="E716" s="765"/>
      <c r="F716" s="765"/>
    </row>
    <row r="717" spans="1:6" ht="12.75" customHeight="1">
      <c r="A717" s="776"/>
      <c r="B717" s="765"/>
      <c r="E717" s="765"/>
      <c r="F717" s="765"/>
    </row>
    <row r="718" spans="1:6" ht="12.75" customHeight="1">
      <c r="A718" s="776"/>
      <c r="B718" s="765"/>
      <c r="E718" s="765"/>
      <c r="F718" s="765"/>
    </row>
    <row r="719" spans="1:6" ht="12.75" customHeight="1">
      <c r="A719" s="776"/>
      <c r="B719" s="765"/>
      <c r="E719" s="765"/>
      <c r="F719" s="765"/>
    </row>
    <row r="720" spans="1:6" ht="12.75" customHeight="1">
      <c r="A720" s="776"/>
      <c r="B720" s="765"/>
      <c r="E720" s="765"/>
      <c r="F720" s="765"/>
    </row>
    <row r="721" spans="1:6" ht="12.75" customHeight="1">
      <c r="A721" s="776"/>
      <c r="B721" s="765"/>
      <c r="E721" s="765"/>
      <c r="F721" s="765"/>
    </row>
    <row r="722" spans="1:6" ht="12.75" customHeight="1">
      <c r="A722" s="777"/>
      <c r="B722" s="765"/>
      <c r="E722" s="765"/>
      <c r="F722" s="765"/>
    </row>
    <row r="723" spans="1:6" ht="12.75" customHeight="1">
      <c r="A723" s="777"/>
      <c r="B723" s="765"/>
      <c r="E723" s="765"/>
      <c r="F723" s="765"/>
    </row>
    <row r="724" spans="1:6" ht="12.75" customHeight="1">
      <c r="A724" s="777"/>
      <c r="B724" s="765"/>
      <c r="E724" s="765"/>
      <c r="F724" s="765"/>
    </row>
    <row r="725" spans="1:6" ht="12.75" customHeight="1">
      <c r="A725" s="777"/>
      <c r="B725" s="765"/>
      <c r="E725" s="765"/>
      <c r="F725" s="765"/>
    </row>
    <row r="726" spans="1:6" ht="12.75" customHeight="1">
      <c r="A726" s="777"/>
      <c r="B726" s="765"/>
      <c r="E726" s="765"/>
      <c r="F726" s="765"/>
    </row>
    <row r="727" spans="1:6" ht="12.75" customHeight="1">
      <c r="A727" s="777"/>
      <c r="B727" s="765"/>
      <c r="E727" s="765"/>
      <c r="F727" s="765"/>
    </row>
    <row r="728" spans="1:6" ht="12.75" customHeight="1">
      <c r="A728" s="777"/>
      <c r="B728" s="765"/>
      <c r="E728" s="765"/>
      <c r="F728" s="765"/>
    </row>
    <row r="729" spans="1:6" ht="12.75" customHeight="1">
      <c r="A729" s="777"/>
      <c r="B729" s="765"/>
      <c r="E729" s="765"/>
      <c r="F729" s="765"/>
    </row>
  </sheetData>
  <sheetProtection algorithmName="SHA-512" hashValue="eai1dzruKfWeqPhEk+R6s3meiRlcfpPcN/yPntSrVSYjgQnkFkGOxBkrBp74utfp1qjmt+xitb+9USkBB7gFrg==" saltValue="Sfpqld8WBHV/V6wNtuesPA==" spinCount="100000" sheet="1" objects="1" scenarios="1" selectLockedCell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59999389629810485"/>
  </sheetPr>
  <dimension ref="A1:Z686"/>
  <sheetViews>
    <sheetView workbookViewId="0">
      <selection activeCell="E5" sqref="E5"/>
    </sheetView>
  </sheetViews>
  <sheetFormatPr defaultRowHeight="12.75"/>
  <cols>
    <col min="1" max="1" width="5.7109375" style="765" customWidth="1"/>
    <col min="2" max="2" width="45.7109375" style="525" customWidth="1"/>
    <col min="3" max="3" width="5.7109375" style="763" customWidth="1"/>
    <col min="4" max="4" width="8.7109375" style="765" customWidth="1"/>
    <col min="5" max="6" width="10.7109375" style="766" customWidth="1"/>
    <col min="7" max="26" width="9.140625" style="1143"/>
    <col min="27" max="16384" width="9.140625" style="765"/>
  </cols>
  <sheetData>
    <row r="1" spans="1:26" ht="17.100000000000001" customHeight="1">
      <c r="A1" s="767" t="s">
        <v>1545</v>
      </c>
      <c r="B1" s="723"/>
      <c r="C1" s="724"/>
      <c r="D1" s="725"/>
      <c r="E1" s="726"/>
      <c r="F1" s="727" t="s">
        <v>2013</v>
      </c>
    </row>
    <row r="2" spans="1:26" s="919" customFormat="1" ht="17.100000000000001" customHeight="1">
      <c r="A2" s="768" t="s">
        <v>1547</v>
      </c>
      <c r="B2" s="728" t="s">
        <v>37</v>
      </c>
      <c r="C2" s="729" t="s">
        <v>1548</v>
      </c>
      <c r="D2" s="730" t="s">
        <v>1549</v>
      </c>
      <c r="E2" s="730" t="s">
        <v>1550</v>
      </c>
      <c r="F2" s="731" t="s">
        <v>1551</v>
      </c>
      <c r="G2" s="1144"/>
      <c r="H2" s="1144"/>
      <c r="I2" s="1144"/>
      <c r="J2" s="1144"/>
      <c r="K2" s="1144"/>
      <c r="L2" s="1144"/>
      <c r="M2" s="1144"/>
      <c r="N2" s="1144"/>
      <c r="O2" s="1144"/>
      <c r="P2" s="1144"/>
      <c r="Q2" s="1144"/>
      <c r="R2" s="1144"/>
      <c r="S2" s="1144"/>
      <c r="T2" s="1144"/>
      <c r="U2" s="1144"/>
      <c r="V2" s="1144"/>
      <c r="W2" s="1144"/>
      <c r="X2" s="1144"/>
      <c r="Y2" s="1144"/>
      <c r="Z2" s="1144"/>
    </row>
    <row r="3" spans="1:26" s="920" customFormat="1" ht="14.85" customHeight="1">
      <c r="A3" s="769" t="s">
        <v>1552</v>
      </c>
      <c r="B3" s="732" t="s">
        <v>1553</v>
      </c>
      <c r="C3" s="733"/>
      <c r="D3" s="734"/>
      <c r="E3" s="735"/>
      <c r="F3" s="736"/>
      <c r="G3" s="1145"/>
      <c r="H3" s="1145"/>
      <c r="I3" s="1145"/>
      <c r="J3" s="1145"/>
      <c r="K3" s="1145"/>
      <c r="L3" s="1145"/>
      <c r="M3" s="1145"/>
      <c r="N3" s="1145"/>
      <c r="O3" s="1145"/>
      <c r="P3" s="1145"/>
      <c r="Q3" s="1145"/>
      <c r="R3" s="1145"/>
      <c r="S3" s="1145"/>
      <c r="T3" s="1145"/>
      <c r="U3" s="1145"/>
      <c r="V3" s="1145"/>
      <c r="W3" s="1145"/>
      <c r="X3" s="1145"/>
      <c r="Y3" s="1145"/>
      <c r="Z3" s="1145"/>
    </row>
    <row r="4" spans="1:26" s="921" customFormat="1" ht="14.1" customHeight="1">
      <c r="A4" s="770"/>
      <c r="B4" s="737" t="s">
        <v>1554</v>
      </c>
      <c r="C4" s="738"/>
      <c r="D4" s="739"/>
      <c r="E4" s="739"/>
      <c r="F4" s="740"/>
      <c r="G4" s="1146"/>
      <c r="H4" s="1146"/>
      <c r="I4" s="1146"/>
      <c r="J4" s="1146"/>
      <c r="K4" s="1146"/>
      <c r="L4" s="1146"/>
      <c r="M4" s="1146"/>
      <c r="N4" s="1146"/>
      <c r="O4" s="1146"/>
      <c r="P4" s="1146"/>
      <c r="Q4" s="1146"/>
      <c r="R4" s="1146"/>
      <c r="S4" s="1146"/>
      <c r="T4" s="1146"/>
      <c r="U4" s="1146"/>
      <c r="V4" s="1146"/>
      <c r="W4" s="1146"/>
      <c r="X4" s="1146"/>
      <c r="Y4" s="1146"/>
      <c r="Z4" s="1146"/>
    </row>
    <row r="5" spans="1:26" s="922" customFormat="1" ht="25.5">
      <c r="A5" s="771">
        <v>1</v>
      </c>
      <c r="B5" s="741" t="s">
        <v>1983</v>
      </c>
      <c r="C5" s="742" t="s">
        <v>1556</v>
      </c>
      <c r="D5" s="743">
        <v>1</v>
      </c>
      <c r="E5" s="987"/>
      <c r="F5" s="744">
        <f>D5*E5</f>
        <v>0</v>
      </c>
      <c r="G5" s="1147"/>
      <c r="H5" s="1147"/>
      <c r="I5" s="1147"/>
      <c r="J5" s="1147"/>
      <c r="K5" s="1147"/>
      <c r="L5" s="1147"/>
      <c r="M5" s="1147"/>
      <c r="N5" s="1147"/>
      <c r="O5" s="1147"/>
      <c r="P5" s="1147"/>
      <c r="Q5" s="1147"/>
      <c r="R5" s="1147"/>
      <c r="S5" s="1147"/>
      <c r="T5" s="1147"/>
      <c r="U5" s="1147"/>
      <c r="V5" s="1147"/>
      <c r="W5" s="1147"/>
      <c r="X5" s="1147"/>
      <c r="Y5" s="1147"/>
      <c r="Z5" s="1147"/>
    </row>
    <row r="6" spans="1:26" s="921" customFormat="1" ht="14.1" customHeight="1">
      <c r="A6" s="770"/>
      <c r="B6" s="737" t="s">
        <v>1557</v>
      </c>
      <c r="C6" s="738"/>
      <c r="D6" s="739"/>
      <c r="E6" s="1133"/>
      <c r="F6" s="740"/>
      <c r="G6" s="1146"/>
      <c r="H6" s="1146"/>
      <c r="I6" s="1146"/>
      <c r="J6" s="1146"/>
      <c r="K6" s="1146"/>
      <c r="L6" s="1146"/>
      <c r="M6" s="1146"/>
      <c r="N6" s="1146"/>
      <c r="O6" s="1146"/>
      <c r="P6" s="1146"/>
      <c r="Q6" s="1146"/>
      <c r="R6" s="1146"/>
      <c r="S6" s="1146"/>
      <c r="T6" s="1146"/>
      <c r="U6" s="1146"/>
      <c r="V6" s="1146"/>
      <c r="W6" s="1146"/>
      <c r="X6" s="1146"/>
      <c r="Y6" s="1146"/>
      <c r="Z6" s="1146"/>
    </row>
    <row r="7" spans="1:26" s="922" customFormat="1" ht="25.5">
      <c r="A7" s="771">
        <f>A5+1</f>
        <v>2</v>
      </c>
      <c r="B7" s="741" t="s">
        <v>1558</v>
      </c>
      <c r="C7" s="742" t="s">
        <v>225</v>
      </c>
      <c r="D7" s="743">
        <v>58</v>
      </c>
      <c r="E7" s="987"/>
      <c r="F7" s="744">
        <f>D7*E7</f>
        <v>0</v>
      </c>
      <c r="G7" s="1147"/>
      <c r="H7" s="1147"/>
      <c r="I7" s="1147"/>
      <c r="J7" s="1147"/>
      <c r="K7" s="1147"/>
      <c r="L7" s="1147"/>
      <c r="M7" s="1147"/>
      <c r="N7" s="1147"/>
      <c r="O7" s="1147"/>
      <c r="P7" s="1147"/>
      <c r="Q7" s="1147"/>
      <c r="R7" s="1147"/>
      <c r="S7" s="1147"/>
      <c r="T7" s="1147"/>
      <c r="U7" s="1147"/>
      <c r="V7" s="1147"/>
      <c r="W7" s="1147"/>
      <c r="X7" s="1147"/>
      <c r="Y7" s="1147"/>
      <c r="Z7" s="1147"/>
    </row>
    <row r="8" spans="1:26" s="922" customFormat="1" ht="25.5">
      <c r="A8" s="771">
        <f>A7+1</f>
        <v>3</v>
      </c>
      <c r="B8" s="741" t="s">
        <v>1559</v>
      </c>
      <c r="C8" s="742" t="s">
        <v>96</v>
      </c>
      <c r="D8" s="743">
        <v>200</v>
      </c>
      <c r="E8" s="987"/>
      <c r="F8" s="744">
        <f t="shared" ref="F8:F14" si="0">D8*E8</f>
        <v>0</v>
      </c>
      <c r="G8" s="1147"/>
      <c r="H8" s="1147"/>
      <c r="I8" s="1147"/>
      <c r="J8" s="1147"/>
      <c r="K8" s="1147"/>
      <c r="L8" s="1147"/>
      <c r="M8" s="1147"/>
      <c r="N8" s="1147"/>
      <c r="O8" s="1147"/>
      <c r="P8" s="1147"/>
      <c r="Q8" s="1147"/>
      <c r="R8" s="1147"/>
      <c r="S8" s="1147"/>
      <c r="T8" s="1147"/>
      <c r="U8" s="1147"/>
      <c r="V8" s="1147"/>
      <c r="W8" s="1147"/>
      <c r="X8" s="1147"/>
      <c r="Y8" s="1147"/>
      <c r="Z8" s="1147"/>
    </row>
    <row r="9" spans="1:26" s="922" customFormat="1" ht="25.5">
      <c r="A9" s="771">
        <f t="shared" ref="A9:A14" si="1">A8+1</f>
        <v>4</v>
      </c>
      <c r="B9" s="741" t="s">
        <v>1560</v>
      </c>
      <c r="C9" s="742" t="s">
        <v>225</v>
      </c>
      <c r="D9" s="743">
        <v>40</v>
      </c>
      <c r="E9" s="987"/>
      <c r="F9" s="744">
        <f t="shared" si="0"/>
        <v>0</v>
      </c>
      <c r="G9" s="1147"/>
      <c r="H9" s="1147"/>
      <c r="I9" s="1147"/>
      <c r="J9" s="1147"/>
      <c r="K9" s="1147"/>
      <c r="L9" s="1147"/>
      <c r="M9" s="1147"/>
      <c r="N9" s="1147"/>
      <c r="O9" s="1147"/>
      <c r="P9" s="1147"/>
      <c r="Q9" s="1147"/>
      <c r="R9" s="1147"/>
      <c r="S9" s="1147"/>
      <c r="T9" s="1147"/>
      <c r="U9" s="1147"/>
      <c r="V9" s="1147"/>
      <c r="W9" s="1147"/>
      <c r="X9" s="1147"/>
      <c r="Y9" s="1147"/>
      <c r="Z9" s="1147"/>
    </row>
    <row r="10" spans="1:26" s="922" customFormat="1" ht="25.5">
      <c r="A10" s="771">
        <f t="shared" si="1"/>
        <v>5</v>
      </c>
      <c r="B10" s="741" t="s">
        <v>1564</v>
      </c>
      <c r="C10" s="742" t="s">
        <v>84</v>
      </c>
      <c r="D10" s="743">
        <v>3</v>
      </c>
      <c r="E10" s="987"/>
      <c r="F10" s="744">
        <f t="shared" si="0"/>
        <v>0</v>
      </c>
      <c r="G10" s="1147"/>
      <c r="H10" s="1147"/>
      <c r="I10" s="1147"/>
      <c r="J10" s="1147"/>
      <c r="K10" s="1147"/>
      <c r="L10" s="1147"/>
      <c r="M10" s="1147"/>
      <c r="N10" s="1147"/>
      <c r="O10" s="1147"/>
      <c r="P10" s="1147"/>
      <c r="Q10" s="1147"/>
      <c r="R10" s="1147"/>
      <c r="S10" s="1147"/>
      <c r="T10" s="1147"/>
      <c r="U10" s="1147"/>
      <c r="V10" s="1147"/>
      <c r="W10" s="1147"/>
      <c r="X10" s="1147"/>
      <c r="Y10" s="1147"/>
      <c r="Z10" s="1147"/>
    </row>
    <row r="11" spans="1:26" s="922" customFormat="1" ht="25.5">
      <c r="A11" s="771">
        <f t="shared" si="1"/>
        <v>6</v>
      </c>
      <c r="B11" s="741" t="s">
        <v>1567</v>
      </c>
      <c r="C11" s="742" t="s">
        <v>84</v>
      </c>
      <c r="D11" s="743">
        <v>3</v>
      </c>
      <c r="E11" s="987"/>
      <c r="F11" s="744">
        <f t="shared" si="0"/>
        <v>0</v>
      </c>
      <c r="G11" s="1147"/>
      <c r="H11" s="1147"/>
      <c r="I11" s="1147"/>
      <c r="J11" s="1147"/>
      <c r="K11" s="1147"/>
      <c r="L11" s="1147"/>
      <c r="M11" s="1147"/>
      <c r="N11" s="1147"/>
      <c r="O11" s="1147"/>
      <c r="P11" s="1147"/>
      <c r="Q11" s="1147"/>
      <c r="R11" s="1147"/>
      <c r="S11" s="1147"/>
      <c r="T11" s="1147"/>
      <c r="U11" s="1147"/>
      <c r="V11" s="1147"/>
      <c r="W11" s="1147"/>
      <c r="X11" s="1147"/>
      <c r="Y11" s="1147"/>
      <c r="Z11" s="1147"/>
    </row>
    <row r="12" spans="1:26" s="922" customFormat="1" ht="38.25">
      <c r="A12" s="771">
        <f t="shared" si="1"/>
        <v>7</v>
      </c>
      <c r="B12" s="741" t="s">
        <v>1570</v>
      </c>
      <c r="C12" s="742" t="s">
        <v>96</v>
      </c>
      <c r="D12" s="743">
        <v>20</v>
      </c>
      <c r="E12" s="987"/>
      <c r="F12" s="744">
        <f t="shared" si="0"/>
        <v>0</v>
      </c>
      <c r="G12" s="1147"/>
      <c r="H12" s="1147"/>
      <c r="I12" s="1147"/>
      <c r="J12" s="1147"/>
      <c r="K12" s="1147"/>
      <c r="L12" s="1147"/>
      <c r="M12" s="1147"/>
      <c r="N12" s="1147"/>
      <c r="O12" s="1147"/>
      <c r="P12" s="1147"/>
      <c r="Q12" s="1147"/>
      <c r="R12" s="1147"/>
      <c r="S12" s="1147"/>
      <c r="T12" s="1147"/>
      <c r="U12" s="1147"/>
      <c r="V12" s="1147"/>
      <c r="W12" s="1147"/>
      <c r="X12" s="1147"/>
      <c r="Y12" s="1147"/>
      <c r="Z12" s="1147"/>
    </row>
    <row r="13" spans="1:26" s="922" customFormat="1" ht="25.5">
      <c r="A13" s="771">
        <f t="shared" si="1"/>
        <v>8</v>
      </c>
      <c r="B13" s="741" t="s">
        <v>1575</v>
      </c>
      <c r="C13" s="742" t="s">
        <v>84</v>
      </c>
      <c r="D13" s="743">
        <v>2</v>
      </c>
      <c r="E13" s="987"/>
      <c r="F13" s="744">
        <f t="shared" si="0"/>
        <v>0</v>
      </c>
      <c r="G13" s="1147"/>
      <c r="H13" s="1147"/>
      <c r="I13" s="1147"/>
      <c r="J13" s="1147"/>
      <c r="K13" s="1147"/>
      <c r="L13" s="1147"/>
      <c r="M13" s="1147"/>
      <c r="N13" s="1147"/>
      <c r="O13" s="1147"/>
      <c r="P13" s="1147"/>
      <c r="Q13" s="1147"/>
      <c r="R13" s="1147"/>
      <c r="S13" s="1147"/>
      <c r="T13" s="1147"/>
      <c r="U13" s="1147"/>
      <c r="V13" s="1147"/>
      <c r="W13" s="1147"/>
      <c r="X13" s="1147"/>
      <c r="Y13" s="1147"/>
      <c r="Z13" s="1147"/>
    </row>
    <row r="14" spans="1:26" s="922" customFormat="1" ht="25.5">
      <c r="A14" s="771">
        <f t="shared" si="1"/>
        <v>9</v>
      </c>
      <c r="B14" s="741" t="s">
        <v>1577</v>
      </c>
      <c r="C14" s="742" t="s">
        <v>84</v>
      </c>
      <c r="D14" s="743">
        <v>1</v>
      </c>
      <c r="E14" s="987"/>
      <c r="F14" s="744">
        <f t="shared" si="0"/>
        <v>0</v>
      </c>
      <c r="G14" s="1147"/>
      <c r="H14" s="1147"/>
      <c r="I14" s="1147"/>
      <c r="J14" s="1147"/>
      <c r="K14" s="1147"/>
      <c r="L14" s="1147"/>
      <c r="M14" s="1147"/>
      <c r="N14" s="1147"/>
      <c r="O14" s="1147"/>
      <c r="P14" s="1147"/>
      <c r="Q14" s="1147"/>
      <c r="R14" s="1147"/>
      <c r="S14" s="1147"/>
      <c r="T14" s="1147"/>
      <c r="U14" s="1147"/>
      <c r="V14" s="1147"/>
      <c r="W14" s="1147"/>
      <c r="X14" s="1147"/>
      <c r="Y14" s="1147"/>
      <c r="Z14" s="1147"/>
    </row>
    <row r="15" spans="1:26" s="922" customFormat="1" ht="38.25">
      <c r="A15" s="771" t="s">
        <v>1588</v>
      </c>
      <c r="B15" s="741" t="s">
        <v>1589</v>
      </c>
      <c r="C15" s="742"/>
      <c r="D15" s="743"/>
      <c r="E15" s="987"/>
      <c r="F15" s="744"/>
      <c r="G15" s="1147"/>
      <c r="H15" s="1147"/>
      <c r="I15" s="1147"/>
      <c r="J15" s="1147"/>
      <c r="K15" s="1147"/>
      <c r="L15" s="1147"/>
      <c r="M15" s="1147"/>
      <c r="N15" s="1147"/>
      <c r="O15" s="1147"/>
      <c r="P15" s="1147"/>
      <c r="Q15" s="1147"/>
      <c r="R15" s="1147"/>
      <c r="S15" s="1147"/>
      <c r="T15" s="1147"/>
      <c r="U15" s="1147"/>
      <c r="V15" s="1147"/>
      <c r="W15" s="1147"/>
      <c r="X15" s="1147"/>
      <c r="Y15" s="1147"/>
      <c r="Z15" s="1147"/>
    </row>
    <row r="16" spans="1:26" s="922" customFormat="1" ht="38.25">
      <c r="A16" s="771" t="s">
        <v>1588</v>
      </c>
      <c r="B16" s="741" t="s">
        <v>1590</v>
      </c>
      <c r="C16" s="742"/>
      <c r="D16" s="743"/>
      <c r="E16" s="987"/>
      <c r="F16" s="744"/>
      <c r="G16" s="1147"/>
      <c r="H16" s="1147"/>
      <c r="I16" s="1147"/>
      <c r="J16" s="1147"/>
      <c r="K16" s="1147"/>
      <c r="L16" s="1147"/>
      <c r="M16" s="1147"/>
      <c r="N16" s="1147"/>
      <c r="O16" s="1147"/>
      <c r="P16" s="1147"/>
      <c r="Q16" s="1147"/>
      <c r="R16" s="1147"/>
      <c r="S16" s="1147"/>
      <c r="T16" s="1147"/>
      <c r="U16" s="1147"/>
      <c r="V16" s="1147"/>
      <c r="W16" s="1147"/>
      <c r="X16" s="1147"/>
      <c r="Y16" s="1147"/>
      <c r="Z16" s="1147"/>
    </row>
    <row r="17" spans="1:26" ht="14.85" customHeight="1">
      <c r="A17" s="769" t="str">
        <f>A3</f>
        <v>I</v>
      </c>
      <c r="B17" s="732" t="str">
        <f>B3&amp;" - skupaj"</f>
        <v>PREDDELA - skupaj</v>
      </c>
      <c r="C17" s="733"/>
      <c r="D17" s="735"/>
      <c r="E17" s="1134"/>
      <c r="F17" s="745">
        <f>SUM(F5:F14)</f>
        <v>0</v>
      </c>
    </row>
    <row r="18" spans="1:26" ht="14.85" customHeight="1">
      <c r="A18" s="769" t="s">
        <v>1591</v>
      </c>
      <c r="B18" s="732" t="s">
        <v>1592</v>
      </c>
      <c r="C18" s="733"/>
      <c r="D18" s="735"/>
      <c r="E18" s="1134"/>
      <c r="F18" s="736"/>
    </row>
    <row r="19" spans="1:26" s="921" customFormat="1" ht="14.1" customHeight="1">
      <c r="A19" s="770"/>
      <c r="B19" s="737" t="s">
        <v>1593</v>
      </c>
      <c r="C19" s="738"/>
      <c r="D19" s="739"/>
      <c r="E19" s="1133"/>
      <c r="F19" s="740"/>
      <c r="G19" s="1146"/>
      <c r="H19" s="1146"/>
      <c r="I19" s="1146"/>
      <c r="J19" s="1146"/>
      <c r="K19" s="1146"/>
      <c r="L19" s="1146"/>
      <c r="M19" s="1146"/>
      <c r="N19" s="1146"/>
      <c r="O19" s="1146"/>
      <c r="P19" s="1146"/>
      <c r="Q19" s="1146"/>
      <c r="R19" s="1146"/>
      <c r="S19" s="1146"/>
      <c r="T19" s="1146"/>
      <c r="U19" s="1146"/>
      <c r="V19" s="1146"/>
      <c r="W19" s="1146"/>
      <c r="X19" s="1146"/>
      <c r="Y19" s="1146"/>
      <c r="Z19" s="1146"/>
    </row>
    <row r="20" spans="1:26" s="922" customFormat="1" ht="51">
      <c r="A20" s="771"/>
      <c r="B20" s="741" t="s">
        <v>1594</v>
      </c>
      <c r="C20" s="742"/>
      <c r="D20" s="743"/>
      <c r="E20" s="987"/>
      <c r="F20" s="744"/>
      <c r="G20" s="1147"/>
      <c r="H20" s="1147"/>
      <c r="I20" s="1147"/>
      <c r="J20" s="1147"/>
      <c r="K20" s="1147"/>
      <c r="L20" s="1147"/>
      <c r="M20" s="1147"/>
      <c r="N20" s="1147"/>
      <c r="O20" s="1147"/>
      <c r="P20" s="1147"/>
      <c r="Q20" s="1147"/>
      <c r="R20" s="1147"/>
      <c r="S20" s="1147"/>
      <c r="T20" s="1147"/>
      <c r="U20" s="1147"/>
      <c r="V20" s="1147"/>
      <c r="W20" s="1147"/>
      <c r="X20" s="1147"/>
      <c r="Y20" s="1147"/>
      <c r="Z20" s="1147"/>
    </row>
    <row r="21" spans="1:26" s="922" customFormat="1" ht="25.5">
      <c r="A21" s="771">
        <f>A14+1</f>
        <v>10</v>
      </c>
      <c r="B21" s="741" t="s">
        <v>1595</v>
      </c>
      <c r="C21" s="742" t="s">
        <v>81</v>
      </c>
      <c r="D21" s="743">
        <v>142</v>
      </c>
      <c r="E21" s="987"/>
      <c r="F21" s="744">
        <f>E21*D21</f>
        <v>0</v>
      </c>
      <c r="G21" s="1147"/>
      <c r="H21" s="1147"/>
      <c r="I21" s="1147"/>
      <c r="J21" s="1147"/>
      <c r="K21" s="1147"/>
      <c r="L21" s="1147"/>
      <c r="M21" s="1147"/>
      <c r="N21" s="1147"/>
      <c r="O21" s="1147"/>
      <c r="P21" s="1147"/>
      <c r="Q21" s="1147"/>
      <c r="R21" s="1147"/>
      <c r="S21" s="1147"/>
      <c r="T21" s="1147"/>
      <c r="U21" s="1147"/>
      <c r="V21" s="1147"/>
      <c r="W21" s="1147"/>
      <c r="X21" s="1147"/>
      <c r="Y21" s="1147"/>
      <c r="Z21" s="1147"/>
    </row>
    <row r="22" spans="1:26" s="922" customFormat="1" ht="25.5">
      <c r="A22" s="771">
        <f>A21+1</f>
        <v>11</v>
      </c>
      <c r="B22" s="741" t="s">
        <v>1596</v>
      </c>
      <c r="C22" s="742" t="s">
        <v>225</v>
      </c>
      <c r="D22" s="743">
        <v>0</v>
      </c>
      <c r="E22" s="987"/>
      <c r="F22" s="744">
        <f>E22*D22</f>
        <v>0</v>
      </c>
      <c r="G22" s="1147"/>
      <c r="H22" s="1147"/>
      <c r="I22" s="1147"/>
      <c r="J22" s="1147"/>
      <c r="K22" s="1147"/>
      <c r="L22" s="1147"/>
      <c r="M22" s="1147"/>
      <c r="N22" s="1147"/>
      <c r="O22" s="1147"/>
      <c r="P22" s="1147"/>
      <c r="Q22" s="1147"/>
      <c r="R22" s="1147"/>
      <c r="S22" s="1147"/>
      <c r="T22" s="1147"/>
      <c r="U22" s="1147"/>
      <c r="V22" s="1147"/>
      <c r="W22" s="1147"/>
      <c r="X22" s="1147"/>
      <c r="Y22" s="1147"/>
      <c r="Z22" s="1147"/>
    </row>
    <row r="23" spans="1:26" s="921" customFormat="1" ht="14.1" customHeight="1">
      <c r="A23" s="770"/>
      <c r="B23" s="737" t="s">
        <v>1597</v>
      </c>
      <c r="C23" s="738"/>
      <c r="D23" s="739"/>
      <c r="E23" s="1133"/>
      <c r="F23" s="740"/>
      <c r="G23" s="1146"/>
      <c r="H23" s="1146"/>
      <c r="I23" s="1146"/>
      <c r="J23" s="1146"/>
      <c r="K23" s="1146"/>
      <c r="L23" s="1146"/>
      <c r="M23" s="1146"/>
      <c r="N23" s="1146"/>
      <c r="O23" s="1146"/>
      <c r="P23" s="1146"/>
      <c r="Q23" s="1146"/>
      <c r="R23" s="1146"/>
      <c r="S23" s="1146"/>
      <c r="T23" s="1146"/>
      <c r="U23" s="1146"/>
      <c r="V23" s="1146"/>
      <c r="W23" s="1146"/>
      <c r="X23" s="1146"/>
      <c r="Y23" s="1146"/>
      <c r="Z23" s="1146"/>
    </row>
    <row r="24" spans="1:26" s="922" customFormat="1" ht="51">
      <c r="A24" s="771">
        <f>A22+1</f>
        <v>12</v>
      </c>
      <c r="B24" s="741" t="s">
        <v>1986</v>
      </c>
      <c r="C24" s="742" t="s">
        <v>81</v>
      </c>
      <c r="D24" s="743">
        <v>21</v>
      </c>
      <c r="E24" s="987"/>
      <c r="F24" s="744">
        <f>E24*D24</f>
        <v>0</v>
      </c>
      <c r="G24" s="1147"/>
      <c r="H24" s="1147"/>
      <c r="I24" s="1147"/>
      <c r="J24" s="1147"/>
      <c r="K24" s="1147"/>
      <c r="L24" s="1147"/>
      <c r="M24" s="1147"/>
      <c r="N24" s="1147"/>
      <c r="O24" s="1147"/>
      <c r="P24" s="1147"/>
      <c r="Q24" s="1147"/>
      <c r="R24" s="1147"/>
      <c r="S24" s="1147"/>
      <c r="T24" s="1147"/>
      <c r="U24" s="1147"/>
      <c r="V24" s="1147"/>
      <c r="W24" s="1147"/>
      <c r="X24" s="1147"/>
      <c r="Y24" s="1147"/>
      <c r="Z24" s="1147"/>
    </row>
    <row r="25" spans="1:26" s="922" customFormat="1" ht="25.5">
      <c r="A25" s="771">
        <f>A24+1</f>
        <v>13</v>
      </c>
      <c r="B25" s="741" t="s">
        <v>1988</v>
      </c>
      <c r="C25" s="742" t="s">
        <v>81</v>
      </c>
      <c r="D25" s="743">
        <v>21</v>
      </c>
      <c r="E25" s="987"/>
      <c r="F25" s="744">
        <f>E25*D25</f>
        <v>0</v>
      </c>
      <c r="G25" s="1147"/>
      <c r="H25" s="1147"/>
      <c r="I25" s="1147"/>
      <c r="J25" s="1147"/>
      <c r="K25" s="1147"/>
      <c r="L25" s="1147"/>
      <c r="M25" s="1147"/>
      <c r="N25" s="1147"/>
      <c r="O25" s="1147"/>
      <c r="P25" s="1147"/>
      <c r="Q25" s="1147"/>
      <c r="R25" s="1147"/>
      <c r="S25" s="1147"/>
      <c r="T25" s="1147"/>
      <c r="U25" s="1147"/>
      <c r="V25" s="1147"/>
      <c r="W25" s="1147"/>
      <c r="X25" s="1147"/>
      <c r="Y25" s="1147"/>
      <c r="Z25" s="1147"/>
    </row>
    <row r="26" spans="1:26" s="921" customFormat="1" ht="14.1" customHeight="1">
      <c r="A26" s="770"/>
      <c r="B26" s="737" t="s">
        <v>1604</v>
      </c>
      <c r="C26" s="738"/>
      <c r="D26" s="739"/>
      <c r="E26" s="1133"/>
      <c r="F26" s="740"/>
      <c r="G26" s="1146"/>
      <c r="H26" s="1146"/>
      <c r="I26" s="1146"/>
      <c r="J26" s="1146"/>
      <c r="K26" s="1146"/>
      <c r="L26" s="1146"/>
      <c r="M26" s="1146"/>
      <c r="N26" s="1146"/>
      <c r="O26" s="1146"/>
      <c r="P26" s="1146"/>
      <c r="Q26" s="1146"/>
      <c r="R26" s="1146"/>
      <c r="S26" s="1146"/>
      <c r="T26" s="1146"/>
      <c r="U26" s="1146"/>
      <c r="V26" s="1146"/>
      <c r="W26" s="1146"/>
      <c r="X26" s="1146"/>
      <c r="Y26" s="1146"/>
      <c r="Z26" s="1146"/>
    </row>
    <row r="27" spans="1:26" s="922" customFormat="1">
      <c r="A27" s="771">
        <f>A25+1</f>
        <v>14</v>
      </c>
      <c r="B27" s="741" t="s">
        <v>1605</v>
      </c>
      <c r="C27" s="742" t="s">
        <v>96</v>
      </c>
      <c r="D27" s="743">
        <v>230</v>
      </c>
      <c r="E27" s="987"/>
      <c r="F27" s="744">
        <f>E27*D27</f>
        <v>0</v>
      </c>
      <c r="G27" s="1147"/>
      <c r="H27" s="1147"/>
      <c r="I27" s="1147"/>
      <c r="J27" s="1147"/>
      <c r="K27" s="1147"/>
      <c r="L27" s="1147"/>
      <c r="M27" s="1147"/>
      <c r="N27" s="1147"/>
      <c r="O27" s="1147"/>
      <c r="P27" s="1147"/>
      <c r="Q27" s="1147"/>
      <c r="R27" s="1147"/>
      <c r="S27" s="1147"/>
      <c r="T27" s="1147"/>
      <c r="U27" s="1147"/>
      <c r="V27" s="1147"/>
      <c r="W27" s="1147"/>
      <c r="X27" s="1147"/>
      <c r="Y27" s="1147"/>
      <c r="Z27" s="1147"/>
    </row>
    <row r="28" spans="1:26" s="921" customFormat="1" ht="14.1" customHeight="1">
      <c r="A28" s="770"/>
      <c r="B28" s="737" t="s">
        <v>1606</v>
      </c>
      <c r="C28" s="738"/>
      <c r="D28" s="739"/>
      <c r="E28" s="1133"/>
      <c r="F28" s="740"/>
      <c r="G28" s="1146"/>
      <c r="H28" s="1146"/>
      <c r="I28" s="1146"/>
      <c r="J28" s="1146"/>
      <c r="K28" s="1146"/>
      <c r="L28" s="1146"/>
      <c r="M28" s="1146"/>
      <c r="N28" s="1146"/>
      <c r="O28" s="1146"/>
      <c r="P28" s="1146"/>
      <c r="Q28" s="1146"/>
      <c r="R28" s="1146"/>
      <c r="S28" s="1146"/>
      <c r="T28" s="1146"/>
      <c r="U28" s="1146"/>
      <c r="V28" s="1146"/>
      <c r="W28" s="1146"/>
      <c r="X28" s="1146"/>
      <c r="Y28" s="1146"/>
      <c r="Z28" s="1146"/>
    </row>
    <row r="29" spans="1:26" s="922" customFormat="1" ht="25.5">
      <c r="A29" s="771">
        <f>A27+1</f>
        <v>15</v>
      </c>
      <c r="B29" s="741" t="s">
        <v>1607</v>
      </c>
      <c r="C29" s="742" t="s">
        <v>96</v>
      </c>
      <c r="D29" s="743">
        <v>25</v>
      </c>
      <c r="E29" s="987"/>
      <c r="F29" s="744">
        <f>E29*D29</f>
        <v>0</v>
      </c>
      <c r="G29" s="1147"/>
      <c r="H29" s="1147"/>
      <c r="I29" s="1147"/>
      <c r="J29" s="1147"/>
      <c r="K29" s="1147"/>
      <c r="L29" s="1147"/>
      <c r="M29" s="1147"/>
      <c r="N29" s="1147"/>
      <c r="O29" s="1147"/>
      <c r="P29" s="1147"/>
      <c r="Q29" s="1147"/>
      <c r="R29" s="1147"/>
      <c r="S29" s="1147"/>
      <c r="T29" s="1147"/>
      <c r="U29" s="1147"/>
      <c r="V29" s="1147"/>
      <c r="W29" s="1147"/>
      <c r="X29" s="1147"/>
      <c r="Y29" s="1147"/>
      <c r="Z29" s="1147"/>
    </row>
    <row r="30" spans="1:26" s="922" customFormat="1">
      <c r="A30" s="771">
        <f>A29+1</f>
        <v>16</v>
      </c>
      <c r="B30" s="741" t="s">
        <v>1608</v>
      </c>
      <c r="C30" s="742" t="s">
        <v>96</v>
      </c>
      <c r="D30" s="743">
        <f>D29</f>
        <v>25</v>
      </c>
      <c r="E30" s="987"/>
      <c r="F30" s="744">
        <f>E30*D30</f>
        <v>0</v>
      </c>
      <c r="G30" s="1147"/>
      <c r="H30" s="1147"/>
      <c r="I30" s="1147"/>
      <c r="J30" s="1147"/>
      <c r="K30" s="1147"/>
      <c r="L30" s="1147"/>
      <c r="M30" s="1147"/>
      <c r="N30" s="1147"/>
      <c r="O30" s="1147"/>
      <c r="P30" s="1147"/>
      <c r="Q30" s="1147"/>
      <c r="R30" s="1147"/>
      <c r="S30" s="1147"/>
      <c r="T30" s="1147"/>
      <c r="U30" s="1147"/>
      <c r="V30" s="1147"/>
      <c r="W30" s="1147"/>
      <c r="X30" s="1147"/>
      <c r="Y30" s="1147"/>
      <c r="Z30" s="1147"/>
    </row>
    <row r="31" spans="1:26" s="921" customFormat="1" ht="14.1" customHeight="1">
      <c r="A31" s="770"/>
      <c r="B31" s="737" t="s">
        <v>1611</v>
      </c>
      <c r="C31" s="738"/>
      <c r="D31" s="739"/>
      <c r="E31" s="1133"/>
      <c r="F31" s="740"/>
      <c r="G31" s="1146"/>
      <c r="H31" s="1146"/>
      <c r="I31" s="1146"/>
      <c r="J31" s="1146"/>
      <c r="K31" s="1146"/>
      <c r="L31" s="1146"/>
      <c r="M31" s="1146"/>
      <c r="N31" s="1146"/>
      <c r="O31" s="1146"/>
      <c r="P31" s="1146"/>
      <c r="Q31" s="1146"/>
      <c r="R31" s="1146"/>
      <c r="S31" s="1146"/>
      <c r="T31" s="1146"/>
      <c r="U31" s="1146"/>
      <c r="V31" s="1146"/>
      <c r="W31" s="1146"/>
      <c r="X31" s="1146"/>
      <c r="Y31" s="1146"/>
      <c r="Z31" s="1146"/>
    </row>
    <row r="32" spans="1:26" s="922" customFormat="1" ht="38.25">
      <c r="A32" s="771">
        <f>A30+1</f>
        <v>17</v>
      </c>
      <c r="B32" s="741" t="s">
        <v>2015</v>
      </c>
      <c r="C32" s="742" t="s">
        <v>81</v>
      </c>
      <c r="D32" s="743">
        <f>D21</f>
        <v>142</v>
      </c>
      <c r="E32" s="987"/>
      <c r="F32" s="744">
        <f>D32*E32</f>
        <v>0</v>
      </c>
      <c r="G32" s="1147"/>
      <c r="H32" s="1147"/>
      <c r="I32" s="1147"/>
      <c r="J32" s="1147"/>
      <c r="K32" s="1147"/>
      <c r="L32" s="1147"/>
      <c r="M32" s="1147"/>
      <c r="N32" s="1147"/>
      <c r="O32" s="1147"/>
      <c r="P32" s="1147"/>
      <c r="Q32" s="1147"/>
      <c r="R32" s="1147"/>
      <c r="S32" s="1147"/>
      <c r="T32" s="1147"/>
      <c r="U32" s="1147"/>
      <c r="V32" s="1147"/>
      <c r="W32" s="1147"/>
      <c r="X32" s="1147"/>
      <c r="Y32" s="1147"/>
      <c r="Z32" s="1147"/>
    </row>
    <row r="33" spans="1:26" s="922" customFormat="1" ht="38.25">
      <c r="A33" s="771" t="s">
        <v>1588</v>
      </c>
      <c r="B33" s="741" t="s">
        <v>1612</v>
      </c>
      <c r="C33" s="742"/>
      <c r="D33" s="743"/>
      <c r="E33" s="987"/>
      <c r="F33" s="744"/>
      <c r="G33" s="1147"/>
      <c r="H33" s="1147"/>
      <c r="I33" s="1147"/>
      <c r="J33" s="1147"/>
      <c r="K33" s="1147"/>
      <c r="L33" s="1147"/>
      <c r="M33" s="1147"/>
      <c r="N33" s="1147"/>
      <c r="O33" s="1147"/>
      <c r="P33" s="1147"/>
      <c r="Q33" s="1147"/>
      <c r="R33" s="1147"/>
      <c r="S33" s="1147"/>
      <c r="T33" s="1147"/>
      <c r="U33" s="1147"/>
      <c r="V33" s="1147"/>
      <c r="W33" s="1147"/>
      <c r="X33" s="1147"/>
      <c r="Y33" s="1147"/>
      <c r="Z33" s="1147"/>
    </row>
    <row r="34" spans="1:26" ht="14.85" customHeight="1">
      <c r="A34" s="769" t="str">
        <f>A18</f>
        <v>II</v>
      </c>
      <c r="B34" s="732" t="str">
        <f>B18&amp;" - skupaj"</f>
        <v>ZEMELJSKA DELA - skupaj</v>
      </c>
      <c r="C34" s="733"/>
      <c r="D34" s="735"/>
      <c r="E34" s="1134"/>
      <c r="F34" s="745">
        <f>SUM(F20:F32)</f>
        <v>0</v>
      </c>
    </row>
    <row r="35" spans="1:26" ht="14.85" customHeight="1">
      <c r="A35" s="769" t="s">
        <v>1613</v>
      </c>
      <c r="B35" s="732" t="s">
        <v>1614</v>
      </c>
      <c r="C35" s="733"/>
      <c r="D35" s="735"/>
      <c r="E35" s="1134"/>
      <c r="F35" s="745"/>
    </row>
    <row r="36" spans="1:26" s="921" customFormat="1" ht="14.1" customHeight="1">
      <c r="A36" s="770"/>
      <c r="B36" s="737" t="s">
        <v>1615</v>
      </c>
      <c r="C36" s="738"/>
      <c r="D36" s="739"/>
      <c r="E36" s="1133"/>
      <c r="F36" s="740"/>
      <c r="G36" s="1146"/>
      <c r="H36" s="1146"/>
      <c r="I36" s="1146"/>
      <c r="J36" s="1146"/>
      <c r="K36" s="1146"/>
      <c r="L36" s="1146"/>
      <c r="M36" s="1146"/>
      <c r="N36" s="1146"/>
      <c r="O36" s="1146"/>
      <c r="P36" s="1146"/>
      <c r="Q36" s="1146"/>
      <c r="R36" s="1146"/>
      <c r="S36" s="1146"/>
      <c r="T36" s="1146"/>
      <c r="U36" s="1146"/>
      <c r="V36" s="1146"/>
      <c r="W36" s="1146"/>
      <c r="X36" s="1146"/>
      <c r="Y36" s="1146"/>
      <c r="Z36" s="1146"/>
    </row>
    <row r="37" spans="1:26" s="922" customFormat="1" ht="25.5">
      <c r="A37" s="771">
        <f>A32+1</f>
        <v>18</v>
      </c>
      <c r="B37" s="741" t="s">
        <v>1616</v>
      </c>
      <c r="C37" s="742" t="s">
        <v>96</v>
      </c>
      <c r="D37" s="743">
        <v>220</v>
      </c>
      <c r="E37" s="987"/>
      <c r="F37" s="744">
        <f t="shared" ref="F37:F42" si="2">E37*D37</f>
        <v>0</v>
      </c>
      <c r="G37" s="1147"/>
      <c r="H37" s="1147"/>
      <c r="I37" s="1147"/>
      <c r="J37" s="1147"/>
      <c r="K37" s="1147"/>
      <c r="L37" s="1147"/>
      <c r="M37" s="1147"/>
      <c r="N37" s="1147"/>
      <c r="O37" s="1147"/>
      <c r="P37" s="1147"/>
      <c r="Q37" s="1147"/>
      <c r="R37" s="1147"/>
      <c r="S37" s="1147"/>
      <c r="T37" s="1147"/>
      <c r="U37" s="1147"/>
      <c r="V37" s="1147"/>
      <c r="W37" s="1147"/>
      <c r="X37" s="1147"/>
      <c r="Y37" s="1147"/>
      <c r="Z37" s="1147"/>
    </row>
    <row r="38" spans="1:26" s="922" customFormat="1" ht="51">
      <c r="A38" s="771">
        <f>A37+1</f>
        <v>19</v>
      </c>
      <c r="B38" s="741" t="s">
        <v>1617</v>
      </c>
      <c r="C38" s="742" t="s">
        <v>81</v>
      </c>
      <c r="D38" s="743">
        <v>44</v>
      </c>
      <c r="E38" s="987"/>
      <c r="F38" s="744">
        <f t="shared" si="2"/>
        <v>0</v>
      </c>
      <c r="G38" s="1147"/>
      <c r="H38" s="1147"/>
      <c r="I38" s="1147"/>
      <c r="J38" s="1147"/>
      <c r="K38" s="1147"/>
      <c r="L38" s="1147"/>
      <c r="M38" s="1147"/>
      <c r="N38" s="1147"/>
      <c r="O38" s="1147"/>
      <c r="P38" s="1147"/>
      <c r="Q38" s="1147"/>
      <c r="R38" s="1147"/>
      <c r="S38" s="1147"/>
      <c r="T38" s="1147"/>
      <c r="U38" s="1147"/>
      <c r="V38" s="1147"/>
      <c r="W38" s="1147"/>
      <c r="X38" s="1147"/>
      <c r="Y38" s="1147"/>
      <c r="Z38" s="1147"/>
    </row>
    <row r="39" spans="1:26" s="922" customFormat="1" ht="38.25">
      <c r="A39" s="771">
        <f>A38+1</f>
        <v>20</v>
      </c>
      <c r="B39" s="741" t="s">
        <v>1618</v>
      </c>
      <c r="C39" s="742" t="s">
        <v>81</v>
      </c>
      <c r="D39" s="743">
        <v>53</v>
      </c>
      <c r="E39" s="987"/>
      <c r="F39" s="744">
        <f t="shared" si="2"/>
        <v>0</v>
      </c>
      <c r="G39" s="1147"/>
      <c r="H39" s="1147"/>
      <c r="I39" s="1147"/>
      <c r="J39" s="1147"/>
      <c r="K39" s="1147"/>
      <c r="L39" s="1147"/>
      <c r="M39" s="1147"/>
      <c r="N39" s="1147"/>
      <c r="O39" s="1147"/>
      <c r="P39" s="1147"/>
      <c r="Q39" s="1147"/>
      <c r="R39" s="1147"/>
      <c r="S39" s="1147"/>
      <c r="T39" s="1147"/>
      <c r="U39" s="1147"/>
      <c r="V39" s="1147"/>
      <c r="W39" s="1147"/>
      <c r="X39" s="1147"/>
      <c r="Y39" s="1147"/>
      <c r="Z39" s="1147"/>
    </row>
    <row r="40" spans="1:26" s="922" customFormat="1" ht="25.5">
      <c r="A40" s="771">
        <f>A39+1</f>
        <v>21</v>
      </c>
      <c r="B40" s="741" t="s">
        <v>1620</v>
      </c>
      <c r="C40" s="742" t="s">
        <v>96</v>
      </c>
      <c r="D40" s="743">
        <v>150</v>
      </c>
      <c r="E40" s="987"/>
      <c r="F40" s="744">
        <f t="shared" si="2"/>
        <v>0</v>
      </c>
      <c r="G40" s="1147"/>
      <c r="H40" s="1147"/>
      <c r="I40" s="1147"/>
      <c r="J40" s="1147"/>
      <c r="K40" s="1147"/>
      <c r="L40" s="1147"/>
      <c r="M40" s="1147"/>
      <c r="N40" s="1147"/>
      <c r="O40" s="1147"/>
      <c r="P40" s="1147"/>
      <c r="Q40" s="1147"/>
      <c r="R40" s="1147"/>
      <c r="S40" s="1147"/>
      <c r="T40" s="1147"/>
      <c r="U40" s="1147"/>
      <c r="V40" s="1147"/>
      <c r="W40" s="1147"/>
      <c r="X40" s="1147"/>
      <c r="Y40" s="1147"/>
      <c r="Z40" s="1147"/>
    </row>
    <row r="41" spans="1:26" s="921" customFormat="1" ht="14.1" customHeight="1">
      <c r="A41" s="771"/>
      <c r="B41" s="746" t="s">
        <v>1623</v>
      </c>
      <c r="C41" s="742"/>
      <c r="D41" s="743"/>
      <c r="E41" s="987"/>
      <c r="F41" s="744"/>
      <c r="G41" s="1146"/>
      <c r="H41" s="1146"/>
      <c r="I41" s="1146"/>
      <c r="J41" s="1146"/>
      <c r="K41" s="1146"/>
      <c r="L41" s="1146"/>
      <c r="M41" s="1146"/>
      <c r="N41" s="1146"/>
      <c r="O41" s="1146"/>
      <c r="P41" s="1146"/>
      <c r="Q41" s="1146"/>
      <c r="R41" s="1146"/>
      <c r="S41" s="1146"/>
      <c r="T41" s="1146"/>
      <c r="U41" s="1146"/>
      <c r="V41" s="1146"/>
      <c r="W41" s="1146"/>
      <c r="X41" s="1146"/>
      <c r="Y41" s="1146"/>
      <c r="Z41" s="1146"/>
    </row>
    <row r="42" spans="1:26" s="922" customFormat="1" ht="38.25">
      <c r="A42" s="771">
        <f>A40+1</f>
        <v>22</v>
      </c>
      <c r="B42" s="741" t="s">
        <v>1625</v>
      </c>
      <c r="C42" s="742" t="s">
        <v>96</v>
      </c>
      <c r="D42" s="743">
        <v>220</v>
      </c>
      <c r="E42" s="987"/>
      <c r="F42" s="744">
        <f t="shared" si="2"/>
        <v>0</v>
      </c>
      <c r="G42" s="1147"/>
      <c r="H42" s="1147"/>
      <c r="I42" s="1147"/>
      <c r="J42" s="1147"/>
      <c r="K42" s="1147"/>
      <c r="L42" s="1147"/>
      <c r="M42" s="1147"/>
      <c r="N42" s="1147"/>
      <c r="O42" s="1147"/>
      <c r="P42" s="1147"/>
      <c r="Q42" s="1147"/>
      <c r="R42" s="1147"/>
      <c r="S42" s="1147"/>
      <c r="T42" s="1147"/>
      <c r="U42" s="1147"/>
      <c r="V42" s="1147"/>
      <c r="W42" s="1147"/>
      <c r="X42" s="1147"/>
      <c r="Y42" s="1147"/>
      <c r="Z42" s="1147"/>
    </row>
    <row r="43" spans="1:26" s="922" customFormat="1">
      <c r="A43" s="769" t="str">
        <f>A35</f>
        <v>III</v>
      </c>
      <c r="B43" s="732" t="str">
        <f>B35&amp;" - skupaj"</f>
        <v>VOZIŠČNE KONSTRUKCIJE - skupaj</v>
      </c>
      <c r="C43" s="733"/>
      <c r="D43" s="735"/>
      <c r="E43" s="1134"/>
      <c r="F43" s="745">
        <f>SUM(F37:F42)</f>
        <v>0</v>
      </c>
      <c r="G43" s="1147"/>
      <c r="H43" s="1147"/>
      <c r="I43" s="1147"/>
      <c r="J43" s="1147"/>
      <c r="K43" s="1147"/>
      <c r="L43" s="1147"/>
      <c r="M43" s="1147"/>
      <c r="N43" s="1147"/>
      <c r="O43" s="1147"/>
      <c r="P43" s="1147"/>
      <c r="Q43" s="1147"/>
      <c r="R43" s="1147"/>
      <c r="S43" s="1147"/>
      <c r="T43" s="1147"/>
      <c r="U43" s="1147"/>
      <c r="V43" s="1147"/>
      <c r="W43" s="1147"/>
      <c r="X43" s="1147"/>
      <c r="Y43" s="1147"/>
      <c r="Z43" s="1147"/>
    </row>
    <row r="44" spans="1:26" s="921" customFormat="1" ht="14.1" customHeight="1">
      <c r="A44" s="769" t="s">
        <v>1636</v>
      </c>
      <c r="B44" s="732" t="s">
        <v>1637</v>
      </c>
      <c r="C44" s="733"/>
      <c r="D44" s="735"/>
      <c r="E44" s="1134"/>
      <c r="F44" s="745"/>
      <c r="G44" s="1146"/>
      <c r="H44" s="1146"/>
      <c r="I44" s="1146"/>
      <c r="J44" s="1146"/>
      <c r="K44" s="1146"/>
      <c r="L44" s="1146"/>
      <c r="M44" s="1146"/>
      <c r="N44" s="1146"/>
      <c r="O44" s="1146"/>
      <c r="P44" s="1146"/>
      <c r="Q44" s="1146"/>
      <c r="R44" s="1146"/>
      <c r="S44" s="1146"/>
      <c r="T44" s="1146"/>
      <c r="U44" s="1146"/>
      <c r="V44" s="1146"/>
      <c r="W44" s="1146"/>
      <c r="X44" s="1146"/>
      <c r="Y44" s="1146"/>
      <c r="Z44" s="1146"/>
    </row>
    <row r="45" spans="1:26" s="921" customFormat="1" ht="14.1" customHeight="1">
      <c r="A45" s="770"/>
      <c r="B45" s="737" t="s">
        <v>1638</v>
      </c>
      <c r="C45" s="738"/>
      <c r="D45" s="739"/>
      <c r="E45" s="1133"/>
      <c r="F45" s="740"/>
      <c r="G45" s="1146"/>
      <c r="H45" s="1146"/>
      <c r="I45" s="1146"/>
      <c r="J45" s="1146"/>
      <c r="K45" s="1146"/>
      <c r="L45" s="1146"/>
      <c r="M45" s="1146"/>
      <c r="N45" s="1146"/>
      <c r="O45" s="1146"/>
      <c r="P45" s="1146"/>
      <c r="Q45" s="1146"/>
      <c r="R45" s="1146"/>
      <c r="S45" s="1146"/>
      <c r="T45" s="1146"/>
      <c r="U45" s="1146"/>
      <c r="V45" s="1146"/>
      <c r="W45" s="1146"/>
      <c r="X45" s="1146"/>
      <c r="Y45" s="1146"/>
      <c r="Z45" s="1146"/>
    </row>
    <row r="46" spans="1:26" s="922" customFormat="1" ht="63.75">
      <c r="A46" s="771">
        <f>A42+1</f>
        <v>23</v>
      </c>
      <c r="B46" s="741" t="s">
        <v>1639</v>
      </c>
      <c r="C46" s="742" t="s">
        <v>225</v>
      </c>
      <c r="D46" s="743">
        <v>40</v>
      </c>
      <c r="E46" s="987"/>
      <c r="F46" s="744">
        <f>E46*D46</f>
        <v>0</v>
      </c>
      <c r="G46" s="1147"/>
      <c r="H46" s="1147"/>
      <c r="I46" s="1147"/>
      <c r="J46" s="1147"/>
      <c r="K46" s="1147"/>
      <c r="L46" s="1147"/>
      <c r="M46" s="1147"/>
      <c r="N46" s="1147"/>
      <c r="O46" s="1147"/>
      <c r="P46" s="1147"/>
      <c r="Q46" s="1147"/>
      <c r="R46" s="1147"/>
      <c r="S46" s="1147"/>
      <c r="T46" s="1147"/>
      <c r="U46" s="1147"/>
      <c r="V46" s="1147"/>
      <c r="W46" s="1147"/>
      <c r="X46" s="1147"/>
      <c r="Y46" s="1147"/>
      <c r="Z46" s="1147"/>
    </row>
    <row r="47" spans="1:26" ht="14.85" customHeight="1">
      <c r="A47" s="769" t="str">
        <f>A44</f>
        <v>IV</v>
      </c>
      <c r="B47" s="732" t="str">
        <f>B44&amp;" - skupaj"</f>
        <v>OPREMA CEST - skupaj</v>
      </c>
      <c r="C47" s="733"/>
      <c r="D47" s="735"/>
      <c r="E47" s="1134"/>
      <c r="F47" s="745">
        <f>SUM(F46:F46)</f>
        <v>0</v>
      </c>
    </row>
    <row r="48" spans="1:26" ht="14.85" customHeight="1">
      <c r="A48" s="769" t="s">
        <v>1685</v>
      </c>
      <c r="B48" s="732" t="s">
        <v>1686</v>
      </c>
      <c r="C48" s="733"/>
      <c r="D48" s="735"/>
      <c r="E48" s="1134"/>
      <c r="F48" s="745"/>
    </row>
    <row r="49" spans="1:26" s="921" customFormat="1" ht="14.1" customHeight="1">
      <c r="A49" s="770"/>
      <c r="B49" s="737" t="s">
        <v>1687</v>
      </c>
      <c r="C49" s="738"/>
      <c r="D49" s="739"/>
      <c r="E49" s="1133"/>
      <c r="F49" s="740"/>
      <c r="G49" s="1146"/>
      <c r="H49" s="1146"/>
      <c r="I49" s="1146"/>
      <c r="J49" s="1146"/>
      <c r="K49" s="1146"/>
      <c r="L49" s="1146"/>
      <c r="M49" s="1146"/>
      <c r="N49" s="1146"/>
      <c r="O49" s="1146"/>
      <c r="P49" s="1146"/>
      <c r="Q49" s="1146"/>
      <c r="R49" s="1146"/>
      <c r="S49" s="1146"/>
      <c r="T49" s="1146"/>
      <c r="U49" s="1146"/>
      <c r="V49" s="1146"/>
      <c r="W49" s="1146"/>
      <c r="X49" s="1146"/>
      <c r="Y49" s="1146"/>
      <c r="Z49" s="1146"/>
    </row>
    <row r="50" spans="1:26" s="922" customFormat="1" ht="51">
      <c r="A50" s="771">
        <f>A46+1</f>
        <v>24</v>
      </c>
      <c r="B50" s="741" t="s">
        <v>1692</v>
      </c>
      <c r="C50" s="742" t="s">
        <v>225</v>
      </c>
      <c r="D50" s="743">
        <v>10</v>
      </c>
      <c r="E50" s="987"/>
      <c r="F50" s="744">
        <f>E50*D50</f>
        <v>0</v>
      </c>
      <c r="G50" s="1147"/>
      <c r="H50" s="1147"/>
      <c r="I50" s="1147"/>
      <c r="J50" s="1147"/>
      <c r="K50" s="1147"/>
      <c r="L50" s="1147"/>
      <c r="M50" s="1147"/>
      <c r="N50" s="1147"/>
      <c r="O50" s="1147"/>
      <c r="P50" s="1147"/>
      <c r="Q50" s="1147"/>
      <c r="R50" s="1147"/>
      <c r="S50" s="1147"/>
      <c r="T50" s="1147"/>
      <c r="U50" s="1147"/>
      <c r="V50" s="1147"/>
      <c r="W50" s="1147"/>
      <c r="X50" s="1147"/>
      <c r="Y50" s="1147"/>
      <c r="Z50" s="1147"/>
    </row>
    <row r="51" spans="1:26" s="921" customFormat="1" ht="14.1" customHeight="1">
      <c r="A51" s="770"/>
      <c r="B51" s="737" t="s">
        <v>1697</v>
      </c>
      <c r="C51" s="738"/>
      <c r="D51" s="739"/>
      <c r="E51" s="1133"/>
      <c r="F51" s="740"/>
      <c r="G51" s="1146"/>
      <c r="H51" s="1146"/>
      <c r="I51" s="1146"/>
      <c r="J51" s="1146"/>
      <c r="K51" s="1146"/>
      <c r="L51" s="1146"/>
      <c r="M51" s="1146"/>
      <c r="N51" s="1146"/>
      <c r="O51" s="1146"/>
      <c r="P51" s="1146"/>
      <c r="Q51" s="1146"/>
      <c r="R51" s="1146"/>
      <c r="S51" s="1146"/>
      <c r="T51" s="1146"/>
      <c r="U51" s="1146"/>
      <c r="V51" s="1146"/>
      <c r="W51" s="1146"/>
      <c r="X51" s="1146"/>
      <c r="Y51" s="1146"/>
      <c r="Z51" s="1146"/>
    </row>
    <row r="52" spans="1:26" s="922" customFormat="1" ht="38.25">
      <c r="A52" s="771">
        <f>A50+1</f>
        <v>25</v>
      </c>
      <c r="B52" s="741" t="s">
        <v>1699</v>
      </c>
      <c r="C52" s="742" t="s">
        <v>84</v>
      </c>
      <c r="D52" s="743">
        <v>1</v>
      </c>
      <c r="E52" s="987"/>
      <c r="F52" s="744">
        <f>E52*D52</f>
        <v>0</v>
      </c>
      <c r="G52" s="1147"/>
      <c r="H52" s="1147"/>
      <c r="I52" s="1147"/>
      <c r="J52" s="1147"/>
      <c r="K52" s="1147"/>
      <c r="L52" s="1147"/>
      <c r="M52" s="1147"/>
      <c r="N52" s="1147"/>
      <c r="O52" s="1147"/>
      <c r="P52" s="1147"/>
      <c r="Q52" s="1147"/>
      <c r="R52" s="1147"/>
      <c r="S52" s="1147"/>
      <c r="T52" s="1147"/>
      <c r="U52" s="1147"/>
      <c r="V52" s="1147"/>
      <c r="W52" s="1147"/>
      <c r="X52" s="1147"/>
      <c r="Y52" s="1147"/>
      <c r="Z52" s="1147"/>
    </row>
    <row r="53" spans="1:26" s="922" customFormat="1" ht="38.25">
      <c r="A53" s="771">
        <f>A52+1</f>
        <v>26</v>
      </c>
      <c r="B53" s="741" t="s">
        <v>2014</v>
      </c>
      <c r="C53" s="742" t="s">
        <v>84</v>
      </c>
      <c r="D53" s="743">
        <v>1</v>
      </c>
      <c r="E53" s="987"/>
      <c r="F53" s="744">
        <f>E53*D53</f>
        <v>0</v>
      </c>
      <c r="G53" s="1147"/>
      <c r="H53" s="1147"/>
      <c r="I53" s="1147"/>
      <c r="J53" s="1147"/>
      <c r="K53" s="1147"/>
      <c r="L53" s="1147"/>
      <c r="M53" s="1147"/>
      <c r="N53" s="1147"/>
      <c r="O53" s="1147"/>
      <c r="P53" s="1147"/>
      <c r="Q53" s="1147"/>
      <c r="R53" s="1147"/>
      <c r="S53" s="1147"/>
      <c r="T53" s="1147"/>
      <c r="U53" s="1147"/>
      <c r="V53" s="1147"/>
      <c r="W53" s="1147"/>
      <c r="X53" s="1147"/>
      <c r="Y53" s="1147"/>
      <c r="Z53" s="1147"/>
    </row>
    <row r="54" spans="1:26" ht="14.85" customHeight="1">
      <c r="A54" s="769" t="str">
        <f>A48</f>
        <v>V</v>
      </c>
      <c r="B54" s="732" t="str">
        <f>B48&amp;" - skupaj"</f>
        <v>ODVODNJAVANJE - skupaj</v>
      </c>
      <c r="C54" s="733"/>
      <c r="D54" s="735"/>
      <c r="E54" s="1134"/>
      <c r="F54" s="745">
        <f>SUM(F50:F53)</f>
        <v>0</v>
      </c>
    </row>
    <row r="55" spans="1:26">
      <c r="A55" s="769" t="s">
        <v>1712</v>
      </c>
      <c r="B55" s="732" t="s">
        <v>1713</v>
      </c>
      <c r="C55" s="733"/>
      <c r="D55" s="735"/>
      <c r="E55" s="1134"/>
      <c r="F55" s="745"/>
    </row>
    <row r="56" spans="1:26" s="921" customFormat="1" ht="14.1" customHeight="1">
      <c r="A56" s="770"/>
      <c r="B56" s="737" t="s">
        <v>1714</v>
      </c>
      <c r="C56" s="738"/>
      <c r="D56" s="739"/>
      <c r="E56" s="1133"/>
      <c r="F56" s="740"/>
      <c r="G56" s="1146"/>
      <c r="H56" s="1146"/>
      <c r="I56" s="1146"/>
      <c r="J56" s="1146"/>
      <c r="K56" s="1146"/>
      <c r="L56" s="1146"/>
      <c r="M56" s="1146"/>
      <c r="N56" s="1146"/>
      <c r="O56" s="1146"/>
      <c r="P56" s="1146"/>
      <c r="Q56" s="1146"/>
      <c r="R56" s="1146"/>
      <c r="S56" s="1146"/>
      <c r="T56" s="1146"/>
      <c r="U56" s="1146"/>
      <c r="V56" s="1146"/>
      <c r="W56" s="1146"/>
      <c r="X56" s="1146"/>
      <c r="Y56" s="1146"/>
      <c r="Z56" s="1146"/>
    </row>
    <row r="57" spans="1:26" s="922" customFormat="1" ht="51">
      <c r="A57" s="771">
        <f>A53+1</f>
        <v>27</v>
      </c>
      <c r="B57" s="741" t="s">
        <v>1716</v>
      </c>
      <c r="C57" s="742" t="s">
        <v>81</v>
      </c>
      <c r="D57" s="743">
        <v>6</v>
      </c>
      <c r="E57" s="987"/>
      <c r="F57" s="744">
        <f>D57*E57</f>
        <v>0</v>
      </c>
      <c r="G57" s="1147"/>
      <c r="H57" s="1147"/>
      <c r="I57" s="1147"/>
      <c r="J57" s="1147"/>
      <c r="K57" s="1147"/>
      <c r="L57" s="1147"/>
      <c r="M57" s="1147"/>
      <c r="N57" s="1147"/>
      <c r="O57" s="1147"/>
      <c r="P57" s="1147"/>
      <c r="Q57" s="1147"/>
      <c r="R57" s="1147"/>
      <c r="S57" s="1147"/>
      <c r="T57" s="1147"/>
      <c r="U57" s="1147"/>
      <c r="V57" s="1147"/>
      <c r="W57" s="1147"/>
      <c r="X57" s="1147"/>
      <c r="Y57" s="1147"/>
      <c r="Z57" s="1147"/>
    </row>
    <row r="58" spans="1:26" ht="14.85" customHeight="1">
      <c r="A58" s="769" t="str">
        <f>A55</f>
        <v>VI</v>
      </c>
      <c r="B58" s="732" t="str">
        <f>B55&amp;" - skupaj"</f>
        <v>GRADBENO OBRTNIŠKA DELA - skupaj</v>
      </c>
      <c r="C58" s="733"/>
      <c r="D58" s="735"/>
      <c r="E58" s="1134"/>
      <c r="F58" s="745">
        <f>SUM(F56:F57)</f>
        <v>0</v>
      </c>
    </row>
    <row r="59" spans="1:26">
      <c r="A59" s="769" t="s">
        <v>1727</v>
      </c>
      <c r="B59" s="732" t="s">
        <v>1728</v>
      </c>
      <c r="C59" s="733"/>
      <c r="D59" s="735"/>
      <c r="E59" s="1134"/>
      <c r="F59" s="745"/>
    </row>
    <row r="60" spans="1:26" s="921" customFormat="1" ht="14.1" customHeight="1">
      <c r="A60" s="771"/>
      <c r="B60" s="737" t="s">
        <v>1729</v>
      </c>
      <c r="C60" s="738"/>
      <c r="D60" s="739"/>
      <c r="E60" s="1133"/>
      <c r="F60" s="740"/>
      <c r="G60" s="1146"/>
      <c r="H60" s="1146"/>
      <c r="I60" s="1146"/>
      <c r="J60" s="1146"/>
      <c r="K60" s="1146"/>
      <c r="L60" s="1146"/>
      <c r="M60" s="1146"/>
      <c r="N60" s="1146"/>
      <c r="O60" s="1146"/>
      <c r="P60" s="1146"/>
      <c r="Q60" s="1146"/>
      <c r="R60" s="1146"/>
      <c r="S60" s="1146"/>
      <c r="T60" s="1146"/>
      <c r="U60" s="1146"/>
      <c r="V60" s="1146"/>
      <c r="W60" s="1146"/>
      <c r="X60" s="1146"/>
      <c r="Y60" s="1146"/>
      <c r="Z60" s="1146"/>
    </row>
    <row r="61" spans="1:26" s="922" customFormat="1" ht="38.25">
      <c r="A61" s="771">
        <f>A57+1</f>
        <v>28</v>
      </c>
      <c r="B61" s="741" t="s">
        <v>2012</v>
      </c>
      <c r="C61" s="742" t="s">
        <v>225</v>
      </c>
      <c r="D61" s="743">
        <v>70</v>
      </c>
      <c r="E61" s="987"/>
      <c r="F61" s="744">
        <f>(D61*E61)</f>
        <v>0</v>
      </c>
      <c r="G61" s="1147"/>
      <c r="H61" s="1147"/>
      <c r="I61" s="1147"/>
      <c r="J61" s="1147"/>
      <c r="K61" s="1147"/>
      <c r="L61" s="1147"/>
      <c r="M61" s="1147"/>
      <c r="N61" s="1147"/>
      <c r="O61" s="1147"/>
      <c r="P61" s="1147"/>
      <c r="Q61" s="1147"/>
      <c r="R61" s="1147"/>
      <c r="S61" s="1147"/>
      <c r="T61" s="1147"/>
      <c r="U61" s="1147"/>
      <c r="V61" s="1147"/>
      <c r="W61" s="1147"/>
      <c r="X61" s="1147"/>
      <c r="Y61" s="1147"/>
      <c r="Z61" s="1147"/>
    </row>
    <row r="62" spans="1:26">
      <c r="A62" s="769" t="str">
        <f>A59</f>
        <v>VII</v>
      </c>
      <c r="B62" s="732" t="s">
        <v>1734</v>
      </c>
      <c r="C62" s="733"/>
      <c r="D62" s="735"/>
      <c r="E62" s="735"/>
      <c r="F62" s="745">
        <f>SUM(F61:F61)</f>
        <v>0</v>
      </c>
    </row>
    <row r="63" spans="1:26" ht="12.75" customHeight="1">
      <c r="A63" s="772"/>
      <c r="B63" s="747"/>
      <c r="C63" s="748"/>
      <c r="D63" s="749"/>
      <c r="E63" s="750"/>
      <c r="F63" s="751"/>
    </row>
    <row r="64" spans="1:26">
      <c r="A64" s="769"/>
      <c r="B64" s="732" t="s">
        <v>1</v>
      </c>
      <c r="C64" s="733"/>
      <c r="D64" s="735"/>
      <c r="E64" s="735"/>
      <c r="F64" s="745"/>
    </row>
    <row r="65" spans="1:6" ht="12.75" customHeight="1">
      <c r="A65" s="773" t="str">
        <f>A17</f>
        <v>I</v>
      </c>
      <c r="B65" s="752" t="str">
        <f>B17</f>
        <v>PREDDELA - skupaj</v>
      </c>
      <c r="C65" s="748"/>
      <c r="D65" s="749"/>
      <c r="E65" s="750"/>
      <c r="F65" s="751">
        <f>F17</f>
        <v>0</v>
      </c>
    </row>
    <row r="66" spans="1:6" ht="12.75" customHeight="1">
      <c r="A66" s="773" t="str">
        <f>A34</f>
        <v>II</v>
      </c>
      <c r="B66" s="752" t="str">
        <f>B34</f>
        <v>ZEMELJSKA DELA - skupaj</v>
      </c>
      <c r="C66" s="748"/>
      <c r="D66" s="749"/>
      <c r="E66" s="750"/>
      <c r="F66" s="751">
        <f>F34</f>
        <v>0</v>
      </c>
    </row>
    <row r="67" spans="1:6" ht="12.75" customHeight="1">
      <c r="A67" s="773" t="str">
        <f>A43</f>
        <v>III</v>
      </c>
      <c r="B67" s="752" t="str">
        <f>B43</f>
        <v>VOZIŠČNE KONSTRUKCIJE - skupaj</v>
      </c>
      <c r="C67" s="748"/>
      <c r="D67" s="749"/>
      <c r="E67" s="750"/>
      <c r="F67" s="751">
        <f>F43</f>
        <v>0</v>
      </c>
    </row>
    <row r="68" spans="1:6" ht="12.75" customHeight="1">
      <c r="A68" s="773" t="str">
        <f>A44</f>
        <v>IV</v>
      </c>
      <c r="B68" s="752" t="str">
        <f>B47</f>
        <v>OPREMA CEST - skupaj</v>
      </c>
      <c r="C68" s="748"/>
      <c r="D68" s="749"/>
      <c r="E68" s="750"/>
      <c r="F68" s="751">
        <f>F47</f>
        <v>0</v>
      </c>
    </row>
    <row r="69" spans="1:6" ht="12.75" customHeight="1">
      <c r="A69" s="773" t="str">
        <f>A54</f>
        <v>V</v>
      </c>
      <c r="B69" s="752" t="str">
        <f>B54</f>
        <v>ODVODNJAVANJE - skupaj</v>
      </c>
      <c r="C69" s="748"/>
      <c r="D69" s="749"/>
      <c r="E69" s="750"/>
      <c r="F69" s="751">
        <f>F54</f>
        <v>0</v>
      </c>
    </row>
    <row r="70" spans="1:6" ht="12.75" customHeight="1">
      <c r="A70" s="773" t="str">
        <f>A58</f>
        <v>VI</v>
      </c>
      <c r="B70" s="752" t="str">
        <f>B58</f>
        <v>GRADBENO OBRTNIŠKA DELA - skupaj</v>
      </c>
      <c r="C70" s="748"/>
      <c r="D70" s="749"/>
      <c r="E70" s="750"/>
      <c r="F70" s="751">
        <f>F58</f>
        <v>0</v>
      </c>
    </row>
    <row r="71" spans="1:6" ht="12.75" customHeight="1" thickBot="1">
      <c r="A71" s="774" t="str">
        <f>A62</f>
        <v>VII</v>
      </c>
      <c r="B71" s="753" t="str">
        <f>B62</f>
        <v>TUJE STORITVE - skupaj</v>
      </c>
      <c r="C71" s="754"/>
      <c r="D71" s="755"/>
      <c r="E71" s="756"/>
      <c r="F71" s="757">
        <f>F62</f>
        <v>0</v>
      </c>
    </row>
    <row r="72" spans="1:6" ht="12.75" customHeight="1">
      <c r="A72" s="775"/>
      <c r="B72" s="758" t="s">
        <v>1735</v>
      </c>
      <c r="C72" s="759"/>
      <c r="D72" s="760"/>
      <c r="E72" s="761"/>
      <c r="F72" s="762">
        <f>SUM(F65:F71)</f>
        <v>0</v>
      </c>
    </row>
    <row r="73" spans="1:6" ht="12.75" customHeight="1">
      <c r="A73" s="776"/>
      <c r="B73" s="765"/>
      <c r="E73" s="765"/>
      <c r="F73" s="765"/>
    </row>
    <row r="74" spans="1:6" ht="12.75" customHeight="1">
      <c r="A74" s="776"/>
      <c r="B74" s="765"/>
      <c r="E74" s="765"/>
      <c r="F74" s="765"/>
    </row>
    <row r="75" spans="1:6" ht="12.75" customHeight="1">
      <c r="A75" s="776"/>
      <c r="B75" s="765"/>
      <c r="E75" s="765"/>
      <c r="F75" s="765"/>
    </row>
    <row r="76" spans="1:6" ht="12.75" customHeight="1">
      <c r="A76" s="776"/>
      <c r="B76" s="765"/>
      <c r="E76" s="765"/>
      <c r="F76" s="765"/>
    </row>
    <row r="77" spans="1:6" ht="12.75" customHeight="1">
      <c r="A77" s="776"/>
      <c r="B77" s="765"/>
      <c r="E77" s="765"/>
      <c r="F77" s="765"/>
    </row>
    <row r="78" spans="1:6" ht="12.75" customHeight="1">
      <c r="A78" s="776"/>
      <c r="B78" s="765"/>
      <c r="E78" s="765"/>
      <c r="F78" s="765"/>
    </row>
    <row r="79" spans="1:6" ht="12.75" customHeight="1">
      <c r="A79" s="776"/>
      <c r="B79" s="765"/>
      <c r="E79" s="765"/>
      <c r="F79" s="765"/>
    </row>
    <row r="80" spans="1:6" ht="12.75" customHeight="1">
      <c r="A80" s="776"/>
      <c r="B80" s="765"/>
      <c r="E80" s="765"/>
      <c r="F80" s="765"/>
    </row>
    <row r="81" spans="1:6" ht="12.75" customHeight="1">
      <c r="A81" s="776"/>
      <c r="B81" s="765"/>
      <c r="E81" s="765"/>
      <c r="F81" s="765"/>
    </row>
    <row r="82" spans="1:6" ht="12.75" customHeight="1">
      <c r="A82" s="776"/>
      <c r="B82" s="765"/>
      <c r="E82" s="765"/>
      <c r="F82" s="765"/>
    </row>
    <row r="83" spans="1:6" ht="12.75" customHeight="1">
      <c r="A83" s="776"/>
      <c r="B83" s="765"/>
      <c r="E83" s="765"/>
      <c r="F83" s="765"/>
    </row>
    <row r="84" spans="1:6" ht="12.75" customHeight="1">
      <c r="A84" s="776"/>
      <c r="B84" s="765"/>
      <c r="E84" s="765"/>
      <c r="F84" s="765"/>
    </row>
    <row r="85" spans="1:6" ht="12.75" customHeight="1">
      <c r="A85" s="776"/>
      <c r="B85" s="765"/>
      <c r="E85" s="765"/>
      <c r="F85" s="765"/>
    </row>
    <row r="86" spans="1:6" ht="12.75" customHeight="1">
      <c r="A86" s="776"/>
      <c r="B86" s="765"/>
      <c r="E86" s="765"/>
      <c r="F86" s="765"/>
    </row>
    <row r="87" spans="1:6" ht="12.75" customHeight="1">
      <c r="A87" s="776"/>
      <c r="B87" s="765"/>
      <c r="E87" s="765"/>
      <c r="F87" s="765"/>
    </row>
    <row r="88" spans="1:6" ht="12.75" customHeight="1">
      <c r="A88" s="776"/>
      <c r="B88" s="765"/>
      <c r="E88" s="765"/>
      <c r="F88" s="765"/>
    </row>
    <row r="89" spans="1:6" ht="12.75" customHeight="1">
      <c r="A89" s="776"/>
      <c r="B89" s="765"/>
      <c r="E89" s="765"/>
      <c r="F89" s="765"/>
    </row>
    <row r="90" spans="1:6" ht="12.75" customHeight="1">
      <c r="A90" s="776"/>
      <c r="B90" s="765"/>
      <c r="E90" s="765"/>
      <c r="F90" s="765"/>
    </row>
    <row r="91" spans="1:6" ht="12.75" customHeight="1">
      <c r="A91" s="776"/>
      <c r="B91" s="765"/>
      <c r="E91" s="765"/>
      <c r="F91" s="765"/>
    </row>
    <row r="92" spans="1:6" ht="12.75" customHeight="1">
      <c r="A92" s="776"/>
      <c r="B92" s="765"/>
      <c r="E92" s="765"/>
      <c r="F92" s="765"/>
    </row>
    <row r="93" spans="1:6" ht="12.75" customHeight="1">
      <c r="A93" s="776"/>
      <c r="B93" s="765"/>
      <c r="E93" s="765"/>
      <c r="F93" s="765"/>
    </row>
    <row r="94" spans="1:6" ht="12.75" customHeight="1">
      <c r="A94" s="776"/>
      <c r="B94" s="765"/>
      <c r="E94" s="765"/>
      <c r="F94" s="765"/>
    </row>
    <row r="95" spans="1:6" ht="12.75" customHeight="1">
      <c r="A95" s="776"/>
      <c r="B95" s="765"/>
      <c r="E95" s="765"/>
      <c r="F95" s="765"/>
    </row>
    <row r="96" spans="1:6" ht="12.75" customHeight="1">
      <c r="A96" s="776"/>
      <c r="B96" s="765"/>
      <c r="E96" s="765"/>
      <c r="F96" s="765"/>
    </row>
    <row r="97" spans="1:6" ht="12.75" customHeight="1">
      <c r="A97" s="776"/>
      <c r="B97" s="765"/>
      <c r="E97" s="765"/>
      <c r="F97" s="765"/>
    </row>
    <row r="98" spans="1:6" ht="12.75" customHeight="1">
      <c r="A98" s="776"/>
      <c r="B98" s="765"/>
      <c r="E98" s="765"/>
      <c r="F98" s="765"/>
    </row>
    <row r="99" spans="1:6" ht="12.75" customHeight="1">
      <c r="A99" s="776"/>
      <c r="B99" s="765"/>
      <c r="E99" s="765"/>
      <c r="F99" s="765"/>
    </row>
    <row r="100" spans="1:6" ht="12.75" customHeight="1">
      <c r="A100" s="776"/>
      <c r="B100" s="765"/>
      <c r="E100" s="765"/>
      <c r="F100" s="765"/>
    </row>
    <row r="101" spans="1:6" ht="12.75" customHeight="1">
      <c r="A101" s="776"/>
      <c r="B101" s="765"/>
      <c r="E101" s="765"/>
      <c r="F101" s="765"/>
    </row>
    <row r="102" spans="1:6" ht="12.75" customHeight="1">
      <c r="A102" s="776"/>
      <c r="B102" s="765"/>
      <c r="E102" s="765"/>
      <c r="F102" s="765"/>
    </row>
    <row r="103" spans="1:6" ht="12.75" customHeight="1">
      <c r="A103" s="776"/>
      <c r="B103" s="765"/>
      <c r="E103" s="765"/>
      <c r="F103" s="765"/>
    </row>
    <row r="104" spans="1:6" ht="12.75" customHeight="1">
      <c r="A104" s="776"/>
      <c r="B104" s="765"/>
      <c r="E104" s="765"/>
      <c r="F104" s="765"/>
    </row>
    <row r="105" spans="1:6" ht="12.75" customHeight="1">
      <c r="A105" s="776"/>
      <c r="B105" s="765"/>
      <c r="E105" s="765"/>
      <c r="F105" s="765"/>
    </row>
    <row r="106" spans="1:6" ht="12.75" customHeight="1">
      <c r="A106" s="776"/>
      <c r="B106" s="765"/>
      <c r="E106" s="765"/>
      <c r="F106" s="765"/>
    </row>
    <row r="107" spans="1:6" ht="12.75" customHeight="1">
      <c r="A107" s="776"/>
      <c r="B107" s="765"/>
      <c r="E107" s="765"/>
      <c r="F107" s="765"/>
    </row>
    <row r="108" spans="1:6" ht="12.75" customHeight="1">
      <c r="A108" s="776"/>
      <c r="B108" s="765"/>
      <c r="E108" s="765"/>
      <c r="F108" s="765"/>
    </row>
    <row r="109" spans="1:6" ht="12.75" customHeight="1">
      <c r="A109" s="776"/>
      <c r="B109" s="765"/>
      <c r="E109" s="765"/>
      <c r="F109" s="765"/>
    </row>
    <row r="110" spans="1:6" ht="12.75" customHeight="1">
      <c r="A110" s="776"/>
      <c r="B110" s="765"/>
      <c r="E110" s="765"/>
      <c r="F110" s="765"/>
    </row>
    <row r="111" spans="1:6" ht="12.75" customHeight="1">
      <c r="A111" s="776"/>
      <c r="B111" s="765"/>
      <c r="E111" s="765"/>
      <c r="F111" s="765"/>
    </row>
    <row r="112" spans="1:6" ht="12.75" customHeight="1">
      <c r="A112" s="776"/>
      <c r="B112" s="765"/>
      <c r="E112" s="765"/>
      <c r="F112" s="765"/>
    </row>
    <row r="113" spans="1:6" ht="12.75" customHeight="1">
      <c r="A113" s="776"/>
      <c r="B113" s="765"/>
      <c r="E113" s="765"/>
      <c r="F113" s="765"/>
    </row>
    <row r="114" spans="1:6" ht="12.75" customHeight="1">
      <c r="A114" s="776"/>
      <c r="B114" s="765"/>
      <c r="E114" s="765"/>
      <c r="F114" s="765"/>
    </row>
    <row r="115" spans="1:6" ht="12.75" customHeight="1">
      <c r="A115" s="776"/>
      <c r="B115" s="765"/>
      <c r="E115" s="765"/>
      <c r="F115" s="765"/>
    </row>
    <row r="116" spans="1:6" ht="12.75" customHeight="1">
      <c r="A116" s="776"/>
      <c r="B116" s="765"/>
      <c r="E116" s="765"/>
      <c r="F116" s="765"/>
    </row>
    <row r="117" spans="1:6" ht="12.75" customHeight="1">
      <c r="A117" s="776"/>
      <c r="B117" s="765"/>
      <c r="E117" s="765"/>
      <c r="F117" s="765"/>
    </row>
    <row r="118" spans="1:6" ht="12.75" customHeight="1">
      <c r="A118" s="776"/>
      <c r="B118" s="765"/>
      <c r="E118" s="765"/>
      <c r="F118" s="765"/>
    </row>
    <row r="119" spans="1:6" ht="12.75" customHeight="1">
      <c r="A119" s="776"/>
      <c r="B119" s="765"/>
      <c r="E119" s="765"/>
      <c r="F119" s="765"/>
    </row>
    <row r="120" spans="1:6" ht="12.75" customHeight="1">
      <c r="A120" s="776"/>
      <c r="B120" s="765"/>
      <c r="E120" s="765"/>
      <c r="F120" s="765"/>
    </row>
    <row r="121" spans="1:6" ht="12.75" customHeight="1">
      <c r="A121" s="776"/>
      <c r="B121" s="765"/>
      <c r="E121" s="765"/>
      <c r="F121" s="765"/>
    </row>
    <row r="122" spans="1:6" ht="12.75" customHeight="1">
      <c r="A122" s="776"/>
      <c r="B122" s="765"/>
      <c r="E122" s="765"/>
      <c r="F122" s="765"/>
    </row>
    <row r="123" spans="1:6" ht="12.75" customHeight="1">
      <c r="A123" s="776"/>
      <c r="B123" s="765"/>
      <c r="E123" s="765"/>
      <c r="F123" s="765"/>
    </row>
    <row r="124" spans="1:6" ht="12.75" customHeight="1">
      <c r="A124" s="776"/>
      <c r="B124" s="765"/>
      <c r="E124" s="765"/>
      <c r="F124" s="765"/>
    </row>
    <row r="125" spans="1:6" ht="12.75" customHeight="1">
      <c r="A125" s="776"/>
      <c r="B125" s="765"/>
      <c r="E125" s="765"/>
      <c r="F125" s="765"/>
    </row>
    <row r="126" spans="1:6" ht="12.75" customHeight="1">
      <c r="A126" s="776"/>
      <c r="B126" s="765"/>
      <c r="E126" s="765"/>
      <c r="F126" s="765"/>
    </row>
    <row r="127" spans="1:6" ht="12.75" customHeight="1">
      <c r="A127" s="776"/>
      <c r="B127" s="765"/>
      <c r="E127" s="765"/>
      <c r="F127" s="765"/>
    </row>
    <row r="128" spans="1:6" ht="12.75" customHeight="1">
      <c r="A128" s="776"/>
      <c r="B128" s="765"/>
      <c r="E128" s="765"/>
      <c r="F128" s="765"/>
    </row>
    <row r="129" spans="1:6" ht="12.75" customHeight="1">
      <c r="A129" s="776"/>
      <c r="B129" s="765"/>
      <c r="E129" s="765"/>
      <c r="F129" s="765"/>
    </row>
    <row r="130" spans="1:6" ht="12.75" customHeight="1">
      <c r="A130" s="776"/>
      <c r="B130" s="765"/>
      <c r="E130" s="765"/>
      <c r="F130" s="765"/>
    </row>
    <row r="131" spans="1:6" ht="12.75" customHeight="1">
      <c r="A131" s="776"/>
      <c r="B131" s="765"/>
      <c r="E131" s="765"/>
      <c r="F131" s="765"/>
    </row>
    <row r="132" spans="1:6" ht="12.75" customHeight="1">
      <c r="A132" s="776"/>
      <c r="B132" s="765"/>
      <c r="E132" s="765"/>
      <c r="F132" s="765"/>
    </row>
    <row r="133" spans="1:6" ht="12.75" customHeight="1">
      <c r="A133" s="776"/>
      <c r="B133" s="765"/>
      <c r="E133" s="765"/>
      <c r="F133" s="765"/>
    </row>
    <row r="134" spans="1:6" ht="12.75" customHeight="1">
      <c r="A134" s="776"/>
      <c r="B134" s="765"/>
      <c r="E134" s="765"/>
      <c r="F134" s="765"/>
    </row>
    <row r="135" spans="1:6" ht="12.75" customHeight="1">
      <c r="A135" s="776"/>
      <c r="B135" s="765"/>
      <c r="E135" s="765"/>
      <c r="F135" s="765"/>
    </row>
    <row r="136" spans="1:6" ht="12.75" customHeight="1">
      <c r="A136" s="776"/>
      <c r="B136" s="765"/>
      <c r="E136" s="765"/>
      <c r="F136" s="765"/>
    </row>
    <row r="137" spans="1:6" ht="12.75" customHeight="1">
      <c r="A137" s="776"/>
      <c r="B137" s="765"/>
      <c r="E137" s="765"/>
      <c r="F137" s="765"/>
    </row>
    <row r="138" spans="1:6" ht="12.75" customHeight="1">
      <c r="A138" s="776"/>
      <c r="B138" s="765"/>
      <c r="E138" s="765"/>
      <c r="F138" s="765"/>
    </row>
    <row r="139" spans="1:6" ht="12.75" customHeight="1">
      <c r="A139" s="776"/>
      <c r="B139" s="765"/>
      <c r="E139" s="765"/>
      <c r="F139" s="765"/>
    </row>
    <row r="140" spans="1:6" ht="12.75" customHeight="1">
      <c r="A140" s="776"/>
      <c r="B140" s="765"/>
      <c r="E140" s="765"/>
      <c r="F140" s="765"/>
    </row>
    <row r="141" spans="1:6" ht="12.75" customHeight="1">
      <c r="A141" s="776"/>
      <c r="B141" s="765"/>
      <c r="E141" s="765"/>
      <c r="F141" s="765"/>
    </row>
    <row r="142" spans="1:6" ht="12.75" customHeight="1">
      <c r="A142" s="776"/>
      <c r="B142" s="765"/>
      <c r="E142" s="765"/>
      <c r="F142" s="765"/>
    </row>
    <row r="143" spans="1:6" ht="12.75" customHeight="1">
      <c r="A143" s="776"/>
      <c r="B143" s="765"/>
      <c r="E143" s="765"/>
      <c r="F143" s="765"/>
    </row>
    <row r="144" spans="1:6" ht="12.75" customHeight="1">
      <c r="A144" s="776"/>
      <c r="B144" s="765"/>
      <c r="E144" s="765"/>
      <c r="F144" s="765"/>
    </row>
    <row r="145" spans="1:6" ht="12.75" customHeight="1">
      <c r="A145" s="776"/>
      <c r="B145" s="765"/>
      <c r="E145" s="765"/>
      <c r="F145" s="765"/>
    </row>
    <row r="146" spans="1:6" ht="12.75" customHeight="1">
      <c r="A146" s="776"/>
      <c r="B146" s="765"/>
      <c r="E146" s="765"/>
      <c r="F146" s="765"/>
    </row>
    <row r="147" spans="1:6" ht="12.75" customHeight="1">
      <c r="A147" s="776"/>
      <c r="B147" s="765"/>
      <c r="E147" s="765"/>
      <c r="F147" s="765"/>
    </row>
    <row r="148" spans="1:6" ht="12.75" customHeight="1">
      <c r="A148" s="776"/>
      <c r="B148" s="765"/>
      <c r="E148" s="765"/>
      <c r="F148" s="765"/>
    </row>
    <row r="149" spans="1:6" ht="12.75" customHeight="1">
      <c r="A149" s="776"/>
      <c r="B149" s="765"/>
      <c r="E149" s="765"/>
      <c r="F149" s="765"/>
    </row>
    <row r="150" spans="1:6" ht="12.75" customHeight="1">
      <c r="A150" s="776"/>
      <c r="B150" s="765"/>
      <c r="E150" s="765"/>
      <c r="F150" s="765"/>
    </row>
    <row r="151" spans="1:6" ht="12.75" customHeight="1">
      <c r="A151" s="776"/>
      <c r="B151" s="765"/>
      <c r="E151" s="765"/>
      <c r="F151" s="765"/>
    </row>
    <row r="152" spans="1:6" ht="12.75" customHeight="1">
      <c r="A152" s="776"/>
      <c r="B152" s="765"/>
      <c r="E152" s="765"/>
      <c r="F152" s="765"/>
    </row>
    <row r="153" spans="1:6" ht="12.75" customHeight="1">
      <c r="A153" s="776"/>
      <c r="B153" s="765"/>
      <c r="E153" s="765"/>
      <c r="F153" s="765"/>
    </row>
    <row r="154" spans="1:6" ht="12.75" customHeight="1">
      <c r="A154" s="776"/>
      <c r="B154" s="765"/>
      <c r="E154" s="765"/>
      <c r="F154" s="765"/>
    </row>
    <row r="155" spans="1:6" ht="12.75" customHeight="1">
      <c r="A155" s="776"/>
      <c r="B155" s="765"/>
      <c r="E155" s="765"/>
      <c r="F155" s="765"/>
    </row>
    <row r="156" spans="1:6" ht="12.75" customHeight="1">
      <c r="A156" s="776"/>
      <c r="B156" s="765"/>
      <c r="E156" s="765"/>
      <c r="F156" s="765"/>
    </row>
    <row r="157" spans="1:6" ht="12.75" customHeight="1">
      <c r="A157" s="776"/>
      <c r="B157" s="765"/>
      <c r="E157" s="765"/>
      <c r="F157" s="765"/>
    </row>
    <row r="158" spans="1:6" ht="12.75" customHeight="1">
      <c r="A158" s="776"/>
      <c r="B158" s="765"/>
      <c r="E158" s="765"/>
      <c r="F158" s="765"/>
    </row>
    <row r="159" spans="1:6" ht="12.75" customHeight="1">
      <c r="A159" s="776"/>
      <c r="B159" s="765"/>
      <c r="E159" s="765"/>
      <c r="F159" s="765"/>
    </row>
    <row r="160" spans="1:6" ht="12.75" customHeight="1">
      <c r="A160" s="776"/>
      <c r="B160" s="765"/>
      <c r="E160" s="765"/>
      <c r="F160" s="765"/>
    </row>
    <row r="161" spans="1:6" ht="12.75" customHeight="1">
      <c r="A161" s="776"/>
      <c r="B161" s="765"/>
      <c r="E161" s="765"/>
      <c r="F161" s="765"/>
    </row>
    <row r="162" spans="1:6" ht="12.75" customHeight="1">
      <c r="A162" s="776"/>
      <c r="B162" s="765"/>
      <c r="E162" s="765"/>
      <c r="F162" s="765"/>
    </row>
    <row r="163" spans="1:6" ht="12.75" customHeight="1">
      <c r="A163" s="776"/>
      <c r="B163" s="765"/>
      <c r="E163" s="765"/>
      <c r="F163" s="765"/>
    </row>
    <row r="164" spans="1:6" ht="12.75" customHeight="1">
      <c r="A164" s="776"/>
      <c r="B164" s="765"/>
      <c r="E164" s="765"/>
      <c r="F164" s="765"/>
    </row>
    <row r="165" spans="1:6" ht="12.75" customHeight="1">
      <c r="A165" s="776"/>
      <c r="B165" s="765"/>
      <c r="E165" s="765"/>
      <c r="F165" s="765"/>
    </row>
    <row r="166" spans="1:6" ht="12.75" customHeight="1">
      <c r="A166" s="776"/>
      <c r="B166" s="765"/>
      <c r="E166" s="765"/>
      <c r="F166" s="765"/>
    </row>
    <row r="167" spans="1:6" ht="12.75" customHeight="1">
      <c r="A167" s="776"/>
      <c r="B167" s="765"/>
      <c r="E167" s="765"/>
      <c r="F167" s="765"/>
    </row>
    <row r="168" spans="1:6" ht="12.75" customHeight="1">
      <c r="A168" s="776"/>
      <c r="B168" s="765"/>
      <c r="E168" s="765"/>
      <c r="F168" s="765"/>
    </row>
    <row r="169" spans="1:6" ht="12.75" customHeight="1">
      <c r="A169" s="776"/>
      <c r="B169" s="765"/>
      <c r="E169" s="765"/>
      <c r="F169" s="765"/>
    </row>
    <row r="170" spans="1:6" ht="12.75" customHeight="1">
      <c r="A170" s="776"/>
      <c r="B170" s="765"/>
      <c r="E170" s="765"/>
      <c r="F170" s="765"/>
    </row>
    <row r="171" spans="1:6" ht="12.75" customHeight="1">
      <c r="A171" s="776"/>
      <c r="B171" s="765"/>
      <c r="E171" s="765"/>
      <c r="F171" s="765"/>
    </row>
    <row r="172" spans="1:6" ht="12.75" customHeight="1">
      <c r="A172" s="776"/>
      <c r="B172" s="765"/>
      <c r="E172" s="765"/>
      <c r="F172" s="765"/>
    </row>
    <row r="173" spans="1:6" ht="12.75" customHeight="1">
      <c r="A173" s="776"/>
      <c r="B173" s="765"/>
      <c r="E173" s="765"/>
      <c r="F173" s="765"/>
    </row>
    <row r="174" spans="1:6" ht="12.75" customHeight="1">
      <c r="A174" s="776"/>
      <c r="B174" s="765"/>
      <c r="E174" s="765"/>
      <c r="F174" s="765"/>
    </row>
    <row r="175" spans="1:6" ht="12.75" customHeight="1">
      <c r="A175" s="776"/>
      <c r="B175" s="765"/>
      <c r="E175" s="765"/>
      <c r="F175" s="765"/>
    </row>
    <row r="176" spans="1:6" ht="12.75" customHeight="1">
      <c r="A176" s="776"/>
      <c r="B176" s="765"/>
      <c r="E176" s="765"/>
      <c r="F176" s="765"/>
    </row>
    <row r="177" spans="1:6" ht="12.75" customHeight="1">
      <c r="A177" s="776"/>
      <c r="B177" s="765"/>
      <c r="E177" s="765"/>
      <c r="F177" s="765"/>
    </row>
    <row r="178" spans="1:6" ht="12.75" customHeight="1">
      <c r="A178" s="776"/>
      <c r="B178" s="765"/>
      <c r="E178" s="765"/>
      <c r="F178" s="765"/>
    </row>
    <row r="179" spans="1:6" ht="12.75" customHeight="1">
      <c r="A179" s="776"/>
      <c r="B179" s="765"/>
      <c r="E179" s="765"/>
      <c r="F179" s="765"/>
    </row>
    <row r="180" spans="1:6" ht="12.75" customHeight="1">
      <c r="A180" s="776"/>
      <c r="B180" s="765"/>
      <c r="E180" s="765"/>
      <c r="F180" s="765"/>
    </row>
    <row r="181" spans="1:6" ht="12.75" customHeight="1">
      <c r="A181" s="776"/>
      <c r="B181" s="765"/>
      <c r="E181" s="765"/>
      <c r="F181" s="765"/>
    </row>
    <row r="182" spans="1:6" ht="12.75" customHeight="1">
      <c r="A182" s="776"/>
      <c r="B182" s="765"/>
      <c r="E182" s="765"/>
      <c r="F182" s="765"/>
    </row>
    <row r="183" spans="1:6" ht="12.75" customHeight="1">
      <c r="A183" s="776"/>
      <c r="B183" s="765"/>
      <c r="E183" s="765"/>
      <c r="F183" s="765"/>
    </row>
    <row r="184" spans="1:6" ht="12.75" customHeight="1">
      <c r="A184" s="776"/>
      <c r="B184" s="765"/>
      <c r="E184" s="765"/>
      <c r="F184" s="765"/>
    </row>
    <row r="185" spans="1:6" ht="12.75" customHeight="1">
      <c r="A185" s="776"/>
      <c r="B185" s="765"/>
      <c r="E185" s="765"/>
      <c r="F185" s="765"/>
    </row>
    <row r="186" spans="1:6" ht="12.75" customHeight="1">
      <c r="A186" s="776"/>
      <c r="B186" s="765"/>
      <c r="E186" s="765"/>
      <c r="F186" s="765"/>
    </row>
    <row r="187" spans="1:6" ht="12.75" customHeight="1">
      <c r="A187" s="776"/>
      <c r="B187" s="765"/>
      <c r="E187" s="765"/>
      <c r="F187" s="765"/>
    </row>
    <row r="188" spans="1:6" ht="12.75" customHeight="1">
      <c r="A188" s="776"/>
      <c r="B188" s="765"/>
      <c r="E188" s="765"/>
      <c r="F188" s="765"/>
    </row>
    <row r="189" spans="1:6" ht="12.75" customHeight="1">
      <c r="A189" s="776"/>
      <c r="B189" s="765"/>
      <c r="E189" s="765"/>
      <c r="F189" s="765"/>
    </row>
    <row r="190" spans="1:6" ht="12.75" customHeight="1">
      <c r="A190" s="776"/>
      <c r="B190" s="765"/>
      <c r="E190" s="765"/>
      <c r="F190" s="765"/>
    </row>
    <row r="191" spans="1:6" ht="12.75" customHeight="1">
      <c r="A191" s="776"/>
      <c r="B191" s="765"/>
      <c r="E191" s="765"/>
      <c r="F191" s="765"/>
    </row>
    <row r="192" spans="1:6" ht="12.75" customHeight="1">
      <c r="A192" s="776"/>
      <c r="B192" s="765"/>
      <c r="E192" s="765"/>
      <c r="F192" s="765"/>
    </row>
    <row r="193" spans="1:6" ht="12.75" customHeight="1">
      <c r="A193" s="776"/>
      <c r="B193" s="765"/>
      <c r="E193" s="765"/>
      <c r="F193" s="765"/>
    </row>
    <row r="194" spans="1:6" ht="12.75" customHeight="1">
      <c r="A194" s="776"/>
      <c r="B194" s="765"/>
      <c r="E194" s="765"/>
      <c r="F194" s="765"/>
    </row>
    <row r="195" spans="1:6" ht="12.75" customHeight="1">
      <c r="A195" s="776"/>
      <c r="B195" s="765"/>
      <c r="E195" s="765"/>
      <c r="F195" s="765"/>
    </row>
    <row r="196" spans="1:6" ht="12.75" customHeight="1">
      <c r="A196" s="776"/>
      <c r="B196" s="765"/>
      <c r="E196" s="765"/>
      <c r="F196" s="765"/>
    </row>
    <row r="197" spans="1:6" ht="12.75" customHeight="1">
      <c r="A197" s="776"/>
      <c r="B197" s="765"/>
      <c r="E197" s="765"/>
      <c r="F197" s="765"/>
    </row>
    <row r="198" spans="1:6" ht="12.75" customHeight="1">
      <c r="A198" s="776"/>
      <c r="B198" s="765"/>
      <c r="E198" s="765"/>
      <c r="F198" s="765"/>
    </row>
    <row r="199" spans="1:6" ht="12.75" customHeight="1">
      <c r="A199" s="776"/>
      <c r="B199" s="765"/>
      <c r="E199" s="765"/>
      <c r="F199" s="765"/>
    </row>
    <row r="200" spans="1:6" ht="12.75" customHeight="1">
      <c r="A200" s="776"/>
      <c r="B200" s="765"/>
      <c r="E200" s="765"/>
      <c r="F200" s="765"/>
    </row>
    <row r="201" spans="1:6" ht="12.75" customHeight="1">
      <c r="A201" s="776"/>
      <c r="B201" s="765"/>
      <c r="E201" s="765"/>
      <c r="F201" s="765"/>
    </row>
    <row r="202" spans="1:6" ht="12.75" customHeight="1">
      <c r="A202" s="776"/>
      <c r="B202" s="765"/>
      <c r="E202" s="765"/>
      <c r="F202" s="765"/>
    </row>
    <row r="203" spans="1:6" ht="12.75" customHeight="1">
      <c r="A203" s="776"/>
      <c r="B203" s="765"/>
      <c r="E203" s="765"/>
      <c r="F203" s="765"/>
    </row>
    <row r="204" spans="1:6" ht="12.75" customHeight="1">
      <c r="A204" s="776"/>
      <c r="B204" s="765"/>
      <c r="E204" s="765"/>
      <c r="F204" s="765"/>
    </row>
    <row r="205" spans="1:6" ht="12.75" customHeight="1">
      <c r="A205" s="776"/>
      <c r="B205" s="765"/>
      <c r="E205" s="765"/>
      <c r="F205" s="765"/>
    </row>
    <row r="206" spans="1:6" ht="12.75" customHeight="1">
      <c r="A206" s="776"/>
      <c r="B206" s="765"/>
      <c r="E206" s="765"/>
      <c r="F206" s="765"/>
    </row>
    <row r="207" spans="1:6" ht="12.75" customHeight="1">
      <c r="A207" s="776"/>
      <c r="B207" s="765"/>
      <c r="E207" s="765"/>
      <c r="F207" s="765"/>
    </row>
    <row r="208" spans="1:6" ht="12.75" customHeight="1">
      <c r="A208" s="776"/>
      <c r="B208" s="765"/>
      <c r="E208" s="765"/>
      <c r="F208" s="765"/>
    </row>
    <row r="209" spans="1:6" ht="12.75" customHeight="1">
      <c r="A209" s="776"/>
      <c r="B209" s="765"/>
      <c r="E209" s="765"/>
      <c r="F209" s="765"/>
    </row>
    <row r="210" spans="1:6" ht="12.75" customHeight="1">
      <c r="A210" s="776"/>
      <c r="B210" s="765"/>
      <c r="E210" s="765"/>
      <c r="F210" s="765"/>
    </row>
    <row r="211" spans="1:6" ht="12.75" customHeight="1">
      <c r="A211" s="776"/>
      <c r="B211" s="765"/>
      <c r="E211" s="765"/>
      <c r="F211" s="765"/>
    </row>
    <row r="212" spans="1:6" ht="12.75" customHeight="1">
      <c r="A212" s="776"/>
      <c r="B212" s="765"/>
      <c r="E212" s="765"/>
      <c r="F212" s="765"/>
    </row>
    <row r="213" spans="1:6" ht="12.75" customHeight="1">
      <c r="A213" s="776"/>
      <c r="B213" s="765"/>
      <c r="E213" s="765"/>
      <c r="F213" s="765"/>
    </row>
    <row r="214" spans="1:6" ht="12.75" customHeight="1">
      <c r="A214" s="776"/>
      <c r="B214" s="765"/>
      <c r="E214" s="765"/>
      <c r="F214" s="765"/>
    </row>
    <row r="215" spans="1:6" ht="12.75" customHeight="1">
      <c r="A215" s="776"/>
      <c r="B215" s="765"/>
      <c r="E215" s="765"/>
      <c r="F215" s="765"/>
    </row>
    <row r="216" spans="1:6" ht="12.75" customHeight="1">
      <c r="A216" s="776"/>
      <c r="B216" s="765"/>
      <c r="E216" s="765"/>
      <c r="F216" s="765"/>
    </row>
    <row r="217" spans="1:6" ht="12.75" customHeight="1">
      <c r="A217" s="776"/>
      <c r="B217" s="765"/>
      <c r="E217" s="765"/>
      <c r="F217" s="765"/>
    </row>
    <row r="218" spans="1:6" ht="12.75" customHeight="1">
      <c r="A218" s="776"/>
      <c r="B218" s="765"/>
      <c r="E218" s="765"/>
      <c r="F218" s="765"/>
    </row>
    <row r="219" spans="1:6" ht="12.75" customHeight="1">
      <c r="A219" s="776"/>
      <c r="B219" s="765"/>
      <c r="E219" s="765"/>
      <c r="F219" s="765"/>
    </row>
    <row r="220" spans="1:6" ht="12.75" customHeight="1">
      <c r="A220" s="776"/>
      <c r="B220" s="765"/>
      <c r="E220" s="765"/>
      <c r="F220" s="765"/>
    </row>
    <row r="221" spans="1:6" ht="12.75" customHeight="1">
      <c r="A221" s="776"/>
      <c r="B221" s="765"/>
      <c r="E221" s="765"/>
      <c r="F221" s="765"/>
    </row>
    <row r="222" spans="1:6" ht="12.75" customHeight="1">
      <c r="A222" s="776"/>
      <c r="B222" s="765"/>
      <c r="E222" s="765"/>
      <c r="F222" s="765"/>
    </row>
    <row r="223" spans="1:6" ht="12.75" customHeight="1">
      <c r="A223" s="776"/>
      <c r="B223" s="765"/>
      <c r="E223" s="765"/>
      <c r="F223" s="765"/>
    </row>
    <row r="224" spans="1:6" ht="12.75" customHeight="1">
      <c r="A224" s="776"/>
      <c r="B224" s="765"/>
      <c r="E224" s="765"/>
      <c r="F224" s="765"/>
    </row>
    <row r="225" spans="1:6" ht="12.75" customHeight="1">
      <c r="A225" s="776"/>
      <c r="B225" s="765"/>
      <c r="E225" s="765"/>
      <c r="F225" s="765"/>
    </row>
    <row r="226" spans="1:6" ht="12.75" customHeight="1">
      <c r="A226" s="776"/>
      <c r="B226" s="765"/>
      <c r="E226" s="765"/>
      <c r="F226" s="765"/>
    </row>
    <row r="227" spans="1:6" ht="12.75" customHeight="1">
      <c r="A227" s="776"/>
      <c r="B227" s="765"/>
      <c r="E227" s="765"/>
      <c r="F227" s="765"/>
    </row>
    <row r="228" spans="1:6" ht="12.75" customHeight="1">
      <c r="A228" s="776"/>
      <c r="B228" s="765"/>
      <c r="E228" s="765"/>
      <c r="F228" s="765"/>
    </row>
    <row r="229" spans="1:6" ht="12.75" customHeight="1">
      <c r="A229" s="776"/>
      <c r="B229" s="765"/>
      <c r="E229" s="765"/>
      <c r="F229" s="765"/>
    </row>
    <row r="230" spans="1:6" ht="12.75" customHeight="1">
      <c r="A230" s="776"/>
      <c r="B230" s="765"/>
      <c r="E230" s="765"/>
      <c r="F230" s="765"/>
    </row>
    <row r="231" spans="1:6" ht="12.75" customHeight="1">
      <c r="A231" s="776"/>
      <c r="B231" s="765"/>
      <c r="E231" s="765"/>
      <c r="F231" s="765"/>
    </row>
    <row r="232" spans="1:6" ht="12.75" customHeight="1">
      <c r="A232" s="776"/>
      <c r="B232" s="765"/>
      <c r="E232" s="765"/>
      <c r="F232" s="765"/>
    </row>
    <row r="233" spans="1:6" ht="12.75" customHeight="1">
      <c r="A233" s="776"/>
      <c r="B233" s="765"/>
      <c r="E233" s="765"/>
      <c r="F233" s="765"/>
    </row>
    <row r="234" spans="1:6" ht="12.75" customHeight="1">
      <c r="A234" s="776"/>
      <c r="B234" s="765"/>
      <c r="E234" s="765"/>
      <c r="F234" s="765"/>
    </row>
    <row r="235" spans="1:6" ht="12.75" customHeight="1">
      <c r="A235" s="776"/>
      <c r="B235" s="765"/>
      <c r="E235" s="765"/>
      <c r="F235" s="765"/>
    </row>
    <row r="236" spans="1:6" ht="12.75" customHeight="1">
      <c r="A236" s="776"/>
      <c r="B236" s="765"/>
      <c r="E236" s="765"/>
      <c r="F236" s="765"/>
    </row>
    <row r="237" spans="1:6" ht="12.75" customHeight="1">
      <c r="A237" s="776"/>
      <c r="B237" s="765"/>
      <c r="E237" s="765"/>
      <c r="F237" s="765"/>
    </row>
    <row r="238" spans="1:6" ht="12.75" customHeight="1">
      <c r="A238" s="776"/>
      <c r="B238" s="765"/>
      <c r="E238" s="765"/>
      <c r="F238" s="765"/>
    </row>
    <row r="239" spans="1:6" ht="12.75" customHeight="1">
      <c r="A239" s="776"/>
      <c r="B239" s="765"/>
      <c r="E239" s="765"/>
      <c r="F239" s="765"/>
    </row>
    <row r="240" spans="1:6" ht="12.75" customHeight="1">
      <c r="A240" s="776"/>
      <c r="B240" s="765"/>
      <c r="E240" s="765"/>
      <c r="F240" s="765"/>
    </row>
    <row r="241" spans="1:6" ht="12.75" customHeight="1">
      <c r="A241" s="776"/>
      <c r="B241" s="765"/>
      <c r="E241" s="765"/>
      <c r="F241" s="765"/>
    </row>
    <row r="242" spans="1:6" ht="12.75" customHeight="1">
      <c r="A242" s="776"/>
      <c r="B242" s="765"/>
      <c r="E242" s="765"/>
      <c r="F242" s="765"/>
    </row>
    <row r="243" spans="1:6" ht="12.75" customHeight="1">
      <c r="A243" s="776"/>
      <c r="B243" s="765"/>
      <c r="E243" s="765"/>
      <c r="F243" s="765"/>
    </row>
    <row r="244" spans="1:6" ht="12.75" customHeight="1">
      <c r="A244" s="776"/>
      <c r="B244" s="765"/>
      <c r="E244" s="765"/>
      <c r="F244" s="765"/>
    </row>
    <row r="245" spans="1:6" ht="12.75" customHeight="1">
      <c r="A245" s="776"/>
      <c r="B245" s="765"/>
      <c r="E245" s="765"/>
      <c r="F245" s="765"/>
    </row>
    <row r="246" spans="1:6" ht="12.75" customHeight="1">
      <c r="A246" s="776"/>
      <c r="B246" s="765"/>
      <c r="E246" s="765"/>
      <c r="F246" s="765"/>
    </row>
    <row r="247" spans="1:6" ht="12.75" customHeight="1">
      <c r="A247" s="776"/>
      <c r="B247" s="765"/>
      <c r="E247" s="765"/>
      <c r="F247" s="765"/>
    </row>
    <row r="248" spans="1:6" ht="12.75" customHeight="1">
      <c r="A248" s="776"/>
      <c r="B248" s="765"/>
      <c r="E248" s="765"/>
      <c r="F248" s="765"/>
    </row>
    <row r="249" spans="1:6" ht="12.75" customHeight="1">
      <c r="A249" s="776"/>
      <c r="B249" s="765"/>
      <c r="E249" s="765"/>
      <c r="F249" s="765"/>
    </row>
    <row r="250" spans="1:6" ht="12.75" customHeight="1">
      <c r="A250" s="776"/>
      <c r="B250" s="765"/>
      <c r="E250" s="765"/>
      <c r="F250" s="765"/>
    </row>
    <row r="251" spans="1:6" ht="12.75" customHeight="1">
      <c r="A251" s="776"/>
      <c r="B251" s="765"/>
      <c r="E251" s="765"/>
      <c r="F251" s="765"/>
    </row>
    <row r="252" spans="1:6" ht="12.75" customHeight="1">
      <c r="A252" s="776"/>
      <c r="B252" s="765"/>
      <c r="E252" s="765"/>
      <c r="F252" s="765"/>
    </row>
    <row r="253" spans="1:6" ht="12.75" customHeight="1">
      <c r="A253" s="776"/>
      <c r="B253" s="765"/>
      <c r="E253" s="765"/>
      <c r="F253" s="765"/>
    </row>
    <row r="254" spans="1:6" ht="12.75" customHeight="1">
      <c r="A254" s="776"/>
      <c r="B254" s="765"/>
      <c r="E254" s="765"/>
      <c r="F254" s="765"/>
    </row>
    <row r="255" spans="1:6" ht="12.75" customHeight="1">
      <c r="A255" s="776"/>
      <c r="B255" s="765"/>
      <c r="E255" s="765"/>
      <c r="F255" s="765"/>
    </row>
    <row r="256" spans="1:6" ht="12.75" customHeight="1">
      <c r="A256" s="776"/>
      <c r="B256" s="765"/>
      <c r="E256" s="765"/>
      <c r="F256" s="765"/>
    </row>
    <row r="257" spans="1:6" ht="12.75" customHeight="1">
      <c r="A257" s="776"/>
      <c r="B257" s="765"/>
      <c r="E257" s="765"/>
      <c r="F257" s="765"/>
    </row>
    <row r="258" spans="1:6" ht="12.75" customHeight="1">
      <c r="A258" s="776"/>
      <c r="B258" s="765"/>
      <c r="E258" s="765"/>
      <c r="F258" s="765"/>
    </row>
    <row r="259" spans="1:6" ht="12.75" customHeight="1">
      <c r="A259" s="776"/>
      <c r="B259" s="765"/>
      <c r="E259" s="765"/>
      <c r="F259" s="765"/>
    </row>
    <row r="260" spans="1:6" ht="12.75" customHeight="1">
      <c r="A260" s="776"/>
      <c r="B260" s="765"/>
      <c r="E260" s="765"/>
      <c r="F260" s="765"/>
    </row>
    <row r="261" spans="1:6" ht="12.75" customHeight="1">
      <c r="A261" s="776"/>
      <c r="B261" s="765"/>
      <c r="E261" s="765"/>
      <c r="F261" s="765"/>
    </row>
    <row r="262" spans="1:6" ht="12.75" customHeight="1">
      <c r="A262" s="776"/>
      <c r="B262" s="765"/>
      <c r="E262" s="765"/>
      <c r="F262" s="765"/>
    </row>
    <row r="263" spans="1:6" ht="12.75" customHeight="1">
      <c r="A263" s="776"/>
      <c r="B263" s="765"/>
      <c r="E263" s="765"/>
      <c r="F263" s="765"/>
    </row>
    <row r="264" spans="1:6" ht="12.75" customHeight="1">
      <c r="A264" s="776"/>
      <c r="B264" s="765"/>
      <c r="E264" s="765"/>
      <c r="F264" s="765"/>
    </row>
    <row r="265" spans="1:6" ht="12.75" customHeight="1">
      <c r="A265" s="776"/>
      <c r="B265" s="765"/>
      <c r="E265" s="765"/>
      <c r="F265" s="765"/>
    </row>
    <row r="266" spans="1:6" ht="12.75" customHeight="1">
      <c r="A266" s="776"/>
      <c r="B266" s="765"/>
      <c r="E266" s="765"/>
      <c r="F266" s="765"/>
    </row>
    <row r="267" spans="1:6" ht="12.75" customHeight="1">
      <c r="A267" s="776"/>
      <c r="B267" s="765"/>
      <c r="E267" s="765"/>
      <c r="F267" s="765"/>
    </row>
    <row r="268" spans="1:6" ht="12.75" customHeight="1">
      <c r="A268" s="776"/>
      <c r="B268" s="765"/>
      <c r="E268" s="765"/>
      <c r="F268" s="765"/>
    </row>
    <row r="269" spans="1:6" ht="12.75" customHeight="1">
      <c r="A269" s="776"/>
      <c r="B269" s="765"/>
      <c r="E269" s="765"/>
      <c r="F269" s="765"/>
    </row>
    <row r="270" spans="1:6" ht="12.75" customHeight="1">
      <c r="A270" s="776"/>
      <c r="B270" s="765"/>
      <c r="E270" s="765"/>
      <c r="F270" s="765"/>
    </row>
    <row r="271" spans="1:6" ht="12.75" customHeight="1">
      <c r="A271" s="776"/>
      <c r="B271" s="765"/>
      <c r="E271" s="765"/>
      <c r="F271" s="765"/>
    </row>
    <row r="272" spans="1:6" ht="12.75" customHeight="1">
      <c r="A272" s="776"/>
      <c r="B272" s="765"/>
      <c r="E272" s="765"/>
      <c r="F272" s="765"/>
    </row>
    <row r="273" spans="1:6" ht="12.75" customHeight="1">
      <c r="A273" s="776"/>
      <c r="B273" s="765"/>
      <c r="E273" s="765"/>
      <c r="F273" s="765"/>
    </row>
    <row r="274" spans="1:6" ht="12.75" customHeight="1">
      <c r="A274" s="776"/>
      <c r="B274" s="765"/>
      <c r="E274" s="765"/>
      <c r="F274" s="765"/>
    </row>
    <row r="275" spans="1:6" ht="12.75" customHeight="1">
      <c r="A275" s="776"/>
      <c r="B275" s="765"/>
      <c r="E275" s="765"/>
      <c r="F275" s="765"/>
    </row>
    <row r="276" spans="1:6" ht="12.75" customHeight="1">
      <c r="A276" s="776"/>
      <c r="B276" s="765"/>
      <c r="E276" s="765"/>
      <c r="F276" s="765"/>
    </row>
    <row r="277" spans="1:6" ht="12.75" customHeight="1">
      <c r="A277" s="776"/>
      <c r="B277" s="765"/>
      <c r="E277" s="765"/>
      <c r="F277" s="765"/>
    </row>
    <row r="278" spans="1:6" ht="12.75" customHeight="1">
      <c r="A278" s="776"/>
      <c r="B278" s="765"/>
      <c r="E278" s="765"/>
      <c r="F278" s="765"/>
    </row>
    <row r="279" spans="1:6" ht="12.75" customHeight="1">
      <c r="A279" s="776"/>
      <c r="B279" s="765"/>
      <c r="E279" s="765"/>
      <c r="F279" s="765"/>
    </row>
    <row r="280" spans="1:6" ht="12.75" customHeight="1">
      <c r="A280" s="776"/>
      <c r="B280" s="765"/>
      <c r="E280" s="765"/>
      <c r="F280" s="765"/>
    </row>
    <row r="281" spans="1:6" ht="12.75" customHeight="1">
      <c r="A281" s="776"/>
      <c r="B281" s="765"/>
      <c r="E281" s="765"/>
      <c r="F281" s="765"/>
    </row>
    <row r="282" spans="1:6" ht="12.75" customHeight="1">
      <c r="A282" s="776"/>
      <c r="B282" s="765"/>
      <c r="E282" s="765"/>
      <c r="F282" s="765"/>
    </row>
    <row r="283" spans="1:6" ht="12.75" customHeight="1">
      <c r="A283" s="776"/>
      <c r="B283" s="765"/>
      <c r="E283" s="765"/>
      <c r="F283" s="765"/>
    </row>
    <row r="284" spans="1:6" ht="12.75" customHeight="1">
      <c r="A284" s="776"/>
      <c r="B284" s="765"/>
      <c r="E284" s="765"/>
      <c r="F284" s="765"/>
    </row>
    <row r="285" spans="1:6" ht="12.75" customHeight="1">
      <c r="A285" s="776"/>
      <c r="B285" s="765"/>
      <c r="E285" s="765"/>
      <c r="F285" s="765"/>
    </row>
    <row r="286" spans="1:6" ht="12.75" customHeight="1">
      <c r="A286" s="776"/>
      <c r="B286" s="765"/>
      <c r="E286" s="765"/>
      <c r="F286" s="765"/>
    </row>
    <row r="287" spans="1:6" ht="12.75" customHeight="1">
      <c r="A287" s="776"/>
      <c r="B287" s="765"/>
      <c r="E287" s="765"/>
      <c r="F287" s="765"/>
    </row>
    <row r="288" spans="1:6" ht="12.75" customHeight="1">
      <c r="A288" s="776"/>
      <c r="B288" s="765"/>
      <c r="E288" s="765"/>
      <c r="F288" s="765"/>
    </row>
    <row r="289" spans="1:6" ht="12.75" customHeight="1">
      <c r="A289" s="776"/>
      <c r="B289" s="765"/>
      <c r="E289" s="765"/>
      <c r="F289" s="765"/>
    </row>
    <row r="290" spans="1:6" ht="12.75" customHeight="1">
      <c r="A290" s="776"/>
      <c r="B290" s="765"/>
      <c r="E290" s="765"/>
      <c r="F290" s="765"/>
    </row>
    <row r="291" spans="1:6" ht="12.75" customHeight="1">
      <c r="A291" s="776"/>
      <c r="B291" s="765"/>
      <c r="E291" s="765"/>
      <c r="F291" s="765"/>
    </row>
    <row r="292" spans="1:6" ht="12.75" customHeight="1">
      <c r="A292" s="776"/>
      <c r="B292" s="765"/>
      <c r="E292" s="765"/>
      <c r="F292" s="765"/>
    </row>
    <row r="293" spans="1:6" ht="12.75" customHeight="1">
      <c r="A293" s="776"/>
      <c r="B293" s="765"/>
      <c r="E293" s="765"/>
      <c r="F293" s="765"/>
    </row>
    <row r="294" spans="1:6" ht="12.75" customHeight="1">
      <c r="A294" s="776"/>
      <c r="B294" s="765"/>
      <c r="E294" s="765"/>
      <c r="F294" s="765"/>
    </row>
    <row r="295" spans="1:6" ht="12.75" customHeight="1">
      <c r="A295" s="776"/>
      <c r="B295" s="765"/>
      <c r="E295" s="765"/>
      <c r="F295" s="765"/>
    </row>
    <row r="296" spans="1:6" ht="12.75" customHeight="1">
      <c r="A296" s="776"/>
      <c r="B296" s="765"/>
      <c r="E296" s="765"/>
      <c r="F296" s="765"/>
    </row>
    <row r="297" spans="1:6" ht="12.75" customHeight="1">
      <c r="A297" s="776"/>
      <c r="B297" s="765"/>
      <c r="E297" s="765"/>
      <c r="F297" s="765"/>
    </row>
    <row r="298" spans="1:6" ht="12.75" customHeight="1">
      <c r="A298" s="776"/>
      <c r="B298" s="765"/>
      <c r="E298" s="765"/>
      <c r="F298" s="765"/>
    </row>
    <row r="299" spans="1:6" ht="12.75" customHeight="1">
      <c r="A299" s="776"/>
      <c r="B299" s="765"/>
      <c r="E299" s="765"/>
      <c r="F299" s="765"/>
    </row>
    <row r="300" spans="1:6" ht="12.75" customHeight="1">
      <c r="A300" s="776"/>
      <c r="B300" s="765"/>
      <c r="E300" s="765"/>
      <c r="F300" s="765"/>
    </row>
    <row r="301" spans="1:6" ht="12.75" customHeight="1">
      <c r="A301" s="776"/>
      <c r="B301" s="765"/>
      <c r="E301" s="765"/>
      <c r="F301" s="765"/>
    </row>
    <row r="302" spans="1:6" ht="12.75" customHeight="1">
      <c r="A302" s="776"/>
      <c r="B302" s="765"/>
      <c r="E302" s="765"/>
      <c r="F302" s="765"/>
    </row>
    <row r="303" spans="1:6" ht="12.75" customHeight="1">
      <c r="A303" s="776"/>
      <c r="B303" s="765"/>
      <c r="E303" s="765"/>
      <c r="F303" s="765"/>
    </row>
    <row r="304" spans="1:6" ht="12.75" customHeight="1">
      <c r="A304" s="776"/>
      <c r="B304" s="765"/>
      <c r="E304" s="765"/>
      <c r="F304" s="765"/>
    </row>
    <row r="305" spans="1:6" ht="12.75" customHeight="1">
      <c r="A305" s="776"/>
      <c r="B305" s="765"/>
      <c r="E305" s="765"/>
      <c r="F305" s="765"/>
    </row>
    <row r="306" spans="1:6" ht="12.75" customHeight="1">
      <c r="A306" s="776"/>
      <c r="B306" s="765"/>
      <c r="E306" s="765"/>
      <c r="F306" s="765"/>
    </row>
    <row r="307" spans="1:6" ht="12.75" customHeight="1">
      <c r="A307" s="776"/>
      <c r="B307" s="765"/>
      <c r="E307" s="765"/>
      <c r="F307" s="765"/>
    </row>
    <row r="308" spans="1:6" ht="12.75" customHeight="1">
      <c r="A308" s="776"/>
      <c r="B308" s="765"/>
      <c r="E308" s="765"/>
      <c r="F308" s="765"/>
    </row>
    <row r="309" spans="1:6" ht="12.75" customHeight="1">
      <c r="A309" s="776"/>
      <c r="B309" s="765"/>
      <c r="E309" s="765"/>
      <c r="F309" s="765"/>
    </row>
    <row r="310" spans="1:6" ht="12.75" customHeight="1">
      <c r="A310" s="776"/>
      <c r="B310" s="765"/>
      <c r="E310" s="765"/>
      <c r="F310" s="765"/>
    </row>
    <row r="311" spans="1:6" ht="12.75" customHeight="1">
      <c r="A311" s="776"/>
      <c r="B311" s="765"/>
      <c r="E311" s="765"/>
      <c r="F311" s="765"/>
    </row>
    <row r="312" spans="1:6" ht="12.75" customHeight="1">
      <c r="A312" s="776"/>
      <c r="B312" s="765"/>
      <c r="E312" s="765"/>
      <c r="F312" s="765"/>
    </row>
    <row r="313" spans="1:6" ht="12.75" customHeight="1">
      <c r="A313" s="776"/>
      <c r="B313" s="765"/>
      <c r="E313" s="765"/>
      <c r="F313" s="765"/>
    </row>
    <row r="314" spans="1:6" ht="12.75" customHeight="1">
      <c r="A314" s="776"/>
      <c r="B314" s="765"/>
      <c r="E314" s="765"/>
      <c r="F314" s="765"/>
    </row>
    <row r="315" spans="1:6" ht="12.75" customHeight="1">
      <c r="A315" s="776"/>
      <c r="B315" s="765"/>
      <c r="E315" s="765"/>
      <c r="F315" s="765"/>
    </row>
    <row r="316" spans="1:6" ht="12.75" customHeight="1">
      <c r="A316" s="776"/>
      <c r="B316" s="765"/>
      <c r="E316" s="765"/>
      <c r="F316" s="765"/>
    </row>
    <row r="317" spans="1:6" ht="12.75" customHeight="1">
      <c r="A317" s="776"/>
      <c r="B317" s="765"/>
      <c r="E317" s="765"/>
      <c r="F317" s="765"/>
    </row>
    <row r="318" spans="1:6" ht="12.75" customHeight="1">
      <c r="A318" s="776"/>
      <c r="B318" s="765"/>
      <c r="E318" s="765"/>
      <c r="F318" s="765"/>
    </row>
    <row r="319" spans="1:6" ht="12.75" customHeight="1">
      <c r="A319" s="776"/>
      <c r="B319" s="765"/>
      <c r="E319" s="765"/>
      <c r="F319" s="765"/>
    </row>
    <row r="320" spans="1:6" ht="12.75" customHeight="1">
      <c r="A320" s="776"/>
      <c r="B320" s="765"/>
      <c r="E320" s="765"/>
      <c r="F320" s="765"/>
    </row>
    <row r="321" spans="1:6" ht="12.75" customHeight="1">
      <c r="A321" s="776"/>
      <c r="B321" s="765"/>
      <c r="E321" s="765"/>
      <c r="F321" s="765"/>
    </row>
    <row r="322" spans="1:6" ht="12.75" customHeight="1">
      <c r="A322" s="776"/>
      <c r="B322" s="765"/>
      <c r="E322" s="765"/>
      <c r="F322" s="765"/>
    </row>
    <row r="323" spans="1:6" ht="12.75" customHeight="1">
      <c r="A323" s="776"/>
      <c r="B323" s="765"/>
      <c r="E323" s="765"/>
      <c r="F323" s="765"/>
    </row>
    <row r="324" spans="1:6" ht="12.75" customHeight="1">
      <c r="A324" s="776"/>
      <c r="B324" s="765"/>
      <c r="E324" s="765"/>
      <c r="F324" s="765"/>
    </row>
    <row r="325" spans="1:6" ht="12.75" customHeight="1">
      <c r="A325" s="776"/>
      <c r="B325" s="765"/>
      <c r="E325" s="765"/>
      <c r="F325" s="765"/>
    </row>
    <row r="326" spans="1:6" ht="12.75" customHeight="1">
      <c r="A326" s="776"/>
      <c r="B326" s="765"/>
      <c r="E326" s="765"/>
      <c r="F326" s="765"/>
    </row>
    <row r="327" spans="1:6" ht="12.75" customHeight="1">
      <c r="A327" s="776"/>
      <c r="B327" s="765"/>
      <c r="E327" s="765"/>
      <c r="F327" s="765"/>
    </row>
    <row r="328" spans="1:6" ht="12.75" customHeight="1">
      <c r="A328" s="776"/>
      <c r="B328" s="765"/>
      <c r="E328" s="765"/>
      <c r="F328" s="765"/>
    </row>
    <row r="329" spans="1:6" ht="12.75" customHeight="1">
      <c r="A329" s="776"/>
      <c r="B329" s="765"/>
      <c r="E329" s="765"/>
      <c r="F329" s="765"/>
    </row>
    <row r="330" spans="1:6" ht="12.75" customHeight="1">
      <c r="A330" s="776"/>
      <c r="B330" s="765"/>
      <c r="E330" s="765"/>
      <c r="F330" s="765"/>
    </row>
    <row r="331" spans="1:6" ht="12.75" customHeight="1">
      <c r="A331" s="776"/>
      <c r="B331" s="765"/>
      <c r="E331" s="765"/>
      <c r="F331" s="765"/>
    </row>
    <row r="332" spans="1:6" ht="12.75" customHeight="1">
      <c r="A332" s="776"/>
      <c r="B332" s="765"/>
      <c r="E332" s="765"/>
      <c r="F332" s="765"/>
    </row>
    <row r="333" spans="1:6" ht="12.75" customHeight="1">
      <c r="A333" s="776"/>
      <c r="B333" s="765"/>
      <c r="E333" s="765"/>
      <c r="F333" s="765"/>
    </row>
    <row r="334" spans="1:6" ht="12.75" customHeight="1">
      <c r="A334" s="776"/>
      <c r="B334" s="765"/>
      <c r="E334" s="765"/>
      <c r="F334" s="765"/>
    </row>
    <row r="335" spans="1:6" ht="12.75" customHeight="1">
      <c r="A335" s="776"/>
      <c r="B335" s="765"/>
      <c r="E335" s="765"/>
      <c r="F335" s="765"/>
    </row>
    <row r="336" spans="1:6" ht="12.75" customHeight="1">
      <c r="A336" s="776"/>
      <c r="B336" s="765"/>
      <c r="E336" s="765"/>
      <c r="F336" s="765"/>
    </row>
    <row r="337" spans="1:6" ht="12.75" customHeight="1">
      <c r="A337" s="776"/>
      <c r="B337" s="765"/>
      <c r="E337" s="765"/>
      <c r="F337" s="765"/>
    </row>
    <row r="338" spans="1:6" ht="12.75" customHeight="1">
      <c r="A338" s="776"/>
      <c r="B338" s="765"/>
      <c r="E338" s="765"/>
      <c r="F338" s="765"/>
    </row>
    <row r="339" spans="1:6" ht="12.75" customHeight="1">
      <c r="A339" s="776"/>
      <c r="B339" s="765"/>
      <c r="E339" s="765"/>
      <c r="F339" s="765"/>
    </row>
    <row r="340" spans="1:6" ht="12.75" customHeight="1">
      <c r="A340" s="776"/>
      <c r="B340" s="765"/>
      <c r="E340" s="765"/>
      <c r="F340" s="765"/>
    </row>
    <row r="341" spans="1:6" ht="12.75" customHeight="1">
      <c r="A341" s="776"/>
      <c r="B341" s="765"/>
      <c r="E341" s="765"/>
      <c r="F341" s="765"/>
    </row>
    <row r="342" spans="1:6" ht="12.75" customHeight="1">
      <c r="A342" s="776"/>
      <c r="B342" s="765"/>
      <c r="E342" s="765"/>
      <c r="F342" s="765"/>
    </row>
    <row r="343" spans="1:6" ht="12.75" customHeight="1">
      <c r="A343" s="776"/>
      <c r="B343" s="765"/>
      <c r="E343" s="765"/>
      <c r="F343" s="765"/>
    </row>
    <row r="344" spans="1:6" ht="12.75" customHeight="1">
      <c r="A344" s="776"/>
      <c r="B344" s="765"/>
      <c r="E344" s="765"/>
      <c r="F344" s="765"/>
    </row>
    <row r="345" spans="1:6" ht="12.75" customHeight="1">
      <c r="A345" s="776"/>
      <c r="B345" s="765"/>
      <c r="E345" s="765"/>
      <c r="F345" s="765"/>
    </row>
    <row r="346" spans="1:6" ht="12.75" customHeight="1">
      <c r="A346" s="776"/>
      <c r="B346" s="765"/>
      <c r="E346" s="765"/>
      <c r="F346" s="765"/>
    </row>
    <row r="347" spans="1:6" ht="12.75" customHeight="1">
      <c r="A347" s="776"/>
      <c r="B347" s="765"/>
      <c r="E347" s="765"/>
      <c r="F347" s="765"/>
    </row>
    <row r="348" spans="1:6" ht="12.75" customHeight="1">
      <c r="A348" s="776"/>
      <c r="B348" s="765"/>
      <c r="E348" s="765"/>
      <c r="F348" s="765"/>
    </row>
    <row r="349" spans="1:6" ht="12.75" customHeight="1">
      <c r="A349" s="776"/>
      <c r="B349" s="765"/>
      <c r="E349" s="765"/>
      <c r="F349" s="765"/>
    </row>
    <row r="350" spans="1:6" ht="12.75" customHeight="1">
      <c r="A350" s="776"/>
      <c r="B350" s="765"/>
      <c r="E350" s="765"/>
      <c r="F350" s="765"/>
    </row>
    <row r="351" spans="1:6" ht="12.75" customHeight="1">
      <c r="A351" s="776"/>
      <c r="B351" s="765"/>
      <c r="E351" s="765"/>
      <c r="F351" s="765"/>
    </row>
    <row r="352" spans="1:6" ht="12.75" customHeight="1">
      <c r="A352" s="776"/>
      <c r="B352" s="765"/>
      <c r="E352" s="765"/>
      <c r="F352" s="765"/>
    </row>
    <row r="353" spans="1:6" ht="12.75" customHeight="1">
      <c r="A353" s="776"/>
      <c r="B353" s="765"/>
      <c r="E353" s="765"/>
      <c r="F353" s="765"/>
    </row>
    <row r="354" spans="1:6" ht="12.75" customHeight="1">
      <c r="A354" s="776"/>
      <c r="B354" s="765"/>
      <c r="E354" s="765"/>
      <c r="F354" s="765"/>
    </row>
    <row r="355" spans="1:6" ht="12.75" customHeight="1">
      <c r="A355" s="776"/>
      <c r="B355" s="765"/>
      <c r="E355" s="765"/>
      <c r="F355" s="765"/>
    </row>
    <row r="356" spans="1:6" ht="12.75" customHeight="1">
      <c r="A356" s="776"/>
      <c r="B356" s="765"/>
      <c r="E356" s="765"/>
      <c r="F356" s="765"/>
    </row>
    <row r="357" spans="1:6" ht="12.75" customHeight="1">
      <c r="A357" s="776"/>
      <c r="B357" s="765"/>
      <c r="E357" s="765"/>
      <c r="F357" s="765"/>
    </row>
    <row r="358" spans="1:6" ht="12.75" customHeight="1">
      <c r="A358" s="776"/>
      <c r="B358" s="765"/>
      <c r="E358" s="765"/>
      <c r="F358" s="765"/>
    </row>
    <row r="359" spans="1:6" ht="12.75" customHeight="1">
      <c r="A359" s="776"/>
      <c r="B359" s="765"/>
      <c r="E359" s="765"/>
      <c r="F359" s="765"/>
    </row>
    <row r="360" spans="1:6" ht="12.75" customHeight="1">
      <c r="A360" s="776"/>
      <c r="B360" s="765"/>
      <c r="E360" s="765"/>
      <c r="F360" s="765"/>
    </row>
    <row r="361" spans="1:6" ht="12.75" customHeight="1">
      <c r="A361" s="776"/>
      <c r="B361" s="765"/>
      <c r="E361" s="765"/>
      <c r="F361" s="765"/>
    </row>
    <row r="362" spans="1:6" ht="12.75" customHeight="1">
      <c r="A362" s="776"/>
      <c r="B362" s="765"/>
      <c r="E362" s="765"/>
      <c r="F362" s="765"/>
    </row>
    <row r="363" spans="1:6" ht="12.75" customHeight="1">
      <c r="A363" s="776"/>
      <c r="B363" s="765"/>
      <c r="E363" s="765"/>
      <c r="F363" s="765"/>
    </row>
    <row r="364" spans="1:6" ht="12.75" customHeight="1">
      <c r="A364" s="776"/>
      <c r="B364" s="765"/>
      <c r="E364" s="765"/>
      <c r="F364" s="765"/>
    </row>
    <row r="365" spans="1:6" ht="12.75" customHeight="1">
      <c r="A365" s="776"/>
      <c r="B365" s="765"/>
      <c r="E365" s="765"/>
      <c r="F365" s="765"/>
    </row>
    <row r="366" spans="1:6" ht="12.75" customHeight="1">
      <c r="A366" s="776"/>
      <c r="B366" s="765"/>
      <c r="E366" s="765"/>
      <c r="F366" s="765"/>
    </row>
    <row r="367" spans="1:6" ht="12.75" customHeight="1">
      <c r="A367" s="776"/>
      <c r="B367" s="765"/>
      <c r="E367" s="765"/>
      <c r="F367" s="765"/>
    </row>
    <row r="368" spans="1:6" ht="12.75" customHeight="1">
      <c r="A368" s="776"/>
      <c r="B368" s="765"/>
      <c r="E368" s="765"/>
      <c r="F368" s="765"/>
    </row>
    <row r="369" spans="1:6" ht="12.75" customHeight="1">
      <c r="A369" s="776"/>
      <c r="B369" s="765"/>
      <c r="E369" s="765"/>
      <c r="F369" s="765"/>
    </row>
    <row r="370" spans="1:6" ht="12.75" customHeight="1">
      <c r="A370" s="776"/>
      <c r="B370" s="765"/>
      <c r="E370" s="765"/>
      <c r="F370" s="765"/>
    </row>
    <row r="371" spans="1:6" ht="12.75" customHeight="1">
      <c r="A371" s="776"/>
      <c r="B371" s="765"/>
      <c r="E371" s="765"/>
      <c r="F371" s="765"/>
    </row>
    <row r="372" spans="1:6" ht="12.75" customHeight="1">
      <c r="A372" s="776"/>
      <c r="B372" s="765"/>
      <c r="E372" s="765"/>
      <c r="F372" s="765"/>
    </row>
    <row r="373" spans="1:6" ht="12.75" customHeight="1">
      <c r="A373" s="776"/>
      <c r="B373" s="765"/>
      <c r="E373" s="765"/>
      <c r="F373" s="765"/>
    </row>
    <row r="374" spans="1:6" ht="12.75" customHeight="1">
      <c r="A374" s="776"/>
      <c r="B374" s="765"/>
      <c r="E374" s="765"/>
      <c r="F374" s="765"/>
    </row>
    <row r="375" spans="1:6" ht="12.75" customHeight="1">
      <c r="A375" s="776"/>
      <c r="B375" s="765"/>
      <c r="E375" s="765"/>
      <c r="F375" s="765"/>
    </row>
    <row r="376" spans="1:6" ht="12.75" customHeight="1">
      <c r="A376" s="776"/>
      <c r="B376" s="765"/>
      <c r="E376" s="765"/>
      <c r="F376" s="765"/>
    </row>
    <row r="377" spans="1:6" ht="12.75" customHeight="1">
      <c r="A377" s="776"/>
      <c r="B377" s="765"/>
      <c r="E377" s="765"/>
      <c r="F377" s="765"/>
    </row>
    <row r="378" spans="1:6" ht="12.75" customHeight="1">
      <c r="A378" s="776"/>
      <c r="B378" s="765"/>
      <c r="E378" s="765"/>
      <c r="F378" s="765"/>
    </row>
    <row r="379" spans="1:6" ht="12.75" customHeight="1">
      <c r="A379" s="776"/>
      <c r="B379" s="765"/>
      <c r="E379" s="765"/>
      <c r="F379" s="765"/>
    </row>
    <row r="380" spans="1:6" ht="12.75" customHeight="1">
      <c r="A380" s="776"/>
      <c r="B380" s="765"/>
      <c r="E380" s="765"/>
      <c r="F380" s="765"/>
    </row>
    <row r="381" spans="1:6" ht="12.75" customHeight="1">
      <c r="A381" s="776"/>
      <c r="B381" s="765"/>
      <c r="E381" s="765"/>
      <c r="F381" s="765"/>
    </row>
    <row r="382" spans="1:6" ht="12.75" customHeight="1">
      <c r="A382" s="776"/>
      <c r="B382" s="765"/>
      <c r="E382" s="765"/>
      <c r="F382" s="765"/>
    </row>
    <row r="383" spans="1:6" ht="12.75" customHeight="1">
      <c r="A383" s="776"/>
      <c r="B383" s="765"/>
      <c r="E383" s="765"/>
      <c r="F383" s="765"/>
    </row>
    <row r="384" spans="1:6" ht="12.75" customHeight="1">
      <c r="A384" s="776"/>
      <c r="B384" s="765"/>
      <c r="E384" s="765"/>
      <c r="F384" s="765"/>
    </row>
    <row r="385" spans="1:6" ht="12.75" customHeight="1">
      <c r="A385" s="776"/>
      <c r="B385" s="765"/>
      <c r="E385" s="765"/>
      <c r="F385" s="765"/>
    </row>
    <row r="386" spans="1:6" ht="12.75" customHeight="1">
      <c r="A386" s="776"/>
      <c r="B386" s="765"/>
      <c r="E386" s="765"/>
      <c r="F386" s="765"/>
    </row>
    <row r="387" spans="1:6" ht="12.75" customHeight="1">
      <c r="A387" s="776"/>
      <c r="B387" s="765"/>
      <c r="E387" s="765"/>
      <c r="F387" s="765"/>
    </row>
    <row r="388" spans="1:6" ht="12.75" customHeight="1">
      <c r="A388" s="776"/>
      <c r="B388" s="765"/>
      <c r="E388" s="765"/>
      <c r="F388" s="765"/>
    </row>
    <row r="389" spans="1:6" ht="12.75" customHeight="1">
      <c r="A389" s="776"/>
      <c r="B389" s="765"/>
      <c r="E389" s="765"/>
      <c r="F389" s="765"/>
    </row>
    <row r="390" spans="1:6" ht="12.75" customHeight="1">
      <c r="A390" s="776"/>
      <c r="B390" s="765"/>
      <c r="E390" s="765"/>
      <c r="F390" s="765"/>
    </row>
    <row r="391" spans="1:6" ht="12.75" customHeight="1">
      <c r="A391" s="776"/>
      <c r="B391" s="765"/>
      <c r="E391" s="765"/>
      <c r="F391" s="765"/>
    </row>
    <row r="392" spans="1:6" ht="12.75" customHeight="1">
      <c r="A392" s="776"/>
      <c r="B392" s="765"/>
      <c r="E392" s="765"/>
      <c r="F392" s="765"/>
    </row>
    <row r="393" spans="1:6" ht="12.75" customHeight="1">
      <c r="A393" s="776"/>
      <c r="B393" s="765"/>
      <c r="E393" s="765"/>
      <c r="F393" s="765"/>
    </row>
    <row r="394" spans="1:6" ht="12.75" customHeight="1">
      <c r="A394" s="776"/>
      <c r="B394" s="765"/>
      <c r="E394" s="765"/>
      <c r="F394" s="765"/>
    </row>
    <row r="395" spans="1:6" ht="12.75" customHeight="1">
      <c r="A395" s="776"/>
      <c r="B395" s="765"/>
      <c r="E395" s="765"/>
      <c r="F395" s="765"/>
    </row>
    <row r="396" spans="1:6" ht="12.75" customHeight="1">
      <c r="A396" s="776"/>
      <c r="B396" s="765"/>
      <c r="E396" s="765"/>
      <c r="F396" s="765"/>
    </row>
    <row r="397" spans="1:6" ht="12.75" customHeight="1">
      <c r="A397" s="776"/>
      <c r="B397" s="765"/>
      <c r="E397" s="765"/>
      <c r="F397" s="765"/>
    </row>
    <row r="398" spans="1:6" ht="12.75" customHeight="1">
      <c r="A398" s="776"/>
      <c r="B398" s="765"/>
      <c r="E398" s="765"/>
      <c r="F398" s="765"/>
    </row>
    <row r="399" spans="1:6" ht="12.75" customHeight="1">
      <c r="A399" s="776"/>
      <c r="B399" s="765"/>
      <c r="E399" s="765"/>
      <c r="F399" s="765"/>
    </row>
    <row r="400" spans="1:6" ht="12.75" customHeight="1">
      <c r="A400" s="776"/>
      <c r="B400" s="765"/>
      <c r="E400" s="765"/>
      <c r="F400" s="765"/>
    </row>
    <row r="401" spans="1:6" ht="12.75" customHeight="1">
      <c r="A401" s="776"/>
      <c r="B401" s="765"/>
      <c r="E401" s="765"/>
      <c r="F401" s="765"/>
    </row>
    <row r="402" spans="1:6" ht="12.75" customHeight="1">
      <c r="A402" s="776"/>
      <c r="B402" s="765"/>
      <c r="E402" s="765"/>
      <c r="F402" s="765"/>
    </row>
    <row r="403" spans="1:6" ht="12.75" customHeight="1">
      <c r="A403" s="776"/>
      <c r="B403" s="765"/>
      <c r="E403" s="765"/>
      <c r="F403" s="765"/>
    </row>
    <row r="404" spans="1:6" ht="12.75" customHeight="1">
      <c r="A404" s="776"/>
      <c r="B404" s="765"/>
      <c r="E404" s="765"/>
      <c r="F404" s="765"/>
    </row>
    <row r="405" spans="1:6" ht="12.75" customHeight="1">
      <c r="A405" s="776"/>
      <c r="B405" s="765"/>
      <c r="E405" s="765"/>
      <c r="F405" s="765"/>
    </row>
    <row r="406" spans="1:6" ht="12.75" customHeight="1">
      <c r="A406" s="776"/>
      <c r="B406" s="765"/>
      <c r="E406" s="765"/>
      <c r="F406" s="765"/>
    </row>
    <row r="407" spans="1:6" ht="12.75" customHeight="1">
      <c r="A407" s="776"/>
      <c r="B407" s="765"/>
      <c r="E407" s="765"/>
      <c r="F407" s="765"/>
    </row>
    <row r="408" spans="1:6" ht="12.75" customHeight="1">
      <c r="A408" s="776"/>
      <c r="B408" s="765"/>
      <c r="E408" s="765"/>
      <c r="F408" s="765"/>
    </row>
    <row r="409" spans="1:6" ht="12.75" customHeight="1">
      <c r="A409" s="776"/>
      <c r="B409" s="765"/>
      <c r="E409" s="765"/>
      <c r="F409" s="765"/>
    </row>
    <row r="410" spans="1:6" ht="12.75" customHeight="1">
      <c r="A410" s="776"/>
      <c r="B410" s="765"/>
      <c r="E410" s="765"/>
      <c r="F410" s="765"/>
    </row>
    <row r="411" spans="1:6" ht="12.75" customHeight="1">
      <c r="A411" s="776"/>
      <c r="B411" s="765"/>
      <c r="E411" s="765"/>
      <c r="F411" s="765"/>
    </row>
    <row r="412" spans="1:6" ht="12.75" customHeight="1">
      <c r="A412" s="776"/>
      <c r="B412" s="765"/>
      <c r="E412" s="765"/>
      <c r="F412" s="765"/>
    </row>
    <row r="413" spans="1:6" ht="12.75" customHeight="1">
      <c r="A413" s="776"/>
      <c r="B413" s="765"/>
      <c r="E413" s="765"/>
      <c r="F413" s="765"/>
    </row>
    <row r="414" spans="1:6" ht="12.75" customHeight="1">
      <c r="A414" s="776"/>
      <c r="B414" s="765"/>
      <c r="E414" s="765"/>
      <c r="F414" s="765"/>
    </row>
    <row r="415" spans="1:6" ht="12.75" customHeight="1">
      <c r="A415" s="776"/>
      <c r="B415" s="765"/>
      <c r="E415" s="765"/>
      <c r="F415" s="765"/>
    </row>
    <row r="416" spans="1:6" ht="12.75" customHeight="1">
      <c r="A416" s="776"/>
      <c r="B416" s="765"/>
      <c r="E416" s="765"/>
      <c r="F416" s="765"/>
    </row>
    <row r="417" spans="1:6" ht="12.75" customHeight="1">
      <c r="A417" s="776"/>
      <c r="B417" s="765"/>
      <c r="E417" s="765"/>
      <c r="F417" s="765"/>
    </row>
    <row r="418" spans="1:6" ht="12.75" customHeight="1">
      <c r="A418" s="776"/>
      <c r="B418" s="765"/>
      <c r="E418" s="765"/>
      <c r="F418" s="765"/>
    </row>
    <row r="419" spans="1:6" ht="12.75" customHeight="1">
      <c r="A419" s="776"/>
      <c r="B419" s="765"/>
      <c r="E419" s="765"/>
      <c r="F419" s="765"/>
    </row>
    <row r="420" spans="1:6" ht="12.75" customHeight="1">
      <c r="A420" s="776"/>
      <c r="B420" s="765"/>
      <c r="E420" s="765"/>
      <c r="F420" s="765"/>
    </row>
    <row r="421" spans="1:6" ht="12.75" customHeight="1">
      <c r="A421" s="776"/>
      <c r="B421" s="765"/>
      <c r="E421" s="765"/>
      <c r="F421" s="765"/>
    </row>
    <row r="422" spans="1:6" ht="12.75" customHeight="1">
      <c r="A422" s="776"/>
      <c r="B422" s="765"/>
      <c r="E422" s="765"/>
      <c r="F422" s="765"/>
    </row>
    <row r="423" spans="1:6" ht="12.75" customHeight="1">
      <c r="A423" s="776"/>
      <c r="B423" s="765"/>
      <c r="E423" s="765"/>
      <c r="F423" s="765"/>
    </row>
    <row r="424" spans="1:6" ht="12.75" customHeight="1">
      <c r="A424" s="776"/>
      <c r="B424" s="765"/>
      <c r="E424" s="765"/>
      <c r="F424" s="765"/>
    </row>
    <row r="425" spans="1:6" ht="12.75" customHeight="1">
      <c r="A425" s="776"/>
      <c r="B425" s="765"/>
      <c r="E425" s="765"/>
      <c r="F425" s="765"/>
    </row>
    <row r="426" spans="1:6" ht="12.75" customHeight="1">
      <c r="A426" s="776"/>
      <c r="B426" s="765"/>
      <c r="E426" s="765"/>
      <c r="F426" s="765"/>
    </row>
    <row r="427" spans="1:6" ht="12.75" customHeight="1">
      <c r="A427" s="776"/>
      <c r="B427" s="765"/>
      <c r="E427" s="765"/>
      <c r="F427" s="765"/>
    </row>
    <row r="428" spans="1:6" ht="12.75" customHeight="1">
      <c r="A428" s="776"/>
      <c r="B428" s="765"/>
      <c r="E428" s="765"/>
      <c r="F428" s="765"/>
    </row>
    <row r="429" spans="1:6" ht="12.75" customHeight="1">
      <c r="A429" s="776"/>
      <c r="B429" s="765"/>
      <c r="E429" s="765"/>
      <c r="F429" s="765"/>
    </row>
    <row r="430" spans="1:6" ht="12.75" customHeight="1">
      <c r="A430" s="776"/>
      <c r="B430" s="765"/>
      <c r="E430" s="765"/>
      <c r="F430" s="765"/>
    </row>
    <row r="431" spans="1:6" ht="12.75" customHeight="1">
      <c r="A431" s="776"/>
      <c r="B431" s="765"/>
      <c r="E431" s="765"/>
      <c r="F431" s="765"/>
    </row>
    <row r="432" spans="1:6" ht="12.75" customHeight="1">
      <c r="A432" s="776"/>
      <c r="B432" s="765"/>
      <c r="E432" s="765"/>
      <c r="F432" s="765"/>
    </row>
    <row r="433" spans="1:6" ht="12.75" customHeight="1">
      <c r="A433" s="776"/>
      <c r="B433" s="765"/>
      <c r="E433" s="765"/>
      <c r="F433" s="765"/>
    </row>
    <row r="434" spans="1:6" ht="12.75" customHeight="1">
      <c r="A434" s="776"/>
      <c r="B434" s="765"/>
      <c r="E434" s="765"/>
      <c r="F434" s="765"/>
    </row>
    <row r="435" spans="1:6" ht="12.75" customHeight="1">
      <c r="A435" s="776"/>
      <c r="B435" s="765"/>
      <c r="E435" s="765"/>
      <c r="F435" s="765"/>
    </row>
    <row r="436" spans="1:6" ht="12.75" customHeight="1">
      <c r="A436" s="776"/>
      <c r="B436" s="765"/>
      <c r="E436" s="765"/>
      <c r="F436" s="765"/>
    </row>
    <row r="437" spans="1:6" ht="12.75" customHeight="1">
      <c r="A437" s="776"/>
      <c r="B437" s="765"/>
      <c r="E437" s="765"/>
      <c r="F437" s="765"/>
    </row>
    <row r="438" spans="1:6" ht="12.75" customHeight="1">
      <c r="A438" s="776"/>
      <c r="B438" s="765"/>
      <c r="E438" s="765"/>
      <c r="F438" s="765"/>
    </row>
    <row r="439" spans="1:6" ht="12.75" customHeight="1">
      <c r="A439" s="776"/>
      <c r="B439" s="765"/>
      <c r="E439" s="765"/>
      <c r="F439" s="765"/>
    </row>
    <row r="440" spans="1:6" ht="12.75" customHeight="1">
      <c r="A440" s="776"/>
      <c r="B440" s="765"/>
      <c r="E440" s="765"/>
      <c r="F440" s="765"/>
    </row>
    <row r="441" spans="1:6" ht="12.75" customHeight="1">
      <c r="A441" s="776"/>
      <c r="B441" s="765"/>
      <c r="E441" s="765"/>
      <c r="F441" s="765"/>
    </row>
    <row r="442" spans="1:6" ht="12.75" customHeight="1">
      <c r="A442" s="776"/>
      <c r="B442" s="765"/>
      <c r="E442" s="765"/>
      <c r="F442" s="765"/>
    </row>
    <row r="443" spans="1:6" ht="12.75" customHeight="1">
      <c r="A443" s="776"/>
      <c r="B443" s="765"/>
      <c r="E443" s="765"/>
      <c r="F443" s="765"/>
    </row>
    <row r="444" spans="1:6" ht="12.75" customHeight="1">
      <c r="A444" s="776"/>
      <c r="B444" s="765"/>
      <c r="E444" s="765"/>
      <c r="F444" s="765"/>
    </row>
    <row r="445" spans="1:6" ht="12.75" customHeight="1">
      <c r="A445" s="776"/>
      <c r="B445" s="765"/>
      <c r="E445" s="765"/>
      <c r="F445" s="765"/>
    </row>
    <row r="446" spans="1:6" ht="12.75" customHeight="1">
      <c r="A446" s="776"/>
      <c r="B446" s="765"/>
      <c r="E446" s="765"/>
      <c r="F446" s="765"/>
    </row>
    <row r="447" spans="1:6" ht="12.75" customHeight="1">
      <c r="A447" s="776"/>
      <c r="B447" s="765"/>
      <c r="E447" s="765"/>
      <c r="F447" s="765"/>
    </row>
    <row r="448" spans="1:6" ht="12.75" customHeight="1">
      <c r="A448" s="776"/>
      <c r="B448" s="765"/>
      <c r="E448" s="765"/>
      <c r="F448" s="765"/>
    </row>
    <row r="449" spans="1:6" ht="12.75" customHeight="1">
      <c r="A449" s="776"/>
      <c r="B449" s="765"/>
      <c r="E449" s="765"/>
      <c r="F449" s="765"/>
    </row>
    <row r="450" spans="1:6" ht="12.75" customHeight="1">
      <c r="A450" s="776"/>
      <c r="B450" s="765"/>
      <c r="E450" s="765"/>
      <c r="F450" s="765"/>
    </row>
    <row r="451" spans="1:6" ht="12.75" customHeight="1">
      <c r="A451" s="776"/>
      <c r="B451" s="765"/>
      <c r="E451" s="765"/>
      <c r="F451" s="765"/>
    </row>
    <row r="452" spans="1:6" ht="12.75" customHeight="1">
      <c r="A452" s="776"/>
      <c r="B452" s="765"/>
      <c r="E452" s="765"/>
      <c r="F452" s="765"/>
    </row>
    <row r="453" spans="1:6" ht="12.75" customHeight="1">
      <c r="A453" s="776"/>
      <c r="B453" s="765"/>
      <c r="E453" s="765"/>
      <c r="F453" s="765"/>
    </row>
    <row r="454" spans="1:6" ht="12.75" customHeight="1">
      <c r="A454" s="776"/>
      <c r="B454" s="765"/>
      <c r="E454" s="765"/>
      <c r="F454" s="765"/>
    </row>
    <row r="455" spans="1:6" ht="12.75" customHeight="1">
      <c r="A455" s="776"/>
      <c r="B455" s="765"/>
      <c r="E455" s="765"/>
      <c r="F455" s="765"/>
    </row>
    <row r="456" spans="1:6" ht="12.75" customHeight="1">
      <c r="A456" s="776"/>
      <c r="B456" s="765"/>
      <c r="E456" s="765"/>
      <c r="F456" s="765"/>
    </row>
    <row r="457" spans="1:6" ht="12.75" customHeight="1">
      <c r="A457" s="776"/>
      <c r="B457" s="765"/>
      <c r="E457" s="765"/>
      <c r="F457" s="765"/>
    </row>
    <row r="458" spans="1:6" ht="12.75" customHeight="1">
      <c r="A458" s="776"/>
      <c r="B458" s="765"/>
      <c r="E458" s="765"/>
      <c r="F458" s="765"/>
    </row>
    <row r="459" spans="1:6" ht="12.75" customHeight="1">
      <c r="A459" s="776"/>
      <c r="B459" s="765"/>
      <c r="E459" s="765"/>
      <c r="F459" s="765"/>
    </row>
    <row r="460" spans="1:6" ht="12.75" customHeight="1">
      <c r="A460" s="776"/>
      <c r="B460" s="765"/>
      <c r="E460" s="765"/>
      <c r="F460" s="765"/>
    </row>
    <row r="461" spans="1:6" ht="12.75" customHeight="1">
      <c r="A461" s="776"/>
      <c r="B461" s="765"/>
      <c r="E461" s="765"/>
      <c r="F461" s="765"/>
    </row>
    <row r="462" spans="1:6" ht="12.75" customHeight="1">
      <c r="A462" s="776"/>
      <c r="B462" s="765"/>
      <c r="E462" s="765"/>
      <c r="F462" s="765"/>
    </row>
    <row r="463" spans="1:6" ht="12.75" customHeight="1">
      <c r="A463" s="776"/>
      <c r="B463" s="765"/>
      <c r="E463" s="765"/>
      <c r="F463" s="765"/>
    </row>
    <row r="464" spans="1:6" ht="12.75" customHeight="1">
      <c r="A464" s="776"/>
      <c r="B464" s="765"/>
      <c r="E464" s="765"/>
      <c r="F464" s="765"/>
    </row>
    <row r="465" spans="1:6" ht="12.75" customHeight="1">
      <c r="A465" s="776"/>
      <c r="B465" s="765"/>
      <c r="E465" s="765"/>
      <c r="F465" s="765"/>
    </row>
    <row r="466" spans="1:6" ht="12.75" customHeight="1">
      <c r="A466" s="776"/>
      <c r="B466" s="765"/>
      <c r="E466" s="765"/>
      <c r="F466" s="765"/>
    </row>
    <row r="467" spans="1:6" ht="12.75" customHeight="1">
      <c r="A467" s="776"/>
      <c r="B467" s="765"/>
      <c r="E467" s="765"/>
      <c r="F467" s="765"/>
    </row>
    <row r="468" spans="1:6" ht="12.75" customHeight="1">
      <c r="A468" s="776"/>
      <c r="B468" s="765"/>
      <c r="E468" s="765"/>
      <c r="F468" s="765"/>
    </row>
    <row r="469" spans="1:6" ht="12.75" customHeight="1">
      <c r="A469" s="776"/>
      <c r="B469" s="765"/>
      <c r="E469" s="765"/>
      <c r="F469" s="765"/>
    </row>
    <row r="470" spans="1:6" ht="12.75" customHeight="1">
      <c r="A470" s="776"/>
      <c r="B470" s="765"/>
      <c r="E470" s="765"/>
      <c r="F470" s="765"/>
    </row>
    <row r="471" spans="1:6" ht="12.75" customHeight="1">
      <c r="A471" s="776"/>
      <c r="B471" s="765"/>
      <c r="E471" s="765"/>
      <c r="F471" s="765"/>
    </row>
    <row r="472" spans="1:6" ht="12.75" customHeight="1">
      <c r="A472" s="776"/>
      <c r="B472" s="765"/>
      <c r="E472" s="765"/>
      <c r="F472" s="765"/>
    </row>
    <row r="473" spans="1:6" ht="12.75" customHeight="1">
      <c r="A473" s="776"/>
      <c r="B473" s="765"/>
      <c r="E473" s="765"/>
      <c r="F473" s="765"/>
    </row>
    <row r="474" spans="1:6" ht="12.75" customHeight="1">
      <c r="A474" s="776"/>
      <c r="B474" s="765"/>
      <c r="E474" s="765"/>
      <c r="F474" s="765"/>
    </row>
    <row r="475" spans="1:6" ht="12.75" customHeight="1">
      <c r="A475" s="776"/>
      <c r="B475" s="765"/>
      <c r="E475" s="765"/>
      <c r="F475" s="765"/>
    </row>
    <row r="476" spans="1:6" ht="12.75" customHeight="1">
      <c r="A476" s="776"/>
      <c r="B476" s="765"/>
      <c r="E476" s="765"/>
      <c r="F476" s="765"/>
    </row>
    <row r="477" spans="1:6" ht="12.75" customHeight="1">
      <c r="A477" s="776"/>
      <c r="B477" s="765"/>
      <c r="E477" s="765"/>
      <c r="F477" s="765"/>
    </row>
    <row r="478" spans="1:6" ht="12.75" customHeight="1">
      <c r="A478" s="776"/>
      <c r="B478" s="765"/>
      <c r="E478" s="765"/>
      <c r="F478" s="765"/>
    </row>
    <row r="479" spans="1:6" ht="12.75" customHeight="1">
      <c r="A479" s="776"/>
      <c r="B479" s="765"/>
      <c r="E479" s="765"/>
      <c r="F479" s="765"/>
    </row>
    <row r="480" spans="1:6" ht="12.75" customHeight="1">
      <c r="A480" s="776"/>
      <c r="B480" s="765"/>
      <c r="E480" s="765"/>
      <c r="F480" s="765"/>
    </row>
    <row r="481" spans="1:6" ht="12.75" customHeight="1">
      <c r="A481" s="776"/>
      <c r="B481" s="765"/>
      <c r="E481" s="765"/>
      <c r="F481" s="765"/>
    </row>
    <row r="482" spans="1:6" ht="12.75" customHeight="1">
      <c r="A482" s="776"/>
      <c r="B482" s="765"/>
      <c r="E482" s="765"/>
      <c r="F482" s="765"/>
    </row>
    <row r="483" spans="1:6" ht="12.75" customHeight="1">
      <c r="A483" s="776"/>
      <c r="B483" s="765"/>
      <c r="E483" s="765"/>
      <c r="F483" s="765"/>
    </row>
    <row r="484" spans="1:6" ht="12.75" customHeight="1">
      <c r="A484" s="776"/>
      <c r="B484" s="765"/>
      <c r="E484" s="765"/>
      <c r="F484" s="765"/>
    </row>
    <row r="485" spans="1:6" ht="12.75" customHeight="1">
      <c r="A485" s="776"/>
      <c r="B485" s="765"/>
      <c r="E485" s="765"/>
      <c r="F485" s="765"/>
    </row>
    <row r="486" spans="1:6" ht="12.75" customHeight="1">
      <c r="A486" s="776"/>
      <c r="B486" s="765"/>
      <c r="E486" s="765"/>
      <c r="F486" s="765"/>
    </row>
    <row r="487" spans="1:6" ht="12.75" customHeight="1">
      <c r="A487" s="776"/>
      <c r="B487" s="765"/>
      <c r="E487" s="765"/>
      <c r="F487" s="765"/>
    </row>
    <row r="488" spans="1:6" ht="12.75" customHeight="1">
      <c r="A488" s="776"/>
      <c r="B488" s="765"/>
      <c r="E488" s="765"/>
      <c r="F488" s="765"/>
    </row>
    <row r="489" spans="1:6" ht="12.75" customHeight="1">
      <c r="A489" s="776"/>
      <c r="B489" s="765"/>
      <c r="E489" s="765"/>
      <c r="F489" s="765"/>
    </row>
    <row r="490" spans="1:6" ht="12.75" customHeight="1">
      <c r="A490" s="776"/>
      <c r="B490" s="765"/>
      <c r="E490" s="765"/>
      <c r="F490" s="765"/>
    </row>
    <row r="491" spans="1:6" ht="12.75" customHeight="1">
      <c r="A491" s="776"/>
      <c r="B491" s="765"/>
      <c r="E491" s="765"/>
      <c r="F491" s="765"/>
    </row>
    <row r="492" spans="1:6" ht="12.75" customHeight="1">
      <c r="A492" s="776"/>
      <c r="B492" s="765"/>
      <c r="E492" s="765"/>
      <c r="F492" s="765"/>
    </row>
    <row r="493" spans="1:6" ht="12.75" customHeight="1">
      <c r="A493" s="776"/>
      <c r="B493" s="765"/>
      <c r="E493" s="765"/>
      <c r="F493" s="765"/>
    </row>
    <row r="494" spans="1:6" ht="12.75" customHeight="1">
      <c r="A494" s="776"/>
      <c r="B494" s="765"/>
      <c r="E494" s="765"/>
      <c r="F494" s="765"/>
    </row>
    <row r="495" spans="1:6" ht="12.75" customHeight="1">
      <c r="A495" s="776"/>
      <c r="B495" s="765"/>
      <c r="E495" s="765"/>
      <c r="F495" s="765"/>
    </row>
    <row r="496" spans="1:6" ht="12.75" customHeight="1">
      <c r="A496" s="776"/>
      <c r="B496" s="765"/>
      <c r="E496" s="765"/>
      <c r="F496" s="765"/>
    </row>
    <row r="497" spans="1:6" ht="12.75" customHeight="1">
      <c r="A497" s="776"/>
      <c r="B497" s="765"/>
      <c r="E497" s="765"/>
      <c r="F497" s="765"/>
    </row>
    <row r="498" spans="1:6" ht="12.75" customHeight="1">
      <c r="A498" s="776"/>
      <c r="B498" s="765"/>
      <c r="E498" s="765"/>
      <c r="F498" s="765"/>
    </row>
    <row r="499" spans="1:6" ht="12.75" customHeight="1">
      <c r="A499" s="776"/>
      <c r="B499" s="765"/>
      <c r="E499" s="765"/>
      <c r="F499" s="765"/>
    </row>
    <row r="500" spans="1:6" ht="12.75" customHeight="1">
      <c r="A500" s="776"/>
      <c r="B500" s="765"/>
      <c r="E500" s="765"/>
      <c r="F500" s="765"/>
    </row>
    <row r="501" spans="1:6" ht="12.75" customHeight="1">
      <c r="A501" s="776"/>
      <c r="B501" s="765"/>
      <c r="E501" s="765"/>
      <c r="F501" s="765"/>
    </row>
    <row r="502" spans="1:6" ht="12.75" customHeight="1">
      <c r="A502" s="776"/>
      <c r="B502" s="765"/>
      <c r="E502" s="765"/>
      <c r="F502" s="765"/>
    </row>
    <row r="503" spans="1:6" ht="12.75" customHeight="1">
      <c r="A503" s="776"/>
      <c r="B503" s="765"/>
      <c r="E503" s="765"/>
      <c r="F503" s="765"/>
    </row>
    <row r="504" spans="1:6" ht="12.75" customHeight="1">
      <c r="A504" s="776"/>
      <c r="B504" s="765"/>
      <c r="E504" s="765"/>
      <c r="F504" s="765"/>
    </row>
    <row r="505" spans="1:6" ht="12.75" customHeight="1">
      <c r="A505" s="776"/>
      <c r="B505" s="765"/>
      <c r="E505" s="765"/>
      <c r="F505" s="765"/>
    </row>
    <row r="506" spans="1:6" ht="12.75" customHeight="1">
      <c r="A506" s="776"/>
      <c r="B506" s="765"/>
      <c r="E506" s="765"/>
      <c r="F506" s="765"/>
    </row>
    <row r="507" spans="1:6" ht="12.75" customHeight="1">
      <c r="A507" s="776"/>
      <c r="B507" s="765"/>
      <c r="E507" s="765"/>
      <c r="F507" s="765"/>
    </row>
    <row r="508" spans="1:6" ht="12.75" customHeight="1">
      <c r="A508" s="776"/>
      <c r="B508" s="765"/>
      <c r="E508" s="765"/>
      <c r="F508" s="765"/>
    </row>
    <row r="509" spans="1:6" ht="12.75" customHeight="1">
      <c r="A509" s="776"/>
      <c r="B509" s="765"/>
      <c r="E509" s="765"/>
      <c r="F509" s="765"/>
    </row>
    <row r="510" spans="1:6" ht="12.75" customHeight="1">
      <c r="A510" s="776"/>
      <c r="B510" s="765"/>
      <c r="E510" s="765"/>
      <c r="F510" s="765"/>
    </row>
    <row r="511" spans="1:6" ht="12.75" customHeight="1">
      <c r="A511" s="776"/>
      <c r="B511" s="765"/>
      <c r="E511" s="765"/>
      <c r="F511" s="765"/>
    </row>
    <row r="512" spans="1:6" ht="12.75" customHeight="1">
      <c r="A512" s="776"/>
      <c r="B512" s="765"/>
      <c r="E512" s="765"/>
      <c r="F512" s="765"/>
    </row>
    <row r="513" spans="1:6" ht="12.75" customHeight="1">
      <c r="A513" s="776"/>
      <c r="B513" s="765"/>
      <c r="E513" s="765"/>
      <c r="F513" s="765"/>
    </row>
    <row r="514" spans="1:6" ht="12.75" customHeight="1">
      <c r="A514" s="776"/>
      <c r="B514" s="765"/>
      <c r="E514" s="765"/>
      <c r="F514" s="765"/>
    </row>
    <row r="515" spans="1:6" ht="12.75" customHeight="1">
      <c r="A515" s="776"/>
      <c r="B515" s="765"/>
      <c r="E515" s="765"/>
      <c r="F515" s="765"/>
    </row>
    <row r="516" spans="1:6" ht="12.75" customHeight="1">
      <c r="A516" s="776"/>
      <c r="B516" s="765"/>
      <c r="E516" s="765"/>
      <c r="F516" s="765"/>
    </row>
    <row r="517" spans="1:6" ht="12.75" customHeight="1">
      <c r="A517" s="776"/>
      <c r="B517" s="765"/>
      <c r="E517" s="765"/>
      <c r="F517" s="765"/>
    </row>
    <row r="518" spans="1:6" ht="12.75" customHeight="1">
      <c r="A518" s="776"/>
      <c r="B518" s="765"/>
      <c r="E518" s="765"/>
      <c r="F518" s="765"/>
    </row>
    <row r="519" spans="1:6" ht="12.75" customHeight="1">
      <c r="A519" s="776"/>
      <c r="B519" s="765"/>
      <c r="E519" s="765"/>
      <c r="F519" s="765"/>
    </row>
    <row r="520" spans="1:6" ht="12.75" customHeight="1">
      <c r="A520" s="776"/>
      <c r="B520" s="765"/>
      <c r="E520" s="765"/>
      <c r="F520" s="765"/>
    </row>
    <row r="521" spans="1:6" ht="12.75" customHeight="1">
      <c r="A521" s="776"/>
      <c r="B521" s="765"/>
      <c r="E521" s="765"/>
      <c r="F521" s="765"/>
    </row>
    <row r="522" spans="1:6" ht="12.75" customHeight="1">
      <c r="A522" s="776"/>
      <c r="B522" s="765"/>
      <c r="E522" s="765"/>
      <c r="F522" s="765"/>
    </row>
    <row r="523" spans="1:6" ht="12.75" customHeight="1">
      <c r="A523" s="776"/>
      <c r="B523" s="765"/>
      <c r="E523" s="765"/>
      <c r="F523" s="765"/>
    </row>
    <row r="524" spans="1:6" ht="12.75" customHeight="1">
      <c r="A524" s="776"/>
      <c r="B524" s="765"/>
      <c r="E524" s="765"/>
      <c r="F524" s="765"/>
    </row>
    <row r="525" spans="1:6" ht="12.75" customHeight="1">
      <c r="A525" s="776"/>
      <c r="B525" s="765"/>
      <c r="E525" s="765"/>
      <c r="F525" s="765"/>
    </row>
    <row r="526" spans="1:6" ht="12.75" customHeight="1">
      <c r="A526" s="776"/>
      <c r="B526" s="765"/>
      <c r="E526" s="765"/>
      <c r="F526" s="765"/>
    </row>
    <row r="527" spans="1:6" ht="12.75" customHeight="1">
      <c r="A527" s="776"/>
      <c r="B527" s="765"/>
      <c r="E527" s="765"/>
      <c r="F527" s="765"/>
    </row>
    <row r="528" spans="1:6" ht="12.75" customHeight="1">
      <c r="A528" s="776"/>
      <c r="B528" s="765"/>
      <c r="E528" s="765"/>
      <c r="F528" s="765"/>
    </row>
    <row r="529" spans="1:6" ht="12.75" customHeight="1">
      <c r="A529" s="776"/>
      <c r="B529" s="765"/>
      <c r="E529" s="765"/>
      <c r="F529" s="765"/>
    </row>
    <row r="530" spans="1:6" ht="12.75" customHeight="1">
      <c r="A530" s="776"/>
      <c r="B530" s="765"/>
      <c r="E530" s="765"/>
      <c r="F530" s="765"/>
    </row>
    <row r="531" spans="1:6" ht="12.75" customHeight="1">
      <c r="A531" s="776"/>
      <c r="B531" s="765"/>
      <c r="E531" s="765"/>
      <c r="F531" s="765"/>
    </row>
    <row r="532" spans="1:6" ht="12.75" customHeight="1">
      <c r="A532" s="776"/>
      <c r="B532" s="765"/>
      <c r="E532" s="765"/>
      <c r="F532" s="765"/>
    </row>
    <row r="533" spans="1:6" ht="12.75" customHeight="1">
      <c r="A533" s="776"/>
      <c r="B533" s="765"/>
      <c r="E533" s="765"/>
      <c r="F533" s="765"/>
    </row>
    <row r="534" spans="1:6" ht="12.75" customHeight="1">
      <c r="A534" s="776"/>
      <c r="B534" s="765"/>
      <c r="E534" s="765"/>
      <c r="F534" s="765"/>
    </row>
    <row r="535" spans="1:6" ht="12.75" customHeight="1">
      <c r="A535" s="776"/>
      <c r="B535" s="765"/>
      <c r="E535" s="765"/>
      <c r="F535" s="765"/>
    </row>
    <row r="536" spans="1:6" ht="12.75" customHeight="1">
      <c r="A536" s="776"/>
      <c r="B536" s="765"/>
      <c r="E536" s="765"/>
      <c r="F536" s="765"/>
    </row>
    <row r="537" spans="1:6" ht="12.75" customHeight="1">
      <c r="A537" s="776"/>
      <c r="B537" s="765"/>
      <c r="E537" s="765"/>
      <c r="F537" s="765"/>
    </row>
    <row r="538" spans="1:6" ht="12.75" customHeight="1">
      <c r="A538" s="776"/>
      <c r="B538" s="765"/>
      <c r="E538" s="765"/>
      <c r="F538" s="765"/>
    </row>
    <row r="539" spans="1:6" ht="12.75" customHeight="1">
      <c r="A539" s="776"/>
      <c r="B539" s="765"/>
      <c r="E539" s="765"/>
      <c r="F539" s="765"/>
    </row>
    <row r="540" spans="1:6" ht="12.75" customHeight="1">
      <c r="A540" s="776"/>
      <c r="B540" s="765"/>
      <c r="E540" s="765"/>
      <c r="F540" s="765"/>
    </row>
    <row r="541" spans="1:6" ht="12.75" customHeight="1">
      <c r="A541" s="776"/>
      <c r="B541" s="765"/>
      <c r="E541" s="765"/>
      <c r="F541" s="765"/>
    </row>
    <row r="542" spans="1:6" ht="12.75" customHeight="1">
      <c r="A542" s="776"/>
      <c r="B542" s="765"/>
      <c r="E542" s="765"/>
      <c r="F542" s="765"/>
    </row>
    <row r="543" spans="1:6" ht="12.75" customHeight="1">
      <c r="A543" s="776"/>
      <c r="B543" s="765"/>
      <c r="E543" s="765"/>
      <c r="F543" s="765"/>
    </row>
    <row r="544" spans="1:6" ht="12.75" customHeight="1">
      <c r="A544" s="776"/>
      <c r="B544" s="765"/>
      <c r="E544" s="765"/>
      <c r="F544" s="765"/>
    </row>
    <row r="545" spans="1:6" ht="12.75" customHeight="1">
      <c r="A545" s="776"/>
      <c r="B545" s="765"/>
      <c r="E545" s="765"/>
      <c r="F545" s="765"/>
    </row>
    <row r="546" spans="1:6" ht="12.75" customHeight="1">
      <c r="A546" s="776"/>
      <c r="B546" s="765"/>
      <c r="E546" s="765"/>
      <c r="F546" s="765"/>
    </row>
    <row r="547" spans="1:6" ht="12.75" customHeight="1">
      <c r="A547" s="776"/>
      <c r="B547" s="765"/>
      <c r="E547" s="765"/>
      <c r="F547" s="765"/>
    </row>
    <row r="548" spans="1:6" ht="12.75" customHeight="1">
      <c r="A548" s="776"/>
      <c r="B548" s="765"/>
      <c r="E548" s="765"/>
      <c r="F548" s="765"/>
    </row>
    <row r="549" spans="1:6" ht="12.75" customHeight="1">
      <c r="A549" s="776"/>
      <c r="B549" s="765"/>
      <c r="E549" s="765"/>
      <c r="F549" s="765"/>
    </row>
    <row r="550" spans="1:6" ht="12.75" customHeight="1">
      <c r="A550" s="776"/>
      <c r="B550" s="765"/>
      <c r="E550" s="765"/>
      <c r="F550" s="765"/>
    </row>
    <row r="551" spans="1:6" ht="12.75" customHeight="1">
      <c r="A551" s="776"/>
      <c r="B551" s="765"/>
      <c r="E551" s="765"/>
      <c r="F551" s="765"/>
    </row>
    <row r="552" spans="1:6" ht="12.75" customHeight="1">
      <c r="A552" s="776"/>
      <c r="B552" s="765"/>
      <c r="E552" s="765"/>
      <c r="F552" s="765"/>
    </row>
    <row r="553" spans="1:6" ht="12.75" customHeight="1">
      <c r="A553" s="776"/>
      <c r="B553" s="765"/>
      <c r="E553" s="765"/>
      <c r="F553" s="765"/>
    </row>
    <row r="554" spans="1:6" ht="12.75" customHeight="1">
      <c r="A554" s="776"/>
      <c r="B554" s="765"/>
      <c r="E554" s="765"/>
      <c r="F554" s="765"/>
    </row>
    <row r="555" spans="1:6" ht="12.75" customHeight="1">
      <c r="A555" s="776"/>
      <c r="B555" s="765"/>
      <c r="E555" s="765"/>
      <c r="F555" s="765"/>
    </row>
    <row r="556" spans="1:6" ht="12.75" customHeight="1">
      <c r="A556" s="776"/>
      <c r="B556" s="765"/>
      <c r="E556" s="765"/>
      <c r="F556" s="765"/>
    </row>
    <row r="557" spans="1:6" ht="12.75" customHeight="1">
      <c r="A557" s="776"/>
      <c r="B557" s="765"/>
      <c r="E557" s="765"/>
      <c r="F557" s="765"/>
    </row>
    <row r="558" spans="1:6" ht="12.75" customHeight="1">
      <c r="A558" s="776"/>
      <c r="B558" s="765"/>
      <c r="E558" s="765"/>
      <c r="F558" s="765"/>
    </row>
    <row r="559" spans="1:6" ht="12.75" customHeight="1">
      <c r="A559" s="776"/>
      <c r="B559" s="765"/>
      <c r="E559" s="765"/>
      <c r="F559" s="765"/>
    </row>
    <row r="560" spans="1:6" ht="12.75" customHeight="1">
      <c r="A560" s="776"/>
      <c r="B560" s="765"/>
      <c r="E560" s="765"/>
      <c r="F560" s="765"/>
    </row>
    <row r="561" spans="1:6" ht="12.75" customHeight="1">
      <c r="A561" s="776"/>
      <c r="B561" s="765"/>
      <c r="E561" s="765"/>
      <c r="F561" s="765"/>
    </row>
    <row r="562" spans="1:6" ht="12.75" customHeight="1">
      <c r="A562" s="776"/>
      <c r="B562" s="765"/>
      <c r="E562" s="765"/>
      <c r="F562" s="765"/>
    </row>
    <row r="563" spans="1:6" ht="12.75" customHeight="1">
      <c r="A563" s="776"/>
      <c r="B563" s="765"/>
      <c r="E563" s="765"/>
      <c r="F563" s="765"/>
    </row>
    <row r="564" spans="1:6" ht="12.75" customHeight="1">
      <c r="A564" s="776"/>
      <c r="B564" s="765"/>
      <c r="E564" s="765"/>
      <c r="F564" s="765"/>
    </row>
    <row r="565" spans="1:6" ht="12.75" customHeight="1">
      <c r="A565" s="776"/>
      <c r="B565" s="765"/>
      <c r="E565" s="765"/>
      <c r="F565" s="765"/>
    </row>
    <row r="566" spans="1:6" ht="12.75" customHeight="1">
      <c r="A566" s="776"/>
      <c r="B566" s="765"/>
      <c r="E566" s="765"/>
      <c r="F566" s="765"/>
    </row>
    <row r="567" spans="1:6" ht="12.75" customHeight="1">
      <c r="A567" s="776"/>
      <c r="B567" s="765"/>
      <c r="E567" s="765"/>
      <c r="F567" s="765"/>
    </row>
    <row r="568" spans="1:6" ht="12.75" customHeight="1">
      <c r="A568" s="776"/>
      <c r="B568" s="765"/>
      <c r="E568" s="765"/>
      <c r="F568" s="765"/>
    </row>
    <row r="569" spans="1:6" ht="12.75" customHeight="1">
      <c r="A569" s="776"/>
      <c r="B569" s="765"/>
      <c r="E569" s="765"/>
      <c r="F569" s="765"/>
    </row>
    <row r="570" spans="1:6" ht="12.75" customHeight="1">
      <c r="A570" s="776"/>
      <c r="B570" s="765"/>
      <c r="E570" s="765"/>
      <c r="F570" s="765"/>
    </row>
    <row r="571" spans="1:6" ht="12.75" customHeight="1">
      <c r="A571" s="776"/>
      <c r="B571" s="765"/>
      <c r="E571" s="765"/>
      <c r="F571" s="765"/>
    </row>
    <row r="572" spans="1:6" ht="12.75" customHeight="1">
      <c r="A572" s="776"/>
      <c r="B572" s="765"/>
      <c r="E572" s="765"/>
      <c r="F572" s="765"/>
    </row>
    <row r="573" spans="1:6" ht="12.75" customHeight="1">
      <c r="A573" s="776"/>
      <c r="B573" s="765"/>
      <c r="E573" s="765"/>
      <c r="F573" s="765"/>
    </row>
    <row r="574" spans="1:6" ht="12.75" customHeight="1">
      <c r="A574" s="776"/>
      <c r="B574" s="765"/>
      <c r="E574" s="765"/>
      <c r="F574" s="765"/>
    </row>
    <row r="575" spans="1:6" ht="12.75" customHeight="1">
      <c r="A575" s="776"/>
      <c r="B575" s="765"/>
      <c r="E575" s="765"/>
      <c r="F575" s="765"/>
    </row>
    <row r="576" spans="1:6" ht="12.75" customHeight="1">
      <c r="A576" s="776"/>
      <c r="B576" s="765"/>
      <c r="E576" s="765"/>
      <c r="F576" s="765"/>
    </row>
    <row r="577" spans="1:6" ht="12.75" customHeight="1">
      <c r="A577" s="776"/>
      <c r="B577" s="765"/>
      <c r="E577" s="765"/>
      <c r="F577" s="765"/>
    </row>
    <row r="578" spans="1:6" ht="12.75" customHeight="1">
      <c r="A578" s="776"/>
      <c r="B578" s="765"/>
      <c r="E578" s="765"/>
      <c r="F578" s="765"/>
    </row>
    <row r="579" spans="1:6" ht="12.75" customHeight="1">
      <c r="A579" s="776"/>
      <c r="B579" s="765"/>
      <c r="E579" s="765"/>
      <c r="F579" s="765"/>
    </row>
    <row r="580" spans="1:6" ht="12.75" customHeight="1">
      <c r="A580" s="776"/>
      <c r="B580" s="765"/>
      <c r="E580" s="765"/>
      <c r="F580" s="765"/>
    </row>
    <row r="581" spans="1:6" ht="12.75" customHeight="1">
      <c r="A581" s="776"/>
      <c r="B581" s="765"/>
      <c r="E581" s="765"/>
      <c r="F581" s="765"/>
    </row>
    <row r="582" spans="1:6" ht="12.75" customHeight="1">
      <c r="A582" s="776"/>
      <c r="B582" s="765"/>
      <c r="E582" s="765"/>
      <c r="F582" s="765"/>
    </row>
    <row r="583" spans="1:6" ht="12.75" customHeight="1">
      <c r="A583" s="776"/>
      <c r="B583" s="765"/>
      <c r="E583" s="765"/>
      <c r="F583" s="765"/>
    </row>
    <row r="584" spans="1:6" ht="12.75" customHeight="1">
      <c r="A584" s="776"/>
      <c r="B584" s="765"/>
      <c r="E584" s="765"/>
      <c r="F584" s="765"/>
    </row>
    <row r="585" spans="1:6" ht="12.75" customHeight="1">
      <c r="A585" s="776"/>
      <c r="B585" s="765"/>
      <c r="E585" s="765"/>
      <c r="F585" s="765"/>
    </row>
    <row r="586" spans="1:6" ht="12.75" customHeight="1">
      <c r="A586" s="776"/>
      <c r="B586" s="765"/>
      <c r="E586" s="765"/>
      <c r="F586" s="765"/>
    </row>
    <row r="587" spans="1:6" ht="12.75" customHeight="1">
      <c r="A587" s="776"/>
      <c r="B587" s="765"/>
      <c r="E587" s="765"/>
      <c r="F587" s="765"/>
    </row>
    <row r="588" spans="1:6" ht="12.75" customHeight="1">
      <c r="A588" s="776"/>
      <c r="B588" s="765"/>
      <c r="E588" s="765"/>
      <c r="F588" s="765"/>
    </row>
    <row r="589" spans="1:6" ht="12.75" customHeight="1">
      <c r="A589" s="776"/>
      <c r="B589" s="765"/>
      <c r="E589" s="765"/>
      <c r="F589" s="765"/>
    </row>
    <row r="590" spans="1:6" ht="12.75" customHeight="1">
      <c r="A590" s="776"/>
      <c r="B590" s="765"/>
      <c r="E590" s="765"/>
      <c r="F590" s="765"/>
    </row>
    <row r="591" spans="1:6" ht="12.75" customHeight="1">
      <c r="A591" s="776"/>
      <c r="B591" s="765"/>
      <c r="E591" s="765"/>
      <c r="F591" s="765"/>
    </row>
    <row r="592" spans="1:6" ht="12.75" customHeight="1">
      <c r="A592" s="776"/>
      <c r="B592" s="765"/>
      <c r="E592" s="765"/>
      <c r="F592" s="765"/>
    </row>
    <row r="593" spans="1:6" ht="12.75" customHeight="1">
      <c r="A593" s="776"/>
      <c r="B593" s="765"/>
      <c r="E593" s="765"/>
      <c r="F593" s="765"/>
    </row>
    <row r="594" spans="1:6" ht="12.75" customHeight="1">
      <c r="A594" s="776"/>
      <c r="B594" s="765"/>
      <c r="E594" s="765"/>
      <c r="F594" s="765"/>
    </row>
    <row r="595" spans="1:6" ht="12.75" customHeight="1">
      <c r="A595" s="776"/>
      <c r="B595" s="765"/>
      <c r="E595" s="765"/>
      <c r="F595" s="765"/>
    </row>
    <row r="596" spans="1:6" ht="12.75" customHeight="1">
      <c r="A596" s="776"/>
      <c r="B596" s="765"/>
      <c r="E596" s="765"/>
      <c r="F596" s="765"/>
    </row>
    <row r="597" spans="1:6" ht="12.75" customHeight="1">
      <c r="A597" s="776"/>
      <c r="B597" s="765"/>
      <c r="E597" s="765"/>
      <c r="F597" s="765"/>
    </row>
    <row r="598" spans="1:6" ht="12.75" customHeight="1">
      <c r="A598" s="776"/>
      <c r="B598" s="765"/>
      <c r="E598" s="765"/>
      <c r="F598" s="765"/>
    </row>
    <row r="599" spans="1:6" ht="12.75" customHeight="1">
      <c r="A599" s="776"/>
      <c r="B599" s="765"/>
      <c r="E599" s="765"/>
      <c r="F599" s="765"/>
    </row>
    <row r="600" spans="1:6" ht="12.75" customHeight="1">
      <c r="A600" s="776"/>
      <c r="B600" s="765"/>
      <c r="E600" s="765"/>
      <c r="F600" s="765"/>
    </row>
    <row r="601" spans="1:6" ht="12.75" customHeight="1">
      <c r="A601" s="776"/>
      <c r="B601" s="765"/>
      <c r="E601" s="765"/>
      <c r="F601" s="765"/>
    </row>
    <row r="602" spans="1:6" ht="12.75" customHeight="1">
      <c r="A602" s="776"/>
      <c r="B602" s="765"/>
      <c r="E602" s="765"/>
      <c r="F602" s="765"/>
    </row>
    <row r="603" spans="1:6" ht="12.75" customHeight="1">
      <c r="A603" s="776"/>
      <c r="B603" s="765"/>
      <c r="E603" s="765"/>
      <c r="F603" s="765"/>
    </row>
    <row r="604" spans="1:6" ht="12.75" customHeight="1">
      <c r="A604" s="776"/>
      <c r="B604" s="765"/>
      <c r="E604" s="765"/>
      <c r="F604" s="765"/>
    </row>
    <row r="605" spans="1:6" ht="12.75" customHeight="1">
      <c r="A605" s="776"/>
      <c r="B605" s="765"/>
      <c r="E605" s="765"/>
      <c r="F605" s="765"/>
    </row>
    <row r="606" spans="1:6" ht="12.75" customHeight="1">
      <c r="A606" s="776"/>
      <c r="B606" s="765"/>
      <c r="E606" s="765"/>
      <c r="F606" s="765"/>
    </row>
    <row r="607" spans="1:6" ht="12.75" customHeight="1">
      <c r="A607" s="776"/>
      <c r="B607" s="765"/>
      <c r="E607" s="765"/>
      <c r="F607" s="765"/>
    </row>
    <row r="608" spans="1:6" ht="12.75" customHeight="1">
      <c r="A608" s="776"/>
      <c r="B608" s="765"/>
      <c r="E608" s="765"/>
      <c r="F608" s="765"/>
    </row>
    <row r="609" spans="1:6" ht="12.75" customHeight="1">
      <c r="A609" s="776"/>
      <c r="B609" s="765"/>
      <c r="E609" s="765"/>
      <c r="F609" s="765"/>
    </row>
    <row r="610" spans="1:6" ht="12.75" customHeight="1">
      <c r="A610" s="776"/>
      <c r="B610" s="765"/>
      <c r="E610" s="765"/>
      <c r="F610" s="765"/>
    </row>
    <row r="611" spans="1:6" ht="12.75" customHeight="1">
      <c r="A611" s="776"/>
      <c r="B611" s="765"/>
      <c r="E611" s="765"/>
      <c r="F611" s="765"/>
    </row>
    <row r="612" spans="1:6" ht="12.75" customHeight="1">
      <c r="A612" s="776"/>
      <c r="B612" s="765"/>
      <c r="E612" s="765"/>
      <c r="F612" s="765"/>
    </row>
    <row r="613" spans="1:6" ht="12.75" customHeight="1">
      <c r="A613" s="776"/>
      <c r="B613" s="765"/>
      <c r="E613" s="765"/>
      <c r="F613" s="765"/>
    </row>
    <row r="614" spans="1:6" ht="12.75" customHeight="1">
      <c r="A614" s="776"/>
      <c r="B614" s="765"/>
      <c r="E614" s="765"/>
      <c r="F614" s="765"/>
    </row>
    <row r="615" spans="1:6" ht="12.75" customHeight="1">
      <c r="A615" s="776"/>
      <c r="B615" s="765"/>
      <c r="E615" s="765"/>
      <c r="F615" s="765"/>
    </row>
    <row r="616" spans="1:6" ht="12.75" customHeight="1">
      <c r="A616" s="776"/>
      <c r="B616" s="765"/>
      <c r="E616" s="765"/>
      <c r="F616" s="765"/>
    </row>
    <row r="617" spans="1:6" ht="12.75" customHeight="1">
      <c r="A617" s="776"/>
      <c r="B617" s="765"/>
      <c r="E617" s="765"/>
      <c r="F617" s="765"/>
    </row>
    <row r="618" spans="1:6" ht="12.75" customHeight="1">
      <c r="A618" s="776"/>
      <c r="B618" s="765"/>
      <c r="E618" s="765"/>
      <c r="F618" s="765"/>
    </row>
    <row r="619" spans="1:6" ht="12.75" customHeight="1">
      <c r="A619" s="776"/>
      <c r="B619" s="765"/>
      <c r="E619" s="765"/>
      <c r="F619" s="765"/>
    </row>
    <row r="620" spans="1:6" ht="12.75" customHeight="1">
      <c r="A620" s="776"/>
      <c r="B620" s="765"/>
      <c r="E620" s="765"/>
      <c r="F620" s="765"/>
    </row>
    <row r="621" spans="1:6" ht="12.75" customHeight="1">
      <c r="A621" s="776"/>
      <c r="B621" s="765"/>
      <c r="E621" s="765"/>
      <c r="F621" s="765"/>
    </row>
    <row r="622" spans="1:6" ht="12.75" customHeight="1">
      <c r="A622" s="776"/>
      <c r="B622" s="765"/>
      <c r="E622" s="765"/>
      <c r="F622" s="765"/>
    </row>
    <row r="623" spans="1:6" ht="12.75" customHeight="1">
      <c r="A623" s="776"/>
      <c r="B623" s="765"/>
      <c r="E623" s="765"/>
      <c r="F623" s="765"/>
    </row>
    <row r="624" spans="1:6" ht="12.75" customHeight="1">
      <c r="A624" s="776"/>
      <c r="B624" s="765"/>
      <c r="E624" s="765"/>
      <c r="F624" s="765"/>
    </row>
    <row r="625" spans="1:6" ht="12.75" customHeight="1">
      <c r="A625" s="776"/>
      <c r="B625" s="765"/>
      <c r="E625" s="765"/>
      <c r="F625" s="765"/>
    </row>
    <row r="626" spans="1:6" ht="12.75" customHeight="1">
      <c r="A626" s="776"/>
      <c r="B626" s="765"/>
      <c r="E626" s="765"/>
      <c r="F626" s="765"/>
    </row>
    <row r="627" spans="1:6" ht="12.75" customHeight="1">
      <c r="A627" s="776"/>
      <c r="B627" s="765"/>
      <c r="E627" s="765"/>
      <c r="F627" s="765"/>
    </row>
    <row r="628" spans="1:6" ht="12.75" customHeight="1">
      <c r="A628" s="776"/>
      <c r="B628" s="765"/>
      <c r="E628" s="765"/>
      <c r="F628" s="765"/>
    </row>
    <row r="629" spans="1:6" ht="12.75" customHeight="1">
      <c r="A629" s="776"/>
      <c r="B629" s="765"/>
      <c r="E629" s="765"/>
      <c r="F629" s="765"/>
    </row>
    <row r="630" spans="1:6" ht="12.75" customHeight="1">
      <c r="A630" s="776"/>
      <c r="B630" s="765"/>
      <c r="E630" s="765"/>
      <c r="F630" s="765"/>
    </row>
    <row r="631" spans="1:6" ht="12.75" customHeight="1">
      <c r="A631" s="776"/>
      <c r="B631" s="765"/>
      <c r="E631" s="765"/>
      <c r="F631" s="765"/>
    </row>
    <row r="632" spans="1:6" ht="12.75" customHeight="1">
      <c r="A632" s="776"/>
      <c r="B632" s="765"/>
      <c r="E632" s="765"/>
      <c r="F632" s="765"/>
    </row>
    <row r="633" spans="1:6" ht="12.75" customHeight="1">
      <c r="A633" s="776"/>
      <c r="B633" s="765"/>
      <c r="E633" s="765"/>
      <c r="F633" s="765"/>
    </row>
    <row r="634" spans="1:6" ht="12.75" customHeight="1">
      <c r="A634" s="776"/>
      <c r="B634" s="765"/>
      <c r="E634" s="765"/>
      <c r="F634" s="765"/>
    </row>
    <row r="635" spans="1:6" ht="12.75" customHeight="1">
      <c r="A635" s="776"/>
      <c r="B635" s="765"/>
      <c r="E635" s="765"/>
      <c r="F635" s="765"/>
    </row>
    <row r="636" spans="1:6" ht="12.75" customHeight="1">
      <c r="A636" s="776"/>
      <c r="B636" s="765"/>
      <c r="E636" s="765"/>
      <c r="F636" s="765"/>
    </row>
    <row r="637" spans="1:6" ht="12.75" customHeight="1">
      <c r="A637" s="776"/>
      <c r="B637" s="765"/>
      <c r="E637" s="765"/>
      <c r="F637" s="765"/>
    </row>
    <row r="638" spans="1:6" ht="12.75" customHeight="1">
      <c r="A638" s="776"/>
      <c r="B638" s="765"/>
      <c r="E638" s="765"/>
      <c r="F638" s="765"/>
    </row>
    <row r="639" spans="1:6" ht="12.75" customHeight="1">
      <c r="A639" s="776"/>
      <c r="B639" s="765"/>
      <c r="E639" s="765"/>
      <c r="F639" s="765"/>
    </row>
    <row r="640" spans="1:6" ht="12.75" customHeight="1">
      <c r="A640" s="776"/>
      <c r="B640" s="765"/>
      <c r="E640" s="765"/>
      <c r="F640" s="765"/>
    </row>
    <row r="641" spans="1:6" ht="12.75" customHeight="1">
      <c r="A641" s="776"/>
      <c r="B641" s="765"/>
      <c r="E641" s="765"/>
      <c r="F641" s="765"/>
    </row>
    <row r="642" spans="1:6" ht="12.75" customHeight="1">
      <c r="A642" s="776"/>
      <c r="B642" s="765"/>
      <c r="E642" s="765"/>
      <c r="F642" s="765"/>
    </row>
    <row r="643" spans="1:6" ht="12.75" customHeight="1">
      <c r="A643" s="776"/>
      <c r="B643" s="765"/>
      <c r="E643" s="765"/>
      <c r="F643" s="765"/>
    </row>
    <row r="644" spans="1:6" ht="12.75" customHeight="1">
      <c r="A644" s="776"/>
      <c r="B644" s="765"/>
      <c r="E644" s="765"/>
      <c r="F644" s="765"/>
    </row>
    <row r="645" spans="1:6" ht="12.75" customHeight="1">
      <c r="A645" s="776"/>
      <c r="B645" s="765"/>
      <c r="E645" s="765"/>
      <c r="F645" s="765"/>
    </row>
    <row r="646" spans="1:6" ht="12.75" customHeight="1">
      <c r="A646" s="776"/>
      <c r="B646" s="765"/>
      <c r="E646" s="765"/>
      <c r="F646" s="765"/>
    </row>
    <row r="647" spans="1:6" ht="12.75" customHeight="1">
      <c r="A647" s="776"/>
      <c r="B647" s="765"/>
      <c r="E647" s="765"/>
      <c r="F647" s="765"/>
    </row>
    <row r="648" spans="1:6" ht="12.75" customHeight="1">
      <c r="A648" s="776"/>
      <c r="B648" s="765"/>
      <c r="E648" s="765"/>
      <c r="F648" s="765"/>
    </row>
    <row r="649" spans="1:6" ht="12.75" customHeight="1">
      <c r="A649" s="776"/>
      <c r="B649" s="765"/>
      <c r="E649" s="765"/>
      <c r="F649" s="765"/>
    </row>
    <row r="650" spans="1:6" ht="12.75" customHeight="1">
      <c r="A650" s="776"/>
      <c r="B650" s="765"/>
      <c r="E650" s="765"/>
      <c r="F650" s="765"/>
    </row>
    <row r="651" spans="1:6" ht="12.75" customHeight="1">
      <c r="A651" s="776"/>
      <c r="B651" s="765"/>
      <c r="E651" s="765"/>
      <c r="F651" s="765"/>
    </row>
    <row r="652" spans="1:6" ht="12.75" customHeight="1">
      <c r="A652" s="776"/>
      <c r="B652" s="765"/>
      <c r="E652" s="765"/>
      <c r="F652" s="765"/>
    </row>
    <row r="653" spans="1:6" ht="12.75" customHeight="1">
      <c r="A653" s="776"/>
      <c r="B653" s="765"/>
      <c r="E653" s="765"/>
      <c r="F653" s="765"/>
    </row>
    <row r="654" spans="1:6" ht="12.75" customHeight="1">
      <c r="A654" s="776"/>
      <c r="B654" s="765"/>
      <c r="E654" s="765"/>
      <c r="F654" s="765"/>
    </row>
    <row r="655" spans="1:6" ht="12.75" customHeight="1">
      <c r="A655" s="776"/>
      <c r="B655" s="765"/>
      <c r="E655" s="765"/>
      <c r="F655" s="765"/>
    </row>
    <row r="656" spans="1:6" ht="12.75" customHeight="1">
      <c r="A656" s="776"/>
      <c r="B656" s="765"/>
      <c r="E656" s="765"/>
      <c r="F656" s="765"/>
    </row>
    <row r="657" spans="1:6" ht="12.75" customHeight="1">
      <c r="A657" s="776"/>
      <c r="B657" s="765"/>
      <c r="E657" s="765"/>
      <c r="F657" s="765"/>
    </row>
    <row r="658" spans="1:6" ht="12.75" customHeight="1">
      <c r="A658" s="776"/>
      <c r="B658" s="765"/>
      <c r="E658" s="765"/>
      <c r="F658" s="765"/>
    </row>
    <row r="659" spans="1:6" ht="12.75" customHeight="1">
      <c r="A659" s="776"/>
      <c r="B659" s="765"/>
      <c r="E659" s="765"/>
      <c r="F659" s="765"/>
    </row>
    <row r="660" spans="1:6" ht="12.75" customHeight="1">
      <c r="A660" s="776"/>
      <c r="B660" s="765"/>
      <c r="E660" s="765"/>
      <c r="F660" s="765"/>
    </row>
    <row r="661" spans="1:6" ht="12.75" customHeight="1">
      <c r="A661" s="776"/>
      <c r="B661" s="765"/>
      <c r="E661" s="765"/>
      <c r="F661" s="765"/>
    </row>
    <row r="662" spans="1:6" ht="12.75" customHeight="1">
      <c r="A662" s="776"/>
      <c r="B662" s="765"/>
      <c r="E662" s="765"/>
      <c r="F662" s="765"/>
    </row>
    <row r="663" spans="1:6" ht="12.75" customHeight="1">
      <c r="A663" s="776"/>
      <c r="B663" s="765"/>
      <c r="E663" s="765"/>
      <c r="F663" s="765"/>
    </row>
    <row r="664" spans="1:6" ht="12.75" customHeight="1">
      <c r="A664" s="776"/>
      <c r="B664" s="765"/>
      <c r="E664" s="765"/>
      <c r="F664" s="765"/>
    </row>
    <row r="665" spans="1:6" ht="12.75" customHeight="1">
      <c r="A665" s="776"/>
      <c r="B665" s="765"/>
      <c r="E665" s="765"/>
      <c r="F665" s="765"/>
    </row>
    <row r="666" spans="1:6" ht="12.75" customHeight="1">
      <c r="A666" s="776"/>
      <c r="B666" s="765"/>
      <c r="E666" s="765"/>
      <c r="F666" s="765"/>
    </row>
    <row r="667" spans="1:6" ht="12.75" customHeight="1">
      <c r="A667" s="776"/>
      <c r="B667" s="765"/>
      <c r="E667" s="765"/>
      <c r="F667" s="765"/>
    </row>
    <row r="668" spans="1:6" ht="12.75" customHeight="1">
      <c r="A668" s="776"/>
      <c r="B668" s="765"/>
      <c r="E668" s="765"/>
      <c r="F668" s="765"/>
    </row>
    <row r="669" spans="1:6" ht="12.75" customHeight="1">
      <c r="A669" s="776"/>
      <c r="B669" s="765"/>
      <c r="E669" s="765"/>
      <c r="F669" s="765"/>
    </row>
    <row r="670" spans="1:6" ht="12.75" customHeight="1">
      <c r="A670" s="776"/>
      <c r="B670" s="765"/>
      <c r="E670" s="765"/>
      <c r="F670" s="765"/>
    </row>
    <row r="671" spans="1:6" ht="12.75" customHeight="1">
      <c r="A671" s="776"/>
      <c r="B671" s="765"/>
      <c r="E671" s="765"/>
      <c r="F671" s="765"/>
    </row>
    <row r="672" spans="1:6" ht="12.75" customHeight="1">
      <c r="A672" s="776"/>
      <c r="B672" s="765"/>
      <c r="E672" s="765"/>
      <c r="F672" s="765"/>
    </row>
    <row r="673" spans="1:6" ht="12.75" customHeight="1">
      <c r="A673" s="776"/>
      <c r="B673" s="765"/>
      <c r="E673" s="765"/>
      <c r="F673" s="765"/>
    </row>
    <row r="674" spans="1:6" ht="12.75" customHeight="1">
      <c r="A674" s="776"/>
      <c r="B674" s="765"/>
      <c r="E674" s="765"/>
      <c r="F674" s="765"/>
    </row>
    <row r="675" spans="1:6" ht="12.75" customHeight="1">
      <c r="A675" s="776"/>
      <c r="B675" s="765"/>
      <c r="E675" s="765"/>
      <c r="F675" s="765"/>
    </row>
    <row r="676" spans="1:6" ht="12.75" customHeight="1">
      <c r="A676" s="776"/>
      <c r="B676" s="765"/>
      <c r="E676" s="765"/>
      <c r="F676" s="765"/>
    </row>
    <row r="677" spans="1:6" ht="12.75" customHeight="1">
      <c r="A677" s="776"/>
      <c r="B677" s="765"/>
      <c r="E677" s="765"/>
      <c r="F677" s="765"/>
    </row>
    <row r="678" spans="1:6" ht="12.75" customHeight="1">
      <c r="A678" s="776"/>
      <c r="B678" s="765"/>
      <c r="E678" s="765"/>
      <c r="F678" s="765"/>
    </row>
    <row r="679" spans="1:6" ht="12.75" customHeight="1">
      <c r="A679" s="777"/>
      <c r="B679" s="765"/>
      <c r="E679" s="765"/>
      <c r="F679" s="765"/>
    </row>
    <row r="680" spans="1:6" ht="12.75" customHeight="1">
      <c r="A680" s="777"/>
      <c r="B680" s="765"/>
      <c r="E680" s="765"/>
      <c r="F680" s="765"/>
    </row>
    <row r="681" spans="1:6" ht="12.75" customHeight="1">
      <c r="A681" s="777"/>
      <c r="B681" s="765"/>
      <c r="E681" s="765"/>
      <c r="F681" s="765"/>
    </row>
    <row r="682" spans="1:6" ht="12.75" customHeight="1">
      <c r="A682" s="777"/>
      <c r="B682" s="765"/>
      <c r="E682" s="765"/>
      <c r="F682" s="765"/>
    </row>
    <row r="683" spans="1:6" ht="12.75" customHeight="1">
      <c r="A683" s="777"/>
      <c r="B683" s="765"/>
      <c r="E683" s="765"/>
      <c r="F683" s="765"/>
    </row>
    <row r="684" spans="1:6" ht="12.75" customHeight="1">
      <c r="A684" s="777"/>
      <c r="B684" s="765"/>
      <c r="E684" s="765"/>
      <c r="F684" s="765"/>
    </row>
    <row r="685" spans="1:6" ht="12.75" customHeight="1">
      <c r="A685" s="777"/>
      <c r="B685" s="765"/>
      <c r="E685" s="765"/>
      <c r="F685" s="765"/>
    </row>
    <row r="686" spans="1:6" ht="12.75" customHeight="1">
      <c r="A686" s="777"/>
      <c r="B686" s="765"/>
      <c r="E686" s="765"/>
      <c r="F686" s="765"/>
    </row>
  </sheetData>
  <sheetProtection algorithmName="SHA-512" hashValue="0wf6hAlFbEex2Hk83OiOkW4bCrUMb0d3eAC9HI5RrSHakmXfV+nfxiYXaFFY1q1Y3HoIT5sRZX9xSIMeDnW9ZQ==" saltValue="4dwiqcq0/nlTwfpF3Pgnbw==" spinCount="100000" sheet="1" objects="1" scenarios="1" selectLockedCell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sheetPr>
  <dimension ref="A1:AQ71"/>
  <sheetViews>
    <sheetView workbookViewId="0">
      <selection activeCell="E5" sqref="E5"/>
    </sheetView>
  </sheetViews>
  <sheetFormatPr defaultRowHeight="12.75"/>
  <cols>
    <col min="1" max="1" width="5" style="849" customWidth="1"/>
    <col min="2" max="2" width="43.5703125" style="607" customWidth="1"/>
    <col min="3" max="3" width="5" style="850" customWidth="1"/>
    <col min="4" max="5" width="9.28515625" style="851" customWidth="1"/>
    <col min="6" max="6" width="11" style="851" customWidth="1"/>
    <col min="7" max="7" width="4.140625" style="1155" customWidth="1"/>
    <col min="8" max="8" width="8.140625" style="1155" customWidth="1"/>
    <col min="9" max="10" width="9.140625" style="1155"/>
    <col min="11" max="13" width="8.140625" style="1155" customWidth="1"/>
    <col min="14" max="17" width="9.140625" style="1155"/>
    <col min="18" max="18" width="10.140625" style="1155" customWidth="1"/>
    <col min="19" max="26" width="9.140625" style="1155"/>
    <col min="27" max="30" width="9.140625" style="690"/>
    <col min="31" max="39" width="9.140625" style="691"/>
    <col min="40" max="43" width="9.140625" style="692"/>
    <col min="44" max="16384" width="9.140625" style="691"/>
  </cols>
  <sheetData>
    <row r="1" spans="1:43" s="696" customFormat="1">
      <c r="A1" s="806" t="s">
        <v>1547</v>
      </c>
      <c r="B1" s="807" t="s">
        <v>37</v>
      </c>
      <c r="C1" s="808" t="s">
        <v>1548</v>
      </c>
      <c r="D1" s="809" t="s">
        <v>1549</v>
      </c>
      <c r="E1" s="809" t="s">
        <v>1550</v>
      </c>
      <c r="F1" s="809" t="s">
        <v>1551</v>
      </c>
      <c r="G1" s="1152"/>
      <c r="H1" s="1152"/>
      <c r="I1" s="1152"/>
      <c r="J1" s="1152"/>
      <c r="K1" s="1152"/>
      <c r="L1" s="1152"/>
      <c r="M1" s="1152"/>
      <c r="N1" s="1152"/>
      <c r="O1" s="1152"/>
      <c r="P1" s="1152"/>
      <c r="Q1" s="1152"/>
      <c r="R1" s="1152"/>
      <c r="S1" s="1152"/>
      <c r="T1" s="1152"/>
      <c r="U1" s="1152"/>
      <c r="V1" s="1152"/>
      <c r="W1" s="1152"/>
      <c r="X1" s="1152"/>
      <c r="Y1" s="1152"/>
      <c r="Z1" s="1152"/>
      <c r="AA1" s="693"/>
      <c r="AB1" s="693"/>
      <c r="AC1" s="693"/>
      <c r="AD1" s="693"/>
      <c r="AE1" s="694"/>
      <c r="AF1" s="694"/>
      <c r="AG1" s="694"/>
      <c r="AH1" s="694"/>
      <c r="AI1" s="694"/>
      <c r="AJ1" s="695"/>
      <c r="AK1" s="695"/>
      <c r="AL1" s="695"/>
      <c r="AM1" s="695"/>
    </row>
    <row r="2" spans="1:43" s="694" customFormat="1">
      <c r="A2" s="810">
        <v>1</v>
      </c>
      <c r="B2" s="811" t="s">
        <v>110</v>
      </c>
      <c r="C2" s="812"/>
      <c r="D2" s="813"/>
      <c r="E2" s="813"/>
      <c r="F2" s="814"/>
      <c r="G2" s="1153"/>
      <c r="H2" s="1153"/>
      <c r="I2" s="1153"/>
      <c r="J2" s="1153"/>
      <c r="K2" s="1153"/>
      <c r="L2" s="1153"/>
      <c r="M2" s="1153"/>
      <c r="N2" s="1153"/>
      <c r="O2" s="1153"/>
      <c r="P2" s="1153"/>
      <c r="Q2" s="1153"/>
      <c r="R2" s="1153"/>
      <c r="S2" s="1153"/>
      <c r="T2" s="1153"/>
      <c r="U2" s="1153"/>
      <c r="V2" s="1153"/>
      <c r="W2" s="1153"/>
      <c r="X2" s="1153"/>
      <c r="Y2" s="1153"/>
      <c r="Z2" s="1153"/>
      <c r="AA2" s="697"/>
      <c r="AB2" s="697"/>
      <c r="AC2" s="697"/>
      <c r="AD2" s="697"/>
      <c r="AN2" s="698"/>
      <c r="AO2" s="698"/>
      <c r="AP2" s="698"/>
      <c r="AQ2" s="698"/>
    </row>
    <row r="3" spans="1:43">
      <c r="A3" s="815">
        <v>1</v>
      </c>
      <c r="B3" s="816" t="s">
        <v>1554</v>
      </c>
      <c r="C3" s="817"/>
      <c r="D3" s="818"/>
      <c r="E3" s="819"/>
      <c r="F3" s="820"/>
      <c r="G3" s="1154"/>
      <c r="H3" s="1154"/>
      <c r="I3" s="1154"/>
      <c r="J3" s="1154"/>
    </row>
    <row r="4" spans="1:43" ht="51">
      <c r="A4" s="815">
        <v>2</v>
      </c>
      <c r="B4" s="821" t="s">
        <v>1843</v>
      </c>
      <c r="C4" s="817"/>
      <c r="D4" s="818"/>
      <c r="E4" s="1148"/>
      <c r="F4" s="820"/>
      <c r="G4" s="1154"/>
      <c r="H4" s="1154"/>
      <c r="I4" s="1154"/>
      <c r="J4" s="1154"/>
    </row>
    <row r="5" spans="1:43" ht="38.25">
      <c r="A5" s="815">
        <v>3</v>
      </c>
      <c r="B5" s="821" t="s">
        <v>1844</v>
      </c>
      <c r="C5" s="817" t="s">
        <v>84</v>
      </c>
      <c r="D5" s="818">
        <v>23</v>
      </c>
      <c r="E5" s="1148"/>
      <c r="F5" s="820">
        <f>E5*D5</f>
        <v>0</v>
      </c>
      <c r="G5" s="1154"/>
      <c r="H5" s="1154"/>
      <c r="I5" s="1154"/>
      <c r="J5" s="1154"/>
    </row>
    <row r="6" spans="1:43" ht="38.25">
      <c r="A6" s="815">
        <v>4</v>
      </c>
      <c r="B6" s="821" t="s">
        <v>1845</v>
      </c>
      <c r="C6" s="817" t="s">
        <v>84</v>
      </c>
      <c r="D6" s="818">
        <v>1</v>
      </c>
      <c r="E6" s="1148"/>
      <c r="F6" s="820">
        <f>E6*D6</f>
        <v>0</v>
      </c>
      <c r="G6" s="1154"/>
      <c r="H6" s="1154"/>
      <c r="I6" s="1154"/>
      <c r="J6" s="1154"/>
    </row>
    <row r="7" spans="1:43" ht="51">
      <c r="A7" s="815">
        <v>5</v>
      </c>
      <c r="B7" s="816" t="s">
        <v>1977</v>
      </c>
      <c r="C7" s="817"/>
      <c r="D7" s="822"/>
      <c r="E7" s="1149"/>
      <c r="F7" s="823"/>
    </row>
    <row r="8" spans="1:43" s="694" customFormat="1">
      <c r="A8" s="810">
        <f>A2</f>
        <v>1</v>
      </c>
      <c r="B8" s="811" t="str">
        <f>B2&amp;" - skupaj"</f>
        <v>PRIPRAVLJALNA DELA - skupaj</v>
      </c>
      <c r="C8" s="812"/>
      <c r="D8" s="813"/>
      <c r="E8" s="1150"/>
      <c r="F8" s="824">
        <f>SUM(F3:F7)</f>
        <v>0</v>
      </c>
      <c r="G8" s="1153"/>
      <c r="H8" s="1153"/>
      <c r="I8" s="1153"/>
      <c r="J8" s="1153"/>
      <c r="K8" s="1153"/>
      <c r="L8" s="1153"/>
      <c r="M8" s="1153"/>
      <c r="N8" s="1153"/>
      <c r="O8" s="1153"/>
      <c r="P8" s="1153"/>
      <c r="Q8" s="1153"/>
      <c r="R8" s="1153"/>
      <c r="S8" s="1153"/>
      <c r="T8" s="1153"/>
      <c r="U8" s="1153"/>
      <c r="V8" s="1153"/>
      <c r="W8" s="1153"/>
      <c r="X8" s="1153"/>
      <c r="Y8" s="1153"/>
      <c r="Z8" s="1153"/>
      <c r="AA8" s="697"/>
      <c r="AB8" s="697"/>
      <c r="AC8" s="697"/>
      <c r="AD8" s="697"/>
      <c r="AN8" s="698"/>
      <c r="AO8" s="698"/>
      <c r="AP8" s="698"/>
      <c r="AQ8" s="698"/>
    </row>
    <row r="9" spans="1:43" s="694" customFormat="1">
      <c r="A9" s="810">
        <f>+A8+1</f>
        <v>2</v>
      </c>
      <c r="B9" s="811" t="s">
        <v>1592</v>
      </c>
      <c r="C9" s="812"/>
      <c r="D9" s="813"/>
      <c r="E9" s="1150"/>
      <c r="F9" s="814"/>
      <c r="G9" s="1153"/>
      <c r="H9" s="1153"/>
      <c r="I9" s="1153"/>
      <c r="J9" s="1153"/>
      <c r="K9" s="1153"/>
      <c r="L9" s="1153"/>
      <c r="M9" s="1153"/>
      <c r="N9" s="1153"/>
      <c r="O9" s="1153"/>
      <c r="P9" s="1153"/>
      <c r="Q9" s="1153"/>
      <c r="R9" s="1153"/>
      <c r="S9" s="1153"/>
      <c r="T9" s="1153"/>
      <c r="U9" s="1153"/>
      <c r="V9" s="1153"/>
      <c r="W9" s="1153"/>
      <c r="X9" s="1153"/>
      <c r="Y9" s="1153"/>
      <c r="Z9" s="1153"/>
      <c r="AA9" s="697"/>
      <c r="AB9" s="697"/>
      <c r="AC9" s="697"/>
      <c r="AD9" s="697"/>
      <c r="AN9" s="698"/>
      <c r="AO9" s="698"/>
      <c r="AP9" s="698"/>
      <c r="AQ9" s="698"/>
    </row>
    <row r="10" spans="1:43" ht="38.25">
      <c r="A10" s="815">
        <v>1</v>
      </c>
      <c r="B10" s="816" t="s">
        <v>1978</v>
      </c>
      <c r="C10" s="817"/>
      <c r="D10" s="818"/>
      <c r="E10" s="1148"/>
      <c r="F10" s="820"/>
      <c r="G10" s="1154"/>
      <c r="H10" s="1154"/>
      <c r="I10" s="1154"/>
      <c r="J10" s="1154"/>
    </row>
    <row r="11" spans="1:43">
      <c r="A11" s="815">
        <v>2</v>
      </c>
      <c r="B11" s="816" t="s">
        <v>1604</v>
      </c>
      <c r="C11" s="825"/>
      <c r="D11" s="826"/>
      <c r="E11" s="1151"/>
      <c r="F11" s="828"/>
    </row>
    <row r="12" spans="1:43" ht="38.25">
      <c r="A12" s="815">
        <v>3</v>
      </c>
      <c r="B12" s="821" t="s">
        <v>1846</v>
      </c>
      <c r="C12" s="817" t="s">
        <v>96</v>
      </c>
      <c r="D12" s="818">
        <v>145</v>
      </c>
      <c r="E12" s="1148"/>
      <c r="F12" s="820">
        <f>E12*D12</f>
        <v>0</v>
      </c>
      <c r="G12" s="1154"/>
      <c r="H12" s="1154"/>
      <c r="I12" s="1154"/>
      <c r="J12" s="1154"/>
    </row>
    <row r="13" spans="1:43" ht="38.25">
      <c r="A13" s="815">
        <v>4</v>
      </c>
      <c r="B13" s="821" t="s">
        <v>1847</v>
      </c>
      <c r="C13" s="817" t="s">
        <v>96</v>
      </c>
      <c r="D13" s="818">
        <v>62</v>
      </c>
      <c r="E13" s="1148"/>
      <c r="F13" s="820">
        <f>E13*D13</f>
        <v>0</v>
      </c>
      <c r="G13" s="1154"/>
      <c r="H13" s="1154"/>
      <c r="I13" s="1154"/>
      <c r="J13" s="1154"/>
    </row>
    <row r="14" spans="1:43" ht="38.25">
      <c r="A14" s="815">
        <v>5</v>
      </c>
      <c r="B14" s="821" t="s">
        <v>1848</v>
      </c>
      <c r="C14" s="817" t="s">
        <v>96</v>
      </c>
      <c r="D14" s="818">
        <v>18</v>
      </c>
      <c r="E14" s="1148"/>
      <c r="F14" s="820">
        <f>E14*D14</f>
        <v>0</v>
      </c>
      <c r="G14" s="1154"/>
      <c r="H14" s="1154"/>
      <c r="I14" s="1154"/>
      <c r="J14" s="1154"/>
    </row>
    <row r="15" spans="1:43" ht="25.5">
      <c r="A15" s="815">
        <v>6</v>
      </c>
      <c r="B15" s="816" t="s">
        <v>1597</v>
      </c>
      <c r="C15" s="817"/>
      <c r="D15" s="822"/>
      <c r="E15" s="1149"/>
      <c r="F15" s="820"/>
    </row>
    <row r="16" spans="1:43" ht="89.25">
      <c r="A16" s="815">
        <v>7</v>
      </c>
      <c r="B16" s="821" t="s">
        <v>1849</v>
      </c>
      <c r="C16" s="817" t="s">
        <v>81</v>
      </c>
      <c r="D16" s="818">
        <v>310</v>
      </c>
      <c r="E16" s="1148"/>
      <c r="F16" s="820">
        <f>E16*D16</f>
        <v>0</v>
      </c>
      <c r="G16" s="1154"/>
      <c r="H16" s="1154"/>
      <c r="I16" s="1154"/>
      <c r="J16" s="1154"/>
    </row>
    <row r="17" spans="1:43" ht="76.5">
      <c r="A17" s="815">
        <v>8</v>
      </c>
      <c r="B17" s="821" t="s">
        <v>1850</v>
      </c>
      <c r="C17" s="817" t="s">
        <v>81</v>
      </c>
      <c r="D17" s="818">
        <v>94</v>
      </c>
      <c r="E17" s="1148"/>
      <c r="F17" s="820">
        <f>E17*D17</f>
        <v>0</v>
      </c>
      <c r="G17" s="1154"/>
      <c r="H17" s="1154"/>
      <c r="I17" s="1154"/>
      <c r="J17" s="1154"/>
    </row>
    <row r="18" spans="1:43" s="694" customFormat="1">
      <c r="A18" s="810">
        <f>A9</f>
        <v>2</v>
      </c>
      <c r="B18" s="811" t="str">
        <f>B9&amp;" - skupaj"</f>
        <v>ZEMELJSKA DELA - skupaj</v>
      </c>
      <c r="C18" s="812"/>
      <c r="D18" s="813"/>
      <c r="E18" s="1150"/>
      <c r="F18" s="824">
        <f>SUM(F10:F17)</f>
        <v>0</v>
      </c>
      <c r="G18" s="1153"/>
      <c r="H18" s="1153"/>
      <c r="I18" s="1153"/>
      <c r="J18" s="1153"/>
      <c r="K18" s="1153"/>
      <c r="L18" s="1153"/>
      <c r="M18" s="1153"/>
      <c r="N18" s="1153"/>
      <c r="O18" s="1153"/>
      <c r="P18" s="1153"/>
      <c r="Q18" s="1153"/>
      <c r="R18" s="1153"/>
      <c r="S18" s="1153"/>
      <c r="T18" s="1153"/>
      <c r="U18" s="1153"/>
      <c r="V18" s="1153"/>
      <c r="W18" s="1153"/>
      <c r="X18" s="1153"/>
      <c r="Y18" s="1153"/>
      <c r="Z18" s="1153"/>
      <c r="AA18" s="697"/>
      <c r="AB18" s="697"/>
      <c r="AC18" s="697"/>
      <c r="AD18" s="697"/>
      <c r="AN18" s="698"/>
      <c r="AO18" s="698"/>
      <c r="AP18" s="698"/>
      <c r="AQ18" s="698"/>
    </row>
    <row r="19" spans="1:43" s="694" customFormat="1">
      <c r="A19" s="810">
        <f>+A18+1</f>
        <v>3</v>
      </c>
      <c r="B19" s="811" t="s">
        <v>1782</v>
      </c>
      <c r="C19" s="812"/>
      <c r="D19" s="813"/>
      <c r="E19" s="1150"/>
      <c r="F19" s="814"/>
      <c r="G19" s="1153"/>
      <c r="H19" s="1153"/>
      <c r="I19" s="1153"/>
      <c r="J19" s="1153"/>
      <c r="K19" s="1153"/>
      <c r="L19" s="1153"/>
      <c r="M19" s="1153"/>
      <c r="N19" s="1153"/>
      <c r="O19" s="1153"/>
      <c r="P19" s="1153"/>
      <c r="Q19" s="1153"/>
      <c r="R19" s="1153"/>
      <c r="S19" s="1153"/>
      <c r="T19" s="1153"/>
      <c r="U19" s="1153"/>
      <c r="V19" s="1153"/>
      <c r="W19" s="1153"/>
      <c r="X19" s="1153"/>
      <c r="Y19" s="1153"/>
      <c r="Z19" s="1153"/>
      <c r="AA19" s="697"/>
      <c r="AB19" s="697"/>
      <c r="AC19" s="697"/>
      <c r="AD19" s="697"/>
      <c r="AN19" s="698"/>
      <c r="AO19" s="698"/>
      <c r="AP19" s="698"/>
      <c r="AQ19" s="698"/>
    </row>
    <row r="20" spans="1:43">
      <c r="A20" s="815">
        <v>1</v>
      </c>
      <c r="B20" s="816" t="s">
        <v>14</v>
      </c>
      <c r="C20" s="825"/>
      <c r="D20" s="826"/>
      <c r="E20" s="1151"/>
      <c r="F20" s="828"/>
    </row>
    <row r="21" spans="1:43" ht="51">
      <c r="A21" s="815">
        <v>2</v>
      </c>
      <c r="B21" s="829" t="s">
        <v>1851</v>
      </c>
      <c r="C21" s="817" t="s">
        <v>96</v>
      </c>
      <c r="D21" s="818">
        <v>62.8</v>
      </c>
      <c r="E21" s="1148"/>
      <c r="F21" s="820">
        <f t="shared" ref="F21:F32" si="0">E21*D21</f>
        <v>0</v>
      </c>
    </row>
    <row r="22" spans="1:43" ht="63.75">
      <c r="A22" s="815">
        <v>3</v>
      </c>
      <c r="B22" s="829" t="s">
        <v>1852</v>
      </c>
      <c r="C22" s="817" t="s">
        <v>96</v>
      </c>
      <c r="D22" s="818">
        <v>240.7</v>
      </c>
      <c r="E22" s="1148"/>
      <c r="F22" s="820">
        <f t="shared" si="0"/>
        <v>0</v>
      </c>
    </row>
    <row r="23" spans="1:43" ht="63.75">
      <c r="A23" s="815">
        <v>4</v>
      </c>
      <c r="B23" s="829" t="s">
        <v>1853</v>
      </c>
      <c r="C23" s="817" t="s">
        <v>96</v>
      </c>
      <c r="D23" s="818">
        <v>7.5</v>
      </c>
      <c r="E23" s="1148"/>
      <c r="F23" s="820">
        <f t="shared" si="0"/>
        <v>0</v>
      </c>
    </row>
    <row r="24" spans="1:43" ht="38.25">
      <c r="A24" s="815">
        <v>5</v>
      </c>
      <c r="B24" s="829" t="s">
        <v>1854</v>
      </c>
      <c r="C24" s="817" t="s">
        <v>96</v>
      </c>
      <c r="D24" s="818">
        <v>331.9</v>
      </c>
      <c r="E24" s="1148"/>
      <c r="F24" s="820">
        <f t="shared" si="0"/>
        <v>0</v>
      </c>
    </row>
    <row r="25" spans="1:43" ht="51">
      <c r="A25" s="815">
        <v>6</v>
      </c>
      <c r="B25" s="829" t="s">
        <v>1855</v>
      </c>
      <c r="C25" s="817" t="s">
        <v>96</v>
      </c>
      <c r="D25" s="818">
        <v>82.3</v>
      </c>
      <c r="E25" s="1148"/>
      <c r="F25" s="820">
        <f t="shared" si="0"/>
        <v>0</v>
      </c>
    </row>
    <row r="26" spans="1:43" ht="38.25">
      <c r="A26" s="815">
        <v>7</v>
      </c>
      <c r="B26" s="829" t="s">
        <v>1856</v>
      </c>
      <c r="C26" s="817" t="s">
        <v>96</v>
      </c>
      <c r="D26" s="818">
        <v>61.8</v>
      </c>
      <c r="E26" s="1148"/>
      <c r="F26" s="820">
        <f t="shared" si="0"/>
        <v>0</v>
      </c>
    </row>
    <row r="27" spans="1:43" ht="51">
      <c r="A27" s="815">
        <v>8</v>
      </c>
      <c r="B27" s="829" t="s">
        <v>1857</v>
      </c>
      <c r="C27" s="817" t="s">
        <v>96</v>
      </c>
      <c r="D27" s="818">
        <v>0.66</v>
      </c>
      <c r="E27" s="1148"/>
      <c r="F27" s="820">
        <f t="shared" si="0"/>
        <v>0</v>
      </c>
    </row>
    <row r="28" spans="1:43" ht="51">
      <c r="A28" s="815">
        <v>9</v>
      </c>
      <c r="B28" s="829" t="s">
        <v>1858</v>
      </c>
      <c r="C28" s="817" t="s">
        <v>96</v>
      </c>
      <c r="D28" s="818">
        <v>2.34</v>
      </c>
      <c r="E28" s="1148"/>
      <c r="F28" s="820">
        <f t="shared" si="0"/>
        <v>0</v>
      </c>
    </row>
    <row r="29" spans="1:43" ht="51">
      <c r="A29" s="815">
        <v>10</v>
      </c>
      <c r="B29" s="829" t="s">
        <v>1859</v>
      </c>
      <c r="C29" s="817" t="s">
        <v>96</v>
      </c>
      <c r="D29" s="818">
        <v>5.16</v>
      </c>
      <c r="E29" s="1148"/>
      <c r="F29" s="820">
        <f t="shared" si="0"/>
        <v>0</v>
      </c>
    </row>
    <row r="30" spans="1:43" ht="51">
      <c r="A30" s="815">
        <v>11</v>
      </c>
      <c r="B30" s="829" t="s">
        <v>1860</v>
      </c>
      <c r="C30" s="817" t="s">
        <v>96</v>
      </c>
      <c r="D30" s="818">
        <v>30.1</v>
      </c>
      <c r="E30" s="1148"/>
      <c r="F30" s="820">
        <f t="shared" si="0"/>
        <v>0</v>
      </c>
    </row>
    <row r="31" spans="1:43" ht="38.25">
      <c r="A31" s="815">
        <v>12</v>
      </c>
      <c r="B31" s="829" t="s">
        <v>1861</v>
      </c>
      <c r="C31" s="817" t="s">
        <v>225</v>
      </c>
      <c r="D31" s="818">
        <v>44.5</v>
      </c>
      <c r="E31" s="1148"/>
      <c r="F31" s="820">
        <f t="shared" si="0"/>
        <v>0</v>
      </c>
    </row>
    <row r="32" spans="1:43" ht="25.5">
      <c r="A32" s="815">
        <v>13</v>
      </c>
      <c r="B32" s="829" t="s">
        <v>1862</v>
      </c>
      <c r="C32" s="817" t="s">
        <v>225</v>
      </c>
      <c r="D32" s="818">
        <v>250</v>
      </c>
      <c r="E32" s="1148"/>
      <c r="F32" s="820">
        <f t="shared" si="0"/>
        <v>0</v>
      </c>
    </row>
    <row r="33" spans="1:39" s="700" customFormat="1">
      <c r="A33" s="815">
        <v>14</v>
      </c>
      <c r="B33" s="816" t="s">
        <v>1722</v>
      </c>
      <c r="C33" s="817"/>
      <c r="D33" s="822"/>
      <c r="E33" s="1149"/>
      <c r="F33" s="823"/>
      <c r="G33" s="1155"/>
      <c r="H33" s="1155"/>
      <c r="I33" s="1155"/>
      <c r="J33" s="1155"/>
      <c r="K33" s="1155"/>
      <c r="L33" s="1155"/>
      <c r="M33" s="1155"/>
      <c r="N33" s="1155"/>
      <c r="O33" s="1155"/>
      <c r="P33" s="1155"/>
      <c r="Q33" s="1155"/>
      <c r="R33" s="1155"/>
      <c r="S33" s="1155"/>
      <c r="T33" s="1155"/>
      <c r="U33" s="1155"/>
      <c r="V33" s="1155"/>
      <c r="W33" s="1155"/>
      <c r="X33" s="1155"/>
      <c r="Y33" s="1155"/>
      <c r="Z33" s="1155"/>
      <c r="AA33" s="690"/>
      <c r="AB33" s="690"/>
      <c r="AC33" s="690"/>
      <c r="AD33" s="690"/>
      <c r="AE33" s="691"/>
      <c r="AF33" s="691"/>
      <c r="AG33" s="691"/>
      <c r="AH33" s="691"/>
      <c r="AI33" s="691"/>
      <c r="AJ33" s="699"/>
      <c r="AK33" s="699"/>
      <c r="AL33" s="699"/>
      <c r="AM33" s="699"/>
    </row>
    <row r="34" spans="1:39" s="700" customFormat="1" ht="38.25">
      <c r="A34" s="815">
        <v>15</v>
      </c>
      <c r="B34" s="830" t="s">
        <v>1863</v>
      </c>
      <c r="C34" s="817" t="s">
        <v>214</v>
      </c>
      <c r="D34" s="831">
        <v>29146</v>
      </c>
      <c r="E34" s="1148"/>
      <c r="F34" s="820">
        <f>E34*D34</f>
        <v>0</v>
      </c>
      <c r="G34" s="1155"/>
      <c r="H34" s="1155"/>
      <c r="I34" s="1155"/>
      <c r="J34" s="1155"/>
      <c r="K34" s="1155"/>
      <c r="L34" s="1155"/>
      <c r="M34" s="1155"/>
      <c r="N34" s="1155"/>
      <c r="O34" s="1155"/>
      <c r="P34" s="1155"/>
      <c r="Q34" s="1155"/>
      <c r="R34" s="1155"/>
      <c r="S34" s="1155"/>
      <c r="T34" s="1155"/>
      <c r="U34" s="1155"/>
      <c r="V34" s="1155"/>
      <c r="W34" s="1155"/>
      <c r="X34" s="1155"/>
      <c r="Y34" s="1155"/>
      <c r="Z34" s="1155"/>
      <c r="AA34" s="690"/>
      <c r="AB34" s="690"/>
      <c r="AC34" s="690"/>
      <c r="AD34" s="690"/>
      <c r="AE34" s="691"/>
      <c r="AF34" s="691"/>
      <c r="AG34" s="691"/>
      <c r="AH34" s="691"/>
      <c r="AI34" s="691"/>
      <c r="AJ34" s="699"/>
      <c r="AK34" s="699"/>
      <c r="AL34" s="699"/>
      <c r="AM34" s="699"/>
    </row>
    <row r="35" spans="1:39" s="700" customFormat="1" ht="76.5">
      <c r="A35" s="815">
        <v>16</v>
      </c>
      <c r="B35" s="829" t="s">
        <v>1864</v>
      </c>
      <c r="C35" s="817" t="s">
        <v>214</v>
      </c>
      <c r="D35" s="818">
        <v>9625</v>
      </c>
      <c r="E35" s="1148"/>
      <c r="F35" s="820">
        <f>E35*D35</f>
        <v>0</v>
      </c>
      <c r="G35" s="1155"/>
      <c r="H35" s="1156"/>
      <c r="I35" s="1155"/>
      <c r="J35" s="1155"/>
      <c r="K35" s="1155"/>
      <c r="L35" s="1155"/>
      <c r="M35" s="1155"/>
      <c r="N35" s="1155"/>
      <c r="O35" s="1155"/>
      <c r="P35" s="1155"/>
      <c r="Q35" s="1155"/>
      <c r="R35" s="1155"/>
      <c r="S35" s="1155"/>
      <c r="T35" s="1155"/>
      <c r="U35" s="1155"/>
      <c r="V35" s="1155"/>
      <c r="W35" s="1155"/>
      <c r="X35" s="1155"/>
      <c r="Y35" s="1155"/>
      <c r="Z35" s="1155"/>
      <c r="AA35" s="690"/>
      <c r="AB35" s="690"/>
      <c r="AC35" s="690"/>
      <c r="AD35" s="690"/>
      <c r="AE35" s="691"/>
      <c r="AF35" s="691"/>
      <c r="AG35" s="691"/>
      <c r="AH35" s="691"/>
      <c r="AI35" s="691"/>
      <c r="AJ35" s="699"/>
      <c r="AK35" s="699"/>
      <c r="AL35" s="699"/>
      <c r="AM35" s="699"/>
    </row>
    <row r="36" spans="1:39" ht="51">
      <c r="A36" s="815">
        <v>17</v>
      </c>
      <c r="B36" s="829" t="s">
        <v>1865</v>
      </c>
      <c r="C36" s="817" t="s">
        <v>214</v>
      </c>
      <c r="D36" s="818">
        <v>13345</v>
      </c>
      <c r="E36" s="1148"/>
      <c r="F36" s="820">
        <f>E36*D36</f>
        <v>0</v>
      </c>
    </row>
    <row r="37" spans="1:39" ht="114.75">
      <c r="A37" s="815">
        <v>18</v>
      </c>
      <c r="B37" s="829" t="s">
        <v>1866</v>
      </c>
      <c r="C37" s="817" t="s">
        <v>96</v>
      </c>
      <c r="D37" s="818">
        <v>330.5</v>
      </c>
      <c r="E37" s="1148"/>
      <c r="F37" s="820">
        <f>E37*D37</f>
        <v>0</v>
      </c>
    </row>
    <row r="38" spans="1:39">
      <c r="A38" s="815">
        <v>19</v>
      </c>
      <c r="B38" s="832" t="s">
        <v>1714</v>
      </c>
      <c r="C38" s="825"/>
      <c r="D38" s="826"/>
      <c r="E38" s="1151"/>
      <c r="F38" s="828"/>
      <c r="J38" s="1157"/>
      <c r="K38" s="1157"/>
    </row>
    <row r="39" spans="1:39" ht="89.25">
      <c r="A39" s="815">
        <v>20</v>
      </c>
      <c r="B39" s="821" t="s">
        <v>1867</v>
      </c>
      <c r="C39" s="817" t="s">
        <v>81</v>
      </c>
      <c r="D39" s="818">
        <v>34.04</v>
      </c>
      <c r="E39" s="1148"/>
      <c r="F39" s="820">
        <f t="shared" ref="F39:F45" si="1">E39*D39</f>
        <v>0</v>
      </c>
    </row>
    <row r="40" spans="1:39" ht="102">
      <c r="A40" s="815">
        <v>21</v>
      </c>
      <c r="B40" s="821" t="s">
        <v>1868</v>
      </c>
      <c r="C40" s="817" t="s">
        <v>81</v>
      </c>
      <c r="D40" s="818">
        <v>19.8</v>
      </c>
      <c r="E40" s="1148"/>
      <c r="F40" s="820">
        <f t="shared" si="1"/>
        <v>0</v>
      </c>
    </row>
    <row r="41" spans="1:39" ht="63.75">
      <c r="A41" s="815">
        <v>22</v>
      </c>
      <c r="B41" s="821" t="s">
        <v>1869</v>
      </c>
      <c r="C41" s="817" t="s">
        <v>81</v>
      </c>
      <c r="D41" s="818">
        <v>57.9</v>
      </c>
      <c r="E41" s="1148"/>
      <c r="F41" s="820">
        <f t="shared" si="1"/>
        <v>0</v>
      </c>
    </row>
    <row r="42" spans="1:39" ht="63.75">
      <c r="A42" s="815">
        <v>23</v>
      </c>
      <c r="B42" s="821" t="s">
        <v>1870</v>
      </c>
      <c r="C42" s="817" t="s">
        <v>81</v>
      </c>
      <c r="D42" s="818">
        <v>253.7</v>
      </c>
      <c r="E42" s="1148"/>
      <c r="F42" s="820">
        <f t="shared" si="1"/>
        <v>0</v>
      </c>
    </row>
    <row r="43" spans="1:39" ht="63.75">
      <c r="A43" s="815">
        <v>24</v>
      </c>
      <c r="B43" s="821" t="s">
        <v>1871</v>
      </c>
      <c r="C43" s="817" t="s">
        <v>81</v>
      </c>
      <c r="D43" s="818">
        <v>7.3</v>
      </c>
      <c r="E43" s="1148"/>
      <c r="F43" s="820">
        <f t="shared" si="1"/>
        <v>0</v>
      </c>
    </row>
    <row r="44" spans="1:39" ht="76.5">
      <c r="A44" s="815">
        <v>25</v>
      </c>
      <c r="B44" s="821" t="s">
        <v>1872</v>
      </c>
      <c r="C44" s="817" t="s">
        <v>81</v>
      </c>
      <c r="D44" s="818">
        <v>2.4</v>
      </c>
      <c r="E44" s="1148"/>
      <c r="F44" s="820">
        <f t="shared" si="1"/>
        <v>0</v>
      </c>
    </row>
    <row r="45" spans="1:39" ht="76.5">
      <c r="A45" s="815">
        <v>26</v>
      </c>
      <c r="B45" s="821" t="s">
        <v>1873</v>
      </c>
      <c r="C45" s="817" t="s">
        <v>81</v>
      </c>
      <c r="D45" s="818">
        <v>3.5</v>
      </c>
      <c r="E45" s="1148"/>
      <c r="F45" s="820">
        <f t="shared" si="1"/>
        <v>0</v>
      </c>
    </row>
    <row r="46" spans="1:39">
      <c r="A46" s="815">
        <v>27</v>
      </c>
      <c r="B46" s="816" t="s">
        <v>1874</v>
      </c>
      <c r="C46" s="817"/>
      <c r="D46" s="818"/>
      <c r="E46" s="1148"/>
      <c r="F46" s="820"/>
    </row>
    <row r="47" spans="1:39" ht="63.75">
      <c r="A47" s="815">
        <v>28</v>
      </c>
      <c r="B47" s="821" t="s">
        <v>1875</v>
      </c>
      <c r="C47" s="817" t="s">
        <v>84</v>
      </c>
      <c r="D47" s="818">
        <v>2</v>
      </c>
      <c r="E47" s="1148"/>
      <c r="F47" s="820">
        <f t="shared" ref="F47:F56" si="2">(D47*E47)</f>
        <v>0</v>
      </c>
    </row>
    <row r="48" spans="1:39" ht="63.75">
      <c r="A48" s="815">
        <v>29</v>
      </c>
      <c r="B48" s="821" t="s">
        <v>1876</v>
      </c>
      <c r="C48" s="817" t="s">
        <v>84</v>
      </c>
      <c r="D48" s="818">
        <v>1</v>
      </c>
      <c r="E48" s="1148"/>
      <c r="F48" s="820">
        <f t="shared" si="2"/>
        <v>0</v>
      </c>
    </row>
    <row r="49" spans="1:18" ht="63.75">
      <c r="A49" s="815">
        <v>30</v>
      </c>
      <c r="B49" s="821" t="s">
        <v>1877</v>
      </c>
      <c r="C49" s="817" t="s">
        <v>84</v>
      </c>
      <c r="D49" s="818">
        <v>3</v>
      </c>
      <c r="E49" s="1148"/>
      <c r="F49" s="820">
        <f t="shared" si="2"/>
        <v>0</v>
      </c>
      <c r="R49" s="1158"/>
    </row>
    <row r="50" spans="1:18" ht="127.5">
      <c r="A50" s="815">
        <v>31</v>
      </c>
      <c r="B50" s="821" t="s">
        <v>1878</v>
      </c>
      <c r="C50" s="817" t="s">
        <v>84</v>
      </c>
      <c r="D50" s="818">
        <v>1</v>
      </c>
      <c r="E50" s="1148"/>
      <c r="F50" s="820">
        <f t="shared" si="2"/>
        <v>0</v>
      </c>
    </row>
    <row r="51" spans="1:18" ht="140.25">
      <c r="A51" s="815">
        <v>32</v>
      </c>
      <c r="B51" s="821" t="s">
        <v>1879</v>
      </c>
      <c r="C51" s="817" t="s">
        <v>84</v>
      </c>
      <c r="D51" s="818">
        <v>1</v>
      </c>
      <c r="E51" s="1148"/>
      <c r="F51" s="820">
        <f t="shared" si="2"/>
        <v>0</v>
      </c>
    </row>
    <row r="52" spans="1:18" ht="89.25">
      <c r="A52" s="815">
        <v>33</v>
      </c>
      <c r="B52" s="821" t="s">
        <v>1880</v>
      </c>
      <c r="C52" s="817" t="s">
        <v>84</v>
      </c>
      <c r="D52" s="818">
        <v>2</v>
      </c>
      <c r="E52" s="1148"/>
      <c r="F52" s="820">
        <f t="shared" si="2"/>
        <v>0</v>
      </c>
    </row>
    <row r="53" spans="1:18" ht="89.25">
      <c r="A53" s="815">
        <v>34</v>
      </c>
      <c r="B53" s="821" t="s">
        <v>1881</v>
      </c>
      <c r="C53" s="817" t="s">
        <v>84</v>
      </c>
      <c r="D53" s="818">
        <v>1</v>
      </c>
      <c r="E53" s="1148"/>
      <c r="F53" s="820">
        <f t="shared" si="2"/>
        <v>0</v>
      </c>
    </row>
    <row r="54" spans="1:18" ht="63.75">
      <c r="A54" s="815">
        <v>35</v>
      </c>
      <c r="B54" s="821" t="s">
        <v>1882</v>
      </c>
      <c r="C54" s="817" t="s">
        <v>84</v>
      </c>
      <c r="D54" s="818">
        <v>4</v>
      </c>
      <c r="E54" s="1148"/>
      <c r="F54" s="820">
        <f t="shared" si="2"/>
        <v>0</v>
      </c>
    </row>
    <row r="55" spans="1:18" ht="38.25">
      <c r="A55" s="815">
        <v>36</v>
      </c>
      <c r="B55" s="821" t="s">
        <v>1883</v>
      </c>
      <c r="C55" s="817" t="s">
        <v>84</v>
      </c>
      <c r="D55" s="818">
        <v>6</v>
      </c>
      <c r="E55" s="1148"/>
      <c r="F55" s="820">
        <f t="shared" si="2"/>
        <v>0</v>
      </c>
    </row>
    <row r="56" spans="1:18" ht="89.25">
      <c r="A56" s="815">
        <v>37</v>
      </c>
      <c r="B56" s="833" t="s">
        <v>1884</v>
      </c>
      <c r="C56" s="817" t="s">
        <v>84</v>
      </c>
      <c r="D56" s="818">
        <v>16</v>
      </c>
      <c r="E56" s="1148"/>
      <c r="F56" s="820">
        <f t="shared" si="2"/>
        <v>0</v>
      </c>
    </row>
    <row r="57" spans="1:18">
      <c r="A57" s="815">
        <v>38</v>
      </c>
      <c r="B57" s="816" t="s">
        <v>1885</v>
      </c>
      <c r="C57" s="817"/>
      <c r="D57" s="818"/>
      <c r="E57" s="1148"/>
      <c r="F57" s="820"/>
    </row>
    <row r="58" spans="1:18" ht="25.5">
      <c r="A58" s="815">
        <v>39</v>
      </c>
      <c r="B58" s="821" t="s">
        <v>1886</v>
      </c>
      <c r="C58" s="817" t="s">
        <v>96</v>
      </c>
      <c r="D58" s="818">
        <v>216.3</v>
      </c>
      <c r="E58" s="1148"/>
      <c r="F58" s="820">
        <f>(D58*E58)</f>
        <v>0</v>
      </c>
    </row>
    <row r="59" spans="1:18" ht="51">
      <c r="A59" s="815">
        <v>40</v>
      </c>
      <c r="B59" s="821" t="s">
        <v>1887</v>
      </c>
      <c r="C59" s="817" t="s">
        <v>96</v>
      </c>
      <c r="D59" s="818">
        <v>216.3</v>
      </c>
      <c r="E59" s="1148"/>
      <c r="F59" s="820">
        <f t="shared" ref="F59:F64" si="3">(D59*E59)</f>
        <v>0</v>
      </c>
    </row>
    <row r="60" spans="1:18" ht="76.5">
      <c r="A60" s="815">
        <v>41</v>
      </c>
      <c r="B60" s="821" t="s">
        <v>1888</v>
      </c>
      <c r="C60" s="817" t="s">
        <v>225</v>
      </c>
      <c r="D60" s="818">
        <v>258.3</v>
      </c>
      <c r="E60" s="1148"/>
      <c r="F60" s="820">
        <f t="shared" si="3"/>
        <v>0</v>
      </c>
    </row>
    <row r="61" spans="1:18" ht="63.75">
      <c r="A61" s="815">
        <v>42</v>
      </c>
      <c r="B61" s="821" t="s">
        <v>1889</v>
      </c>
      <c r="C61" s="817" t="s">
        <v>225</v>
      </c>
      <c r="D61" s="818">
        <v>348</v>
      </c>
      <c r="E61" s="1148"/>
      <c r="F61" s="820">
        <f t="shared" si="3"/>
        <v>0</v>
      </c>
    </row>
    <row r="62" spans="1:18" ht="76.5">
      <c r="A62" s="815">
        <v>43</v>
      </c>
      <c r="B62" s="821" t="s">
        <v>1890</v>
      </c>
      <c r="C62" s="817" t="s">
        <v>225</v>
      </c>
      <c r="D62" s="818">
        <v>124</v>
      </c>
      <c r="E62" s="1148"/>
      <c r="F62" s="820">
        <f t="shared" si="3"/>
        <v>0</v>
      </c>
    </row>
    <row r="63" spans="1:18" ht="51">
      <c r="A63" s="815">
        <v>44</v>
      </c>
      <c r="B63" s="821" t="s">
        <v>1891</v>
      </c>
      <c r="C63" s="817" t="s">
        <v>225</v>
      </c>
      <c r="D63" s="818">
        <v>22</v>
      </c>
      <c r="E63" s="1148"/>
      <c r="F63" s="820">
        <f t="shared" si="3"/>
        <v>0</v>
      </c>
    </row>
    <row r="64" spans="1:18" ht="38.25">
      <c r="A64" s="815">
        <v>45</v>
      </c>
      <c r="B64" s="821" t="s">
        <v>1892</v>
      </c>
      <c r="C64" s="817" t="s">
        <v>96</v>
      </c>
      <c r="D64" s="818">
        <v>15</v>
      </c>
      <c r="E64" s="1148"/>
      <c r="F64" s="820">
        <f t="shared" si="3"/>
        <v>0</v>
      </c>
    </row>
    <row r="65" spans="1:43" s="694" customFormat="1">
      <c r="A65" s="810">
        <f>A19</f>
        <v>3</v>
      </c>
      <c r="B65" s="811" t="str">
        <f>B19&amp;" - skupaj"</f>
        <v>GRADBENA IN OBRTNIŠKA DELA - skupaj</v>
      </c>
      <c r="C65" s="812"/>
      <c r="D65" s="813"/>
      <c r="E65" s="813"/>
      <c r="F65" s="824">
        <f>SUM(F20:F64)</f>
        <v>0</v>
      </c>
      <c r="G65" s="1153"/>
      <c r="H65" s="1153"/>
      <c r="I65" s="1153"/>
      <c r="J65" s="1153"/>
      <c r="K65" s="1153"/>
      <c r="L65" s="1153"/>
      <c r="M65" s="1153"/>
      <c r="N65" s="1153"/>
      <c r="O65" s="1153"/>
      <c r="P65" s="1153"/>
      <c r="Q65" s="1153"/>
      <c r="R65" s="1153"/>
      <c r="S65" s="1153"/>
      <c r="T65" s="1153"/>
      <c r="U65" s="1153"/>
      <c r="V65" s="1153"/>
      <c r="W65" s="1153"/>
      <c r="X65" s="1153"/>
      <c r="Y65" s="1153"/>
      <c r="Z65" s="1153"/>
      <c r="AA65" s="697"/>
      <c r="AB65" s="697"/>
      <c r="AC65" s="697"/>
      <c r="AD65" s="697"/>
      <c r="AN65" s="698"/>
      <c r="AO65" s="698"/>
      <c r="AP65" s="698"/>
      <c r="AQ65" s="698"/>
    </row>
    <row r="66" spans="1:43">
      <c r="A66" s="834"/>
      <c r="B66" s="835"/>
      <c r="C66" s="836"/>
      <c r="D66" s="818"/>
      <c r="E66" s="818"/>
      <c r="F66" s="828"/>
    </row>
    <row r="67" spans="1:43" s="694" customFormat="1">
      <c r="A67" s="810"/>
      <c r="B67" s="837" t="s">
        <v>1</v>
      </c>
      <c r="C67" s="838"/>
      <c r="D67" s="839"/>
      <c r="E67" s="840"/>
      <c r="F67" s="824"/>
      <c r="G67" s="1153"/>
      <c r="H67" s="1153"/>
      <c r="I67" s="1153"/>
      <c r="J67" s="1153"/>
      <c r="K67" s="1153"/>
      <c r="L67" s="1153"/>
      <c r="M67" s="1153"/>
      <c r="N67" s="1153"/>
      <c r="O67" s="1153"/>
      <c r="P67" s="1153"/>
      <c r="Q67" s="1153"/>
      <c r="R67" s="1153"/>
      <c r="S67" s="1153"/>
      <c r="T67" s="1153"/>
      <c r="U67" s="1153"/>
      <c r="V67" s="1153"/>
      <c r="W67" s="1153"/>
      <c r="X67" s="1153"/>
      <c r="Y67" s="1153"/>
      <c r="Z67" s="1153"/>
      <c r="AA67" s="697"/>
      <c r="AB67" s="697"/>
      <c r="AC67" s="697"/>
      <c r="AD67" s="697"/>
      <c r="AN67" s="698"/>
      <c r="AO67" s="698"/>
      <c r="AP67" s="698"/>
      <c r="AQ67" s="698"/>
    </row>
    <row r="68" spans="1:43">
      <c r="A68" s="841">
        <f>A8</f>
        <v>1</v>
      </c>
      <c r="B68" s="842" t="str">
        <f>B8</f>
        <v>PRIPRAVLJALNA DELA - skupaj</v>
      </c>
      <c r="C68" s="817"/>
      <c r="D68" s="818"/>
      <c r="E68" s="819"/>
      <c r="F68" s="820">
        <f>F8</f>
        <v>0</v>
      </c>
    </row>
    <row r="69" spans="1:43">
      <c r="A69" s="841">
        <f>A18</f>
        <v>2</v>
      </c>
      <c r="B69" s="842" t="str">
        <f>B18</f>
        <v>ZEMELJSKA DELA - skupaj</v>
      </c>
      <c r="C69" s="817"/>
      <c r="D69" s="818"/>
      <c r="E69" s="819"/>
      <c r="F69" s="820">
        <f>F18</f>
        <v>0</v>
      </c>
    </row>
    <row r="70" spans="1:43">
      <c r="A70" s="841">
        <f>A65</f>
        <v>3</v>
      </c>
      <c r="B70" s="842" t="str">
        <f>B65</f>
        <v>GRADBENA IN OBRTNIŠKA DELA - skupaj</v>
      </c>
      <c r="C70" s="817"/>
      <c r="D70" s="818"/>
      <c r="E70" s="819"/>
      <c r="F70" s="820">
        <f>F65</f>
        <v>0</v>
      </c>
    </row>
    <row r="71" spans="1:43" s="694" customFormat="1">
      <c r="A71" s="843"/>
      <c r="B71" s="844" t="s">
        <v>1893</v>
      </c>
      <c r="C71" s="845"/>
      <c r="D71" s="846"/>
      <c r="E71" s="847"/>
      <c r="F71" s="848">
        <f>SUM(F68:F70)</f>
        <v>0</v>
      </c>
      <c r="G71" s="1153"/>
      <c r="H71" s="1153"/>
      <c r="I71" s="1153"/>
      <c r="J71" s="1153"/>
      <c r="K71" s="1153"/>
      <c r="L71" s="1153"/>
      <c r="M71" s="1153"/>
      <c r="N71" s="1153"/>
      <c r="O71" s="1153"/>
      <c r="P71" s="1153"/>
      <c r="Q71" s="1153"/>
      <c r="R71" s="1153"/>
      <c r="S71" s="1153"/>
      <c r="T71" s="1153"/>
      <c r="U71" s="1153"/>
      <c r="V71" s="1153"/>
      <c r="W71" s="1153"/>
      <c r="X71" s="1153"/>
      <c r="Y71" s="1153"/>
      <c r="Z71" s="1153"/>
      <c r="AA71" s="697"/>
      <c r="AB71" s="697"/>
      <c r="AC71" s="697"/>
      <c r="AD71" s="697"/>
      <c r="AN71" s="698"/>
      <c r="AO71" s="698"/>
      <c r="AP71" s="698"/>
      <c r="AQ71" s="698"/>
    </row>
  </sheetData>
  <sheetProtection algorithmName="SHA-512" hashValue="Zww5z7LFMa1rfA8QRUR7993yVof7dofAuuVPRsCwS1905l1E/nKWnmJ681l59kAO+2NTJvr9fAwa/EIITinS7w==" saltValue="VO229mL2x7gtTTL1sKaXOA==" spinCount="100000" sheet="1" objects="1" scenarios="1" selectLockedCell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sheetPr>
  <dimension ref="A1:AQ65"/>
  <sheetViews>
    <sheetView workbookViewId="0">
      <selection activeCell="E3" sqref="E3"/>
    </sheetView>
  </sheetViews>
  <sheetFormatPr defaultRowHeight="12.75"/>
  <cols>
    <col min="1" max="1" width="5" style="851" customWidth="1"/>
    <col min="2" max="2" width="43.5703125" style="607" customWidth="1"/>
    <col min="3" max="3" width="5" style="850" customWidth="1"/>
    <col min="4" max="5" width="9.28515625" style="851" customWidth="1"/>
    <col min="6" max="6" width="11" style="851" customWidth="1"/>
    <col min="7" max="7" width="4.140625" style="1170" customWidth="1"/>
    <col min="8" max="8" width="8.140625" style="1170" customWidth="1"/>
    <col min="9" max="10" width="9.140625" style="1170"/>
    <col min="11" max="13" width="8.140625" style="1170" customWidth="1"/>
    <col min="14" max="26" width="9.140625" style="1170"/>
    <col min="27" max="30" width="9.140625" style="865"/>
    <col min="31" max="39" width="9.140625" style="851"/>
    <col min="40" max="43" width="9.140625" style="866"/>
    <col min="44" max="16384" width="9.140625" style="851"/>
  </cols>
  <sheetData>
    <row r="1" spans="1:43" s="856" customFormat="1">
      <c r="A1" s="852" t="s">
        <v>1547</v>
      </c>
      <c r="B1" s="807" t="s">
        <v>37</v>
      </c>
      <c r="C1" s="808" t="s">
        <v>1548</v>
      </c>
      <c r="D1" s="809" t="s">
        <v>1549</v>
      </c>
      <c r="E1" s="809" t="s">
        <v>1550</v>
      </c>
      <c r="F1" s="809" t="s">
        <v>1551</v>
      </c>
      <c r="G1" s="1168"/>
      <c r="H1" s="1168"/>
      <c r="I1" s="1168"/>
      <c r="J1" s="1168"/>
      <c r="K1" s="1168"/>
      <c r="L1" s="1168"/>
      <c r="M1" s="1168"/>
      <c r="N1" s="1168"/>
      <c r="O1" s="1168"/>
      <c r="P1" s="1168"/>
      <c r="Q1" s="1168"/>
      <c r="R1" s="1168"/>
      <c r="S1" s="1168"/>
      <c r="T1" s="1168"/>
      <c r="U1" s="1168"/>
      <c r="V1" s="1168"/>
      <c r="W1" s="1168"/>
      <c r="X1" s="1168"/>
      <c r="Y1" s="1168"/>
      <c r="Z1" s="1168"/>
      <c r="AA1" s="853"/>
      <c r="AB1" s="853"/>
      <c r="AC1" s="853"/>
      <c r="AD1" s="853"/>
      <c r="AE1" s="854"/>
      <c r="AF1" s="854"/>
      <c r="AG1" s="854"/>
      <c r="AH1" s="854"/>
      <c r="AI1" s="854"/>
      <c r="AJ1" s="855"/>
      <c r="AK1" s="855"/>
      <c r="AL1" s="855"/>
      <c r="AM1" s="855"/>
    </row>
    <row r="2" spans="1:43" s="854" customFormat="1">
      <c r="A2" s="857">
        <v>1</v>
      </c>
      <c r="B2" s="811" t="s">
        <v>6</v>
      </c>
      <c r="C2" s="812"/>
      <c r="D2" s="813"/>
      <c r="E2" s="813"/>
      <c r="F2" s="814"/>
      <c r="G2" s="1169"/>
      <c r="H2" s="1169"/>
      <c r="I2" s="1169"/>
      <c r="J2" s="1169"/>
      <c r="K2" s="1169"/>
      <c r="L2" s="1169"/>
      <c r="M2" s="1169"/>
      <c r="N2" s="1169"/>
      <c r="O2" s="1169"/>
      <c r="P2" s="1169"/>
      <c r="Q2" s="1169"/>
      <c r="R2" s="1169"/>
      <c r="S2" s="1169"/>
      <c r="T2" s="1169"/>
      <c r="U2" s="1169"/>
      <c r="V2" s="1169"/>
      <c r="W2" s="1169"/>
      <c r="X2" s="1169"/>
      <c r="Y2" s="1169"/>
      <c r="Z2" s="1169"/>
      <c r="AA2" s="858"/>
      <c r="AB2" s="858"/>
      <c r="AC2" s="858"/>
      <c r="AD2" s="858"/>
      <c r="AN2" s="859"/>
      <c r="AO2" s="859"/>
      <c r="AP2" s="859"/>
      <c r="AQ2" s="859"/>
    </row>
    <row r="3" spans="1:43">
      <c r="A3" s="860">
        <v>1</v>
      </c>
      <c r="B3" s="861" t="s">
        <v>1895</v>
      </c>
      <c r="C3" s="862" t="s">
        <v>225</v>
      </c>
      <c r="D3" s="863">
        <v>230</v>
      </c>
      <c r="E3" s="1159"/>
      <c r="F3" s="864">
        <f>(D3*E3)</f>
        <v>0</v>
      </c>
    </row>
    <row r="4" spans="1:43">
      <c r="A4" s="860">
        <f>+A3+1</f>
        <v>2</v>
      </c>
      <c r="B4" s="861" t="s">
        <v>1896</v>
      </c>
      <c r="C4" s="862" t="s">
        <v>84</v>
      </c>
      <c r="D4" s="867">
        <v>8</v>
      </c>
      <c r="E4" s="1159"/>
      <c r="F4" s="864">
        <f>(D4*E4)</f>
        <v>0</v>
      </c>
    </row>
    <row r="5" spans="1:43" ht="25.5">
      <c r="A5" s="860">
        <f>+A4+1</f>
        <v>3</v>
      </c>
      <c r="B5" s="868" t="s">
        <v>1897</v>
      </c>
      <c r="C5" s="862" t="s">
        <v>84</v>
      </c>
      <c r="D5" s="867">
        <v>8</v>
      </c>
      <c r="E5" s="1159"/>
      <c r="F5" s="864">
        <f>(D5*E5)</f>
        <v>0</v>
      </c>
    </row>
    <row r="6" spans="1:43">
      <c r="A6" s="869">
        <f>A2</f>
        <v>1</v>
      </c>
      <c r="B6" s="870" t="str">
        <f>B2&amp;" - skupaj"</f>
        <v>Pripravljalna dela - skupaj</v>
      </c>
      <c r="C6" s="871"/>
      <c r="D6" s="872"/>
      <c r="E6" s="873"/>
      <c r="F6" s="874">
        <f>SUM(F3:F5)</f>
        <v>0</v>
      </c>
    </row>
    <row r="7" spans="1:43">
      <c r="A7" s="869">
        <v>2</v>
      </c>
      <c r="B7" s="870" t="s">
        <v>1592</v>
      </c>
      <c r="C7" s="871"/>
      <c r="D7" s="872"/>
      <c r="E7" s="873"/>
      <c r="F7" s="875"/>
    </row>
    <row r="8" spans="1:43">
      <c r="A8" s="876"/>
      <c r="B8" s="3370" t="s">
        <v>1898</v>
      </c>
      <c r="C8" s="3370"/>
      <c r="D8" s="3370"/>
      <c r="E8" s="3370"/>
      <c r="F8" s="877"/>
    </row>
    <row r="9" spans="1:43">
      <c r="A9" s="876"/>
      <c r="B9" s="3371" t="s">
        <v>1899</v>
      </c>
      <c r="C9" s="3371"/>
      <c r="D9" s="3371"/>
      <c r="E9" s="3371"/>
      <c r="F9" s="877"/>
    </row>
    <row r="10" spans="1:43" ht="63.75">
      <c r="A10" s="860">
        <v>1</v>
      </c>
      <c r="B10" s="878" t="s">
        <v>1979</v>
      </c>
      <c r="C10" s="862" t="s">
        <v>81</v>
      </c>
      <c r="D10" s="879">
        <v>112.7</v>
      </c>
      <c r="E10" s="1160"/>
      <c r="F10" s="864">
        <f t="shared" ref="F10:F20" si="0">(D10*E10)</f>
        <v>0</v>
      </c>
    </row>
    <row r="11" spans="1:43" ht="51">
      <c r="A11" s="860">
        <f>+A10+1</f>
        <v>2</v>
      </c>
      <c r="B11" s="868" t="s">
        <v>1980</v>
      </c>
      <c r="C11" s="880" t="s">
        <v>81</v>
      </c>
      <c r="D11" s="879">
        <v>12.5</v>
      </c>
      <c r="E11" s="1160"/>
      <c r="F11" s="864">
        <f t="shared" si="0"/>
        <v>0</v>
      </c>
    </row>
    <row r="12" spans="1:43" ht="51">
      <c r="A12" s="860">
        <f>+A11+1</f>
        <v>3</v>
      </c>
      <c r="B12" s="868" t="s">
        <v>1900</v>
      </c>
      <c r="C12" s="880" t="s">
        <v>81</v>
      </c>
      <c r="D12" s="881">
        <v>2</v>
      </c>
      <c r="E12" s="1161"/>
      <c r="F12" s="864">
        <f t="shared" si="0"/>
        <v>0</v>
      </c>
    </row>
    <row r="13" spans="1:43" ht="39" customHeight="1">
      <c r="A13" s="860">
        <f>+A12+1</f>
        <v>4</v>
      </c>
      <c r="B13" s="868" t="s">
        <v>1901</v>
      </c>
      <c r="C13" s="880" t="s">
        <v>81</v>
      </c>
      <c r="D13" s="881">
        <v>2</v>
      </c>
      <c r="E13" s="1161"/>
      <c r="F13" s="864">
        <f t="shared" si="0"/>
        <v>0</v>
      </c>
    </row>
    <row r="14" spans="1:43" ht="27.75" customHeight="1">
      <c r="A14" s="860">
        <f>+A13+1</f>
        <v>5</v>
      </c>
      <c r="B14" s="868" t="s">
        <v>1981</v>
      </c>
      <c r="C14" s="880" t="s">
        <v>96</v>
      </c>
      <c r="D14" s="881">
        <v>340</v>
      </c>
      <c r="E14" s="1161"/>
      <c r="F14" s="864">
        <f t="shared" si="0"/>
        <v>0</v>
      </c>
    </row>
    <row r="15" spans="1:43" s="854" customFormat="1">
      <c r="A15" s="857"/>
      <c r="B15" s="811" t="s">
        <v>1902</v>
      </c>
      <c r="C15" s="812"/>
      <c r="D15" s="813"/>
      <c r="E15" s="1150"/>
      <c r="F15" s="814"/>
      <c r="G15" s="1169"/>
      <c r="H15" s="1169"/>
      <c r="I15" s="1169"/>
      <c r="J15" s="1169"/>
      <c r="K15" s="1169"/>
      <c r="L15" s="1169"/>
      <c r="M15" s="1169"/>
      <c r="N15" s="1169"/>
      <c r="O15" s="1169"/>
      <c r="P15" s="1169"/>
      <c r="Q15" s="1169"/>
      <c r="R15" s="1169"/>
      <c r="S15" s="1169"/>
      <c r="T15" s="1169"/>
      <c r="U15" s="1169"/>
      <c r="V15" s="1169"/>
      <c r="W15" s="1169"/>
      <c r="X15" s="1169"/>
      <c r="Y15" s="1169"/>
      <c r="Z15" s="1169"/>
      <c r="AA15" s="858"/>
      <c r="AB15" s="858"/>
      <c r="AC15" s="858"/>
      <c r="AD15" s="858"/>
      <c r="AN15" s="859"/>
      <c r="AO15" s="859"/>
      <c r="AP15" s="859"/>
      <c r="AQ15" s="859"/>
    </row>
    <row r="16" spans="1:43" ht="55.5" customHeight="1">
      <c r="A16" s="860">
        <f>+A14+1</f>
        <v>6</v>
      </c>
      <c r="B16" s="882" t="s">
        <v>1903</v>
      </c>
      <c r="C16" s="880" t="s">
        <v>81</v>
      </c>
      <c r="D16" s="881">
        <v>90</v>
      </c>
      <c r="E16" s="1161"/>
      <c r="F16" s="864">
        <f t="shared" si="0"/>
        <v>0</v>
      </c>
    </row>
    <row r="17" spans="1:6" ht="51.75" customHeight="1">
      <c r="A17" s="860">
        <f>+A16+1</f>
        <v>7</v>
      </c>
      <c r="B17" s="882" t="s">
        <v>1904</v>
      </c>
      <c r="C17" s="880" t="s">
        <v>81</v>
      </c>
      <c r="D17" s="881">
        <v>440</v>
      </c>
      <c r="E17" s="1161"/>
      <c r="F17" s="864">
        <f t="shared" si="0"/>
        <v>0</v>
      </c>
    </row>
    <row r="18" spans="1:6" ht="51">
      <c r="A18" s="860">
        <f>+A17+1</f>
        <v>8</v>
      </c>
      <c r="B18" s="883" t="s">
        <v>1905</v>
      </c>
      <c r="C18" s="880" t="s">
        <v>81</v>
      </c>
      <c r="D18" s="881">
        <v>90</v>
      </c>
      <c r="E18" s="1161"/>
      <c r="F18" s="864">
        <f t="shared" si="0"/>
        <v>0</v>
      </c>
    </row>
    <row r="19" spans="1:6" ht="38.25">
      <c r="A19" s="860">
        <f>+A18+1</f>
        <v>9</v>
      </c>
      <c r="B19" s="884" t="s">
        <v>1906</v>
      </c>
      <c r="C19" s="880" t="s">
        <v>81</v>
      </c>
      <c r="D19" s="881">
        <v>130</v>
      </c>
      <c r="E19" s="1161"/>
      <c r="F19" s="864">
        <f t="shared" si="0"/>
        <v>0</v>
      </c>
    </row>
    <row r="20" spans="1:6" ht="63.75">
      <c r="A20" s="860">
        <f>A19+1</f>
        <v>10</v>
      </c>
      <c r="B20" s="878" t="s">
        <v>1907</v>
      </c>
      <c r="C20" s="862" t="s">
        <v>96</v>
      </c>
      <c r="D20" s="863">
        <v>120</v>
      </c>
      <c r="E20" s="1161"/>
      <c r="F20" s="864">
        <f t="shared" si="0"/>
        <v>0</v>
      </c>
    </row>
    <row r="21" spans="1:6">
      <c r="A21" s="770"/>
      <c r="B21" s="737" t="s">
        <v>1714</v>
      </c>
      <c r="C21" s="738"/>
      <c r="D21" s="739"/>
      <c r="E21" s="1133"/>
      <c r="F21" s="740"/>
    </row>
    <row r="22" spans="1:6" ht="25.5">
      <c r="A22" s="860">
        <f>+A20+1</f>
        <v>11</v>
      </c>
      <c r="B22" s="885" t="s">
        <v>1908</v>
      </c>
      <c r="C22" s="729" t="s">
        <v>81</v>
      </c>
      <c r="D22" s="749">
        <v>209</v>
      </c>
      <c r="E22" s="1162"/>
      <c r="F22" s="864">
        <f>(D22*E22)</f>
        <v>0</v>
      </c>
    </row>
    <row r="23" spans="1:6">
      <c r="A23" s="770"/>
      <c r="B23" s="737" t="s">
        <v>1722</v>
      </c>
      <c r="C23" s="738"/>
      <c r="D23" s="739"/>
      <c r="E23" s="1133"/>
      <c r="F23" s="740"/>
    </row>
    <row r="24" spans="1:6" ht="25.5">
      <c r="A24" s="860">
        <f>+A22+1</f>
        <v>12</v>
      </c>
      <c r="B24" s="277" t="s">
        <v>1909</v>
      </c>
      <c r="C24" s="724" t="s">
        <v>214</v>
      </c>
      <c r="D24" s="764">
        <v>1950</v>
      </c>
      <c r="E24" s="1163"/>
      <c r="F24" s="864">
        <f>(D24*E24)</f>
        <v>0</v>
      </c>
    </row>
    <row r="25" spans="1:6">
      <c r="A25" s="869">
        <f>A7</f>
        <v>2</v>
      </c>
      <c r="B25" s="870" t="str">
        <f>B7&amp;" - skupaj"</f>
        <v>ZEMELJSKA DELA - skupaj</v>
      </c>
      <c r="C25" s="871"/>
      <c r="D25" s="872"/>
      <c r="E25" s="873"/>
      <c r="F25" s="874">
        <f>SUM(F8:F24)</f>
        <v>0</v>
      </c>
    </row>
    <row r="26" spans="1:6">
      <c r="A26" s="869">
        <v>3</v>
      </c>
      <c r="B26" s="870" t="s">
        <v>1910</v>
      </c>
      <c r="C26" s="871"/>
      <c r="D26" s="872"/>
      <c r="E26" s="873"/>
      <c r="F26" s="874"/>
    </row>
    <row r="27" spans="1:6">
      <c r="A27" s="876"/>
      <c r="B27" s="3370" t="s">
        <v>1911</v>
      </c>
      <c r="C27" s="3370"/>
      <c r="D27" s="3370"/>
      <c r="E27" s="3370"/>
      <c r="F27" s="877"/>
    </row>
    <row r="28" spans="1:6">
      <c r="A28" s="876"/>
      <c r="B28" s="3370" t="s">
        <v>1912</v>
      </c>
      <c r="C28" s="3370"/>
      <c r="D28" s="3370"/>
      <c r="E28" s="3370"/>
      <c r="F28" s="877"/>
    </row>
    <row r="29" spans="1:6">
      <c r="A29" s="876"/>
      <c r="B29" s="3371" t="s">
        <v>1913</v>
      </c>
      <c r="C29" s="3371"/>
      <c r="D29" s="3371"/>
      <c r="E29" s="3371"/>
      <c r="F29" s="877"/>
    </row>
    <row r="30" spans="1:6">
      <c r="A30" s="886"/>
      <c r="B30" s="3369" t="s">
        <v>1914</v>
      </c>
      <c r="C30" s="3369"/>
      <c r="D30" s="3369"/>
      <c r="E30" s="3369"/>
      <c r="F30" s="887"/>
    </row>
    <row r="31" spans="1:6" ht="51">
      <c r="A31" s="888">
        <v>1</v>
      </c>
      <c r="B31" s="889" t="s">
        <v>1915</v>
      </c>
      <c r="C31" s="890" t="s">
        <v>225</v>
      </c>
      <c r="D31" s="891">
        <v>80</v>
      </c>
      <c r="E31" s="1164"/>
      <c r="F31" s="892">
        <f t="shared" ref="F31:F48" si="1">(D31*E31)</f>
        <v>0</v>
      </c>
    </row>
    <row r="32" spans="1:6" ht="51">
      <c r="A32" s="860">
        <f>+A31+1</f>
        <v>2</v>
      </c>
      <c r="B32" s="878" t="s">
        <v>1916</v>
      </c>
      <c r="C32" s="862" t="s">
        <v>225</v>
      </c>
      <c r="D32" s="863">
        <v>120</v>
      </c>
      <c r="E32" s="1159"/>
      <c r="F32" s="864">
        <f t="shared" si="1"/>
        <v>0</v>
      </c>
    </row>
    <row r="33" spans="1:6" ht="51">
      <c r="A33" s="860">
        <f>+A32+1</f>
        <v>3</v>
      </c>
      <c r="B33" s="878" t="s">
        <v>1917</v>
      </c>
      <c r="C33" s="893" t="s">
        <v>225</v>
      </c>
      <c r="D33" s="894">
        <v>35</v>
      </c>
      <c r="E33" s="1165"/>
      <c r="F33" s="895">
        <f t="shared" si="1"/>
        <v>0</v>
      </c>
    </row>
    <row r="34" spans="1:6">
      <c r="A34" s="896"/>
      <c r="B34" s="897" t="s">
        <v>1697</v>
      </c>
      <c r="C34" s="898"/>
      <c r="D34" s="899"/>
      <c r="E34" s="1166"/>
      <c r="F34" s="900"/>
    </row>
    <row r="35" spans="1:6" ht="76.5">
      <c r="A35" s="860">
        <f>+A33+1</f>
        <v>4</v>
      </c>
      <c r="B35" s="878" t="s">
        <v>1918</v>
      </c>
      <c r="C35" s="890" t="s">
        <v>84</v>
      </c>
      <c r="D35" s="891">
        <v>1</v>
      </c>
      <c r="E35" s="1164"/>
      <c r="F35" s="892">
        <f>(D35*E35)</f>
        <v>0</v>
      </c>
    </row>
    <row r="36" spans="1:6" ht="76.5">
      <c r="A36" s="860">
        <f>A35+1</f>
        <v>5</v>
      </c>
      <c r="B36" s="878" t="s">
        <v>1919</v>
      </c>
      <c r="C36" s="862" t="s">
        <v>84</v>
      </c>
      <c r="D36" s="863">
        <v>3</v>
      </c>
      <c r="E36" s="1159"/>
      <c r="F36" s="864">
        <f t="shared" si="1"/>
        <v>0</v>
      </c>
    </row>
    <row r="37" spans="1:6" ht="76.5">
      <c r="A37" s="860">
        <f>+A36+1</f>
        <v>6</v>
      </c>
      <c r="B37" s="878" t="s">
        <v>1920</v>
      </c>
      <c r="C37" s="862" t="s">
        <v>84</v>
      </c>
      <c r="D37" s="863">
        <v>1</v>
      </c>
      <c r="E37" s="1159"/>
      <c r="F37" s="864">
        <f t="shared" si="1"/>
        <v>0</v>
      </c>
    </row>
    <row r="38" spans="1:6" ht="76.5">
      <c r="A38" s="860">
        <f t="shared" ref="A38:A48" si="2">+A37+1</f>
        <v>7</v>
      </c>
      <c r="B38" s="878" t="s">
        <v>1921</v>
      </c>
      <c r="C38" s="862" t="s">
        <v>84</v>
      </c>
      <c r="D38" s="863">
        <v>1</v>
      </c>
      <c r="E38" s="1159"/>
      <c r="F38" s="864">
        <f>(D38*E38)</f>
        <v>0</v>
      </c>
    </row>
    <row r="39" spans="1:6" ht="76.5">
      <c r="A39" s="860">
        <f t="shared" si="2"/>
        <v>8</v>
      </c>
      <c r="B39" s="878" t="s">
        <v>1922</v>
      </c>
      <c r="C39" s="862" t="s">
        <v>84</v>
      </c>
      <c r="D39" s="863">
        <v>1</v>
      </c>
      <c r="E39" s="1159"/>
      <c r="F39" s="864">
        <f t="shared" si="1"/>
        <v>0</v>
      </c>
    </row>
    <row r="40" spans="1:6" ht="76.5">
      <c r="A40" s="860">
        <f t="shared" si="2"/>
        <v>9</v>
      </c>
      <c r="B40" s="878" t="s">
        <v>1923</v>
      </c>
      <c r="C40" s="862" t="s">
        <v>84</v>
      </c>
      <c r="D40" s="863">
        <v>1</v>
      </c>
      <c r="E40" s="1159"/>
      <c r="F40" s="864">
        <f t="shared" si="1"/>
        <v>0</v>
      </c>
    </row>
    <row r="41" spans="1:6" ht="25.5">
      <c r="A41" s="860">
        <f t="shared" si="2"/>
        <v>10</v>
      </c>
      <c r="B41" s="878" t="s">
        <v>1924</v>
      </c>
      <c r="C41" s="862" t="s">
        <v>84</v>
      </c>
      <c r="D41" s="863">
        <v>1</v>
      </c>
      <c r="E41" s="1159"/>
      <c r="F41" s="864">
        <f t="shared" si="1"/>
        <v>0</v>
      </c>
    </row>
    <row r="42" spans="1:6" ht="25.5">
      <c r="A42" s="860">
        <f t="shared" si="2"/>
        <v>11</v>
      </c>
      <c r="B42" s="878" t="s">
        <v>1925</v>
      </c>
      <c r="C42" s="862" t="s">
        <v>84</v>
      </c>
      <c r="D42" s="863">
        <v>1</v>
      </c>
      <c r="E42" s="1159"/>
      <c r="F42" s="864">
        <f t="shared" si="1"/>
        <v>0</v>
      </c>
    </row>
    <row r="43" spans="1:6" ht="25.5">
      <c r="A43" s="860">
        <f t="shared" si="2"/>
        <v>12</v>
      </c>
      <c r="B43" s="878" t="s">
        <v>1926</v>
      </c>
      <c r="C43" s="862" t="s">
        <v>84</v>
      </c>
      <c r="D43" s="863">
        <v>2</v>
      </c>
      <c r="E43" s="1159"/>
      <c r="F43" s="864">
        <f t="shared" si="1"/>
        <v>0</v>
      </c>
    </row>
    <row r="44" spans="1:6">
      <c r="A44" s="860">
        <f t="shared" si="2"/>
        <v>13</v>
      </c>
      <c r="B44" s="878" t="s">
        <v>1927</v>
      </c>
      <c r="C44" s="862" t="s">
        <v>84</v>
      </c>
      <c r="D44" s="863">
        <v>7</v>
      </c>
      <c r="E44" s="1159"/>
      <c r="F44" s="864">
        <f t="shared" si="1"/>
        <v>0</v>
      </c>
    </row>
    <row r="45" spans="1:6">
      <c r="A45" s="860">
        <f t="shared" si="2"/>
        <v>14</v>
      </c>
      <c r="B45" s="878" t="s">
        <v>1928</v>
      </c>
      <c r="C45" s="862" t="s">
        <v>84</v>
      </c>
      <c r="D45" s="863">
        <v>1</v>
      </c>
      <c r="E45" s="1159"/>
      <c r="F45" s="864">
        <f t="shared" si="1"/>
        <v>0</v>
      </c>
    </row>
    <row r="46" spans="1:6">
      <c r="A46" s="860">
        <f t="shared" si="2"/>
        <v>15</v>
      </c>
      <c r="B46" s="878" t="s">
        <v>1929</v>
      </c>
      <c r="C46" s="862" t="s">
        <v>84</v>
      </c>
      <c r="D46" s="863">
        <v>1</v>
      </c>
      <c r="E46" s="1159"/>
      <c r="F46" s="864">
        <f t="shared" si="1"/>
        <v>0</v>
      </c>
    </row>
    <row r="47" spans="1:6" ht="38.25">
      <c r="A47" s="860">
        <f t="shared" si="2"/>
        <v>16</v>
      </c>
      <c r="B47" s="878" t="s">
        <v>1930</v>
      </c>
      <c r="C47" s="862" t="s">
        <v>84</v>
      </c>
      <c r="D47" s="863">
        <v>4</v>
      </c>
      <c r="E47" s="1159"/>
      <c r="F47" s="864">
        <f t="shared" si="1"/>
        <v>0</v>
      </c>
    </row>
    <row r="48" spans="1:6" ht="38.25">
      <c r="A48" s="860">
        <f t="shared" si="2"/>
        <v>17</v>
      </c>
      <c r="B48" s="878" t="s">
        <v>1931</v>
      </c>
      <c r="C48" s="862" t="s">
        <v>84</v>
      </c>
      <c r="D48" s="863">
        <v>4</v>
      </c>
      <c r="E48" s="1159"/>
      <c r="F48" s="864">
        <f t="shared" si="1"/>
        <v>0</v>
      </c>
    </row>
    <row r="49" spans="1:6">
      <c r="A49" s="869">
        <f>A26</f>
        <v>3</v>
      </c>
      <c r="B49" s="870" t="str">
        <f>B26&amp;" - skupaj"</f>
        <v>MONTAŽNA DELA - skupaj</v>
      </c>
      <c r="C49" s="871"/>
      <c r="D49" s="872"/>
      <c r="E49" s="1167"/>
      <c r="F49" s="874">
        <f>SUM(F31:F48)</f>
        <v>0</v>
      </c>
    </row>
    <row r="50" spans="1:6">
      <c r="A50" s="869">
        <v>4</v>
      </c>
      <c r="B50" s="870" t="s">
        <v>1932</v>
      </c>
      <c r="C50" s="871"/>
      <c r="D50" s="872"/>
      <c r="E50" s="1167"/>
      <c r="F50" s="874"/>
    </row>
    <row r="51" spans="1:6">
      <c r="A51" s="860"/>
      <c r="B51" s="901" t="s">
        <v>1933</v>
      </c>
      <c r="C51" s="902"/>
      <c r="D51" s="863"/>
      <c r="E51" s="1159"/>
      <c r="F51" s="864"/>
    </row>
    <row r="52" spans="1:6">
      <c r="A52" s="860">
        <v>1</v>
      </c>
      <c r="B52" s="868" t="s">
        <v>1730</v>
      </c>
      <c r="C52" s="862" t="s">
        <v>225</v>
      </c>
      <c r="D52" s="863">
        <v>230</v>
      </c>
      <c r="E52" s="1159"/>
      <c r="F52" s="864">
        <f>(D52*E52)</f>
        <v>0</v>
      </c>
    </row>
    <row r="53" spans="1:6">
      <c r="A53" s="860">
        <f>+A52+1</f>
        <v>2</v>
      </c>
      <c r="B53" s="868" t="s">
        <v>1731</v>
      </c>
      <c r="C53" s="862" t="s">
        <v>225</v>
      </c>
      <c r="D53" s="863">
        <v>230</v>
      </c>
      <c r="E53" s="1159"/>
      <c r="F53" s="864">
        <f>(D53*E53)</f>
        <v>0</v>
      </c>
    </row>
    <row r="54" spans="1:6" ht="114.75">
      <c r="A54" s="860">
        <f>+A53+1</f>
        <v>3</v>
      </c>
      <c r="B54" s="868" t="s">
        <v>1732</v>
      </c>
      <c r="C54" s="862" t="s">
        <v>225</v>
      </c>
      <c r="D54" s="863">
        <v>230</v>
      </c>
      <c r="E54" s="1159"/>
      <c r="F54" s="864">
        <f>(D54*E54)</f>
        <v>0</v>
      </c>
    </row>
    <row r="55" spans="1:6" ht="102">
      <c r="A55" s="860">
        <f>+A54+1</f>
        <v>4</v>
      </c>
      <c r="B55" s="868" t="s">
        <v>1733</v>
      </c>
      <c r="C55" s="862" t="s">
        <v>84</v>
      </c>
      <c r="D55" s="863">
        <v>8</v>
      </c>
      <c r="E55" s="1159"/>
      <c r="F55" s="864">
        <f>(D55*E55)</f>
        <v>0</v>
      </c>
    </row>
    <row r="56" spans="1:6">
      <c r="A56" s="869">
        <f>A50</f>
        <v>4</v>
      </c>
      <c r="B56" s="870" t="str">
        <f>B50&amp;" - skupaj"</f>
        <v>ZAKLJUČNA DELA - skupaj</v>
      </c>
      <c r="C56" s="871"/>
      <c r="D56" s="872"/>
      <c r="E56" s="873"/>
      <c r="F56" s="874">
        <f>SUM(F51:F55)</f>
        <v>0</v>
      </c>
    </row>
    <row r="57" spans="1:6">
      <c r="A57" s="860"/>
      <c r="B57" s="903"/>
      <c r="C57" s="904"/>
      <c r="D57" s="905"/>
      <c r="E57" s="906"/>
      <c r="F57" s="907"/>
    </row>
    <row r="58" spans="1:6">
      <c r="A58" s="860"/>
      <c r="B58" s="903"/>
      <c r="C58" s="904"/>
      <c r="D58" s="905"/>
      <c r="E58" s="906"/>
      <c r="F58" s="907"/>
    </row>
    <row r="59" spans="1:6">
      <c r="A59" s="869"/>
      <c r="B59" s="870" t="s">
        <v>1</v>
      </c>
      <c r="C59" s="871"/>
      <c r="D59" s="872"/>
      <c r="E59" s="873"/>
      <c r="F59" s="874"/>
    </row>
    <row r="60" spans="1:6">
      <c r="A60" s="860">
        <f>A6</f>
        <v>1</v>
      </c>
      <c r="B60" s="908" t="str">
        <f>B6</f>
        <v>Pripravljalna dela - skupaj</v>
      </c>
      <c r="C60" s="908"/>
      <c r="D60" s="908"/>
      <c r="E60" s="908"/>
      <c r="F60" s="864">
        <f>F6</f>
        <v>0</v>
      </c>
    </row>
    <row r="61" spans="1:6">
      <c r="A61" s="860">
        <f>A25</f>
        <v>2</v>
      </c>
      <c r="B61" s="908" t="str">
        <f>B25</f>
        <v>ZEMELJSKA DELA - skupaj</v>
      </c>
      <c r="C61" s="908"/>
      <c r="D61" s="908"/>
      <c r="E61" s="908"/>
      <c r="F61" s="864">
        <f>F25</f>
        <v>0</v>
      </c>
    </row>
    <row r="62" spans="1:6">
      <c r="A62" s="860">
        <f>A49</f>
        <v>3</v>
      </c>
      <c r="B62" s="908" t="str">
        <f>B49</f>
        <v>MONTAŽNA DELA - skupaj</v>
      </c>
      <c r="C62" s="908"/>
      <c r="D62" s="908"/>
      <c r="E62" s="908"/>
      <c r="F62" s="864">
        <f>F49</f>
        <v>0</v>
      </c>
    </row>
    <row r="63" spans="1:6">
      <c r="A63" s="860">
        <f>A56</f>
        <v>4</v>
      </c>
      <c r="B63" s="908" t="str">
        <f>B56</f>
        <v>ZAKLJUČNA DELA - skupaj</v>
      </c>
      <c r="C63" s="908"/>
      <c r="D63" s="908"/>
      <c r="E63" s="908"/>
      <c r="F63" s="864">
        <f>F56</f>
        <v>0</v>
      </c>
    </row>
    <row r="64" spans="1:6">
      <c r="A64" s="909"/>
      <c r="B64" s="910"/>
      <c r="C64" s="862"/>
      <c r="D64" s="911"/>
      <c r="E64" s="819"/>
      <c r="F64" s="912"/>
    </row>
    <row r="65" spans="1:6">
      <c r="A65" s="701"/>
      <c r="B65" s="913" t="s">
        <v>1822</v>
      </c>
      <c r="C65" s="904"/>
      <c r="D65" s="914"/>
      <c r="E65" s="827"/>
      <c r="F65" s="915">
        <f>SUM(F60:F63)</f>
        <v>0</v>
      </c>
    </row>
  </sheetData>
  <sheetProtection algorithmName="SHA-512" hashValue="8e/RmpDGX4XoVaFF+eQmC8fcSyQAp9ZE0KjphtkKTUdGmn01g9pxH5ucoa1MhgbkrtH7g02KNxy8OTfYCR3DCw==" saltValue="rx/tAVLooHQf4PE5WM/f/g==" spinCount="100000" sheet="1" objects="1" scenarios="1" selectLockedCells="1"/>
  <mergeCells count="6">
    <mergeCell ref="B30:E30"/>
    <mergeCell ref="B8:E8"/>
    <mergeCell ref="B9:E9"/>
    <mergeCell ref="B27:E27"/>
    <mergeCell ref="B28:E28"/>
    <mergeCell ref="B29:E29"/>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9C06-8F0E-4FB5-B09F-B8B5064455F3}">
  <dimension ref="A1:K20"/>
  <sheetViews>
    <sheetView view="pageBreakPreview" zoomScaleNormal="100" zoomScaleSheetLayoutView="100" workbookViewId="0">
      <selection activeCell="F17" sqref="F17"/>
    </sheetView>
  </sheetViews>
  <sheetFormatPr defaultColWidth="10" defaultRowHeight="15"/>
  <cols>
    <col min="1" max="1" width="14.7109375" style="3162" customWidth="1"/>
    <col min="2" max="2" width="49.7109375" style="3152" customWidth="1"/>
    <col min="3" max="3" width="10" style="3163"/>
    <col min="4" max="4" width="16.28515625" style="3152" customWidth="1"/>
    <col min="5" max="5" width="47.85546875" style="3152" customWidth="1"/>
    <col min="6" max="16384" width="10" style="3152"/>
  </cols>
  <sheetData>
    <row r="1" spans="1:11" s="3146" customFormat="1" ht="29.45" customHeight="1">
      <c r="A1" s="3143" t="s">
        <v>3982</v>
      </c>
      <c r="B1" s="3144" t="s">
        <v>3983</v>
      </c>
      <c r="C1" s="3145"/>
      <c r="D1" s="3145"/>
      <c r="E1" s="3145"/>
      <c r="F1" s="3145"/>
      <c r="G1" s="3145"/>
    </row>
    <row r="2" spans="1:11" s="3146" customFormat="1" ht="15.75">
      <c r="A2" s="3147"/>
      <c r="B2" s="3144" t="s">
        <v>3984</v>
      </c>
      <c r="C2" s="3145"/>
      <c r="D2" s="3145"/>
      <c r="E2" s="3145"/>
      <c r="F2" s="3145"/>
      <c r="G2" s="3145"/>
    </row>
    <row r="4" spans="1:11" ht="20.25" customHeight="1">
      <c r="A4" s="3148"/>
      <c r="B4" s="3149"/>
      <c r="C4" s="3150"/>
      <c r="D4" s="3151"/>
      <c r="E4" s="3151"/>
      <c r="F4" s="3151"/>
      <c r="G4" s="3151"/>
      <c r="H4" s="3151"/>
    </row>
    <row r="5" spans="1:11" ht="20.25" customHeight="1">
      <c r="A5" s="3153"/>
      <c r="B5" s="3154" t="s">
        <v>2707</v>
      </c>
      <c r="C5" s="3150"/>
      <c r="D5" s="3151"/>
      <c r="E5" s="3151"/>
      <c r="F5" s="3151"/>
      <c r="G5" s="3151"/>
      <c r="H5" s="3151"/>
    </row>
    <row r="6" spans="1:11" ht="20.25" customHeight="1" thickBot="1">
      <c r="A6" s="3153"/>
      <c r="B6" s="3150"/>
      <c r="C6" s="3150"/>
      <c r="D6" s="3151"/>
      <c r="E6" s="3151"/>
      <c r="F6" s="3151"/>
      <c r="G6" s="3151"/>
      <c r="H6" s="3151"/>
    </row>
    <row r="7" spans="1:11" ht="20.25" customHeight="1" thickTop="1" thickBot="1">
      <c r="A7" s="3155" t="s">
        <v>3985</v>
      </c>
      <c r="B7" s="3156" t="s">
        <v>1910</v>
      </c>
      <c r="C7" s="3157"/>
      <c r="D7" s="3158">
        <f>'Montažna dela (2)'!F96</f>
        <v>0</v>
      </c>
    </row>
    <row r="8" spans="1:11" ht="20.25" customHeight="1" thickTop="1" thickBot="1">
      <c r="A8" s="3155" t="s">
        <v>3986</v>
      </c>
      <c r="B8" s="3156" t="s">
        <v>3987</v>
      </c>
      <c r="C8" s="3157"/>
      <c r="D8" s="3158">
        <f>'Gradbena dela'!F29</f>
        <v>0</v>
      </c>
    </row>
    <row r="9" spans="1:11" ht="20.25" customHeight="1" thickTop="1" thickBot="1">
      <c r="A9" s="3159" t="s">
        <v>3988</v>
      </c>
      <c r="B9" s="3156" t="s">
        <v>1932</v>
      </c>
      <c r="C9" s="3160"/>
      <c r="D9" s="3158">
        <f>'Zaključna dela'!F13</f>
        <v>0</v>
      </c>
    </row>
    <row r="10" spans="1:11" ht="20.25" customHeight="1" thickTop="1" thickBot="1">
      <c r="A10" s="3155"/>
      <c r="B10" s="3161" t="s">
        <v>3989</v>
      </c>
      <c r="C10" s="3157"/>
      <c r="D10" s="3158">
        <f>SUM(D7:D9)</f>
        <v>0</v>
      </c>
    </row>
    <row r="11" spans="1:11" ht="20.25" customHeight="1" thickTop="1"/>
    <row r="12" spans="1:11" ht="42.75">
      <c r="A12" s="3164">
        <v>1</v>
      </c>
      <c r="B12" s="3165" t="s">
        <v>2687</v>
      </c>
      <c r="C12" s="3152"/>
      <c r="D12" s="3166"/>
      <c r="E12" s="3167"/>
      <c r="F12" s="3167"/>
      <c r="G12" s="3167"/>
      <c r="H12" s="3168"/>
      <c r="I12" s="3167"/>
      <c r="J12" s="3167"/>
      <c r="K12" s="3167"/>
    </row>
    <row r="13" spans="1:11" ht="28.5">
      <c r="A13" s="3164">
        <v>2</v>
      </c>
      <c r="B13" s="3169" t="s">
        <v>2688</v>
      </c>
      <c r="C13" s="3152"/>
      <c r="D13" s="3166"/>
      <c r="E13" s="3167"/>
      <c r="F13" s="3167"/>
      <c r="G13" s="3167"/>
      <c r="H13" s="3168"/>
      <c r="I13" s="3167"/>
      <c r="J13" s="3167"/>
      <c r="K13" s="3167"/>
    </row>
    <row r="14" spans="1:11" ht="99.75">
      <c r="A14" s="3164">
        <v>3</v>
      </c>
      <c r="B14" s="3165" t="s">
        <v>3990</v>
      </c>
      <c r="C14" s="3152"/>
      <c r="D14" s="3166"/>
      <c r="E14" s="3167"/>
      <c r="F14" s="3167"/>
      <c r="G14" s="3167"/>
      <c r="H14" s="3168"/>
      <c r="I14" s="3167"/>
      <c r="J14" s="3167"/>
      <c r="K14" s="3167"/>
    </row>
    <row r="15" spans="1:11" ht="28.5">
      <c r="A15" s="3164">
        <v>4</v>
      </c>
      <c r="B15" s="3169" t="s">
        <v>2691</v>
      </c>
      <c r="C15" s="3152"/>
      <c r="D15" s="3166"/>
      <c r="E15" s="3167"/>
      <c r="F15" s="3167"/>
      <c r="G15" s="3167"/>
      <c r="H15" s="3168"/>
      <c r="I15" s="3167"/>
      <c r="J15" s="3167"/>
      <c r="K15" s="3167"/>
    </row>
    <row r="16" spans="1:11" ht="76.5" customHeight="1">
      <c r="A16" s="3164">
        <v>5</v>
      </c>
      <c r="B16" s="3165" t="s">
        <v>2693</v>
      </c>
      <c r="C16" s="3152"/>
      <c r="D16" s="3166"/>
      <c r="E16" s="3167"/>
      <c r="F16" s="3167"/>
      <c r="G16" s="3167"/>
      <c r="H16" s="3168"/>
      <c r="I16" s="3167"/>
      <c r="J16" s="3167"/>
      <c r="K16" s="3167"/>
    </row>
    <row r="17" spans="1:11" ht="99.75">
      <c r="A17" s="3164">
        <v>6</v>
      </c>
      <c r="B17" s="3165" t="s">
        <v>2695</v>
      </c>
      <c r="C17" s="3152"/>
      <c r="D17" s="3166"/>
      <c r="E17" s="3167"/>
      <c r="F17" s="3167"/>
      <c r="G17" s="3167"/>
      <c r="H17" s="3168"/>
      <c r="I17" s="3167"/>
      <c r="J17" s="3167"/>
      <c r="K17" s="3167"/>
    </row>
    <row r="18" spans="1:11" ht="42.75">
      <c r="A18" s="3164">
        <v>7</v>
      </c>
      <c r="B18" s="3169" t="s">
        <v>2697</v>
      </c>
      <c r="C18" s="3152"/>
      <c r="D18" s="3166"/>
      <c r="E18" s="3167"/>
      <c r="F18" s="3167"/>
      <c r="G18" s="3167"/>
      <c r="H18" s="3168"/>
      <c r="I18" s="3167"/>
      <c r="J18" s="3167"/>
      <c r="K18" s="3167"/>
    </row>
    <row r="19" spans="1:11" ht="14.25">
      <c r="A19" s="3164"/>
      <c r="B19" s="3169"/>
      <c r="C19" s="3152"/>
      <c r="D19" s="3166"/>
      <c r="E19" s="3167"/>
      <c r="F19" s="3167"/>
      <c r="G19" s="3167"/>
      <c r="H19" s="3168"/>
      <c r="I19" s="3167"/>
      <c r="J19" s="3167"/>
      <c r="K19" s="3167"/>
    </row>
    <row r="20" spans="1:11" ht="20.25" customHeight="1">
      <c r="A20" s="3170"/>
      <c r="B20" s="3170"/>
      <c r="C20" s="3170"/>
      <c r="D20" s="3170"/>
    </row>
  </sheetData>
  <sheetProtection algorithmName="SHA-512" hashValue="eeahfM3EYU5//b8DcVeCZsc+L6goGLD7BCJa0GE8gZ090PE/1LHguYsEFRilPwY7SuLd8dkpY2KcSnAZsfdr9A==" saltValue="Xjmsi2SzCdmJjg/mUffw/w==" spinCount="100000" sheet="1" objects="1" scenarios="1" selectLockedCells="1"/>
  <printOptions horizontalCentered="1"/>
  <pageMargins left="0.59055118110236227" right="0.19685039370078741" top="0.59055118110236227" bottom="0.39370078740157483" header="0.51181102362204722" footer="0.19685039370078741"/>
  <pageSetup paperSize="9" scale="93" fitToHeight="16" orientation="portrait" r:id="rId1"/>
  <headerFooter alignWithMargins="0">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5E6B2-24AB-4D67-BF35-7A332CE0A6F6}">
  <sheetPr>
    <tabColor theme="5" tint="0.59999389629810485"/>
  </sheetPr>
  <dimension ref="A3:U99"/>
  <sheetViews>
    <sheetView view="pageBreakPreview" zoomScale="101" zoomScaleNormal="100" zoomScaleSheetLayoutView="101" workbookViewId="0">
      <selection activeCell="F17" sqref="F17"/>
    </sheetView>
  </sheetViews>
  <sheetFormatPr defaultColWidth="8.85546875" defaultRowHeight="14.25"/>
  <cols>
    <col min="1" max="1" width="5.28515625" style="3171" customWidth="1"/>
    <col min="2" max="2" width="51.7109375" style="3172" customWidth="1"/>
    <col min="3" max="3" width="10.7109375" style="3173" customWidth="1"/>
    <col min="4" max="4" width="7.85546875" style="3173" customWidth="1"/>
    <col min="5" max="5" width="12" style="3174" customWidth="1"/>
    <col min="6" max="6" width="20.7109375" style="3174" customWidth="1"/>
    <col min="7" max="7" width="8.85546875" style="3175"/>
    <col min="8" max="9" width="15.7109375" style="3176" customWidth="1"/>
    <col min="10" max="17" width="9.140625" style="3177" customWidth="1"/>
    <col min="18" max="21" width="8.85546875" style="3177"/>
    <col min="22" max="16384" width="8.85546875" style="3178"/>
  </cols>
  <sheetData>
    <row r="3" spans="1:21" ht="15" thickBot="1"/>
    <row r="4" spans="1:21" s="3183" customFormat="1" ht="20.25" customHeight="1" thickTop="1" thickBot="1">
      <c r="A4" s="3179" t="s">
        <v>58</v>
      </c>
      <c r="B4" s="3180" t="s">
        <v>1910</v>
      </c>
      <c r="C4" s="3181"/>
      <c r="D4" s="3181"/>
      <c r="E4" s="3181"/>
      <c r="F4" s="3181"/>
      <c r="G4" s="3182"/>
      <c r="H4" s="3182"/>
      <c r="I4" s="3182"/>
      <c r="J4" s="3182"/>
      <c r="K4" s="3182"/>
      <c r="L4" s="3182"/>
      <c r="M4" s="3182"/>
      <c r="N4" s="3182"/>
      <c r="O4" s="3182"/>
      <c r="P4" s="3182"/>
      <c r="Q4" s="3182"/>
      <c r="R4" s="3182"/>
      <c r="S4" s="3182"/>
      <c r="T4" s="3182"/>
      <c r="U4" s="3182"/>
    </row>
    <row r="5" spans="1:21" ht="15.75" thickTop="1" thickBot="1"/>
    <row r="6" spans="1:21" ht="15" thickBot="1">
      <c r="A6" s="3184" t="s">
        <v>3991</v>
      </c>
      <c r="B6" s="3185" t="s">
        <v>3992</v>
      </c>
      <c r="C6" s="3185" t="s">
        <v>3993</v>
      </c>
      <c r="D6" s="3185" t="s">
        <v>1548</v>
      </c>
      <c r="E6" s="3186" t="s">
        <v>1550</v>
      </c>
      <c r="F6" s="3186" t="s">
        <v>3994</v>
      </c>
      <c r="G6" s="3187"/>
      <c r="I6" s="3188"/>
    </row>
    <row r="7" spans="1:21">
      <c r="A7" s="3189"/>
      <c r="B7" s="3190"/>
      <c r="C7" s="3191"/>
      <c r="D7" s="3191"/>
      <c r="E7" s="3192"/>
      <c r="F7" s="3192"/>
      <c r="G7" s="3187"/>
    </row>
    <row r="8" spans="1:21" ht="15" customHeight="1">
      <c r="A8" s="3189">
        <v>1</v>
      </c>
      <c r="B8" s="3190" t="s">
        <v>3995</v>
      </c>
      <c r="C8" s="3191"/>
      <c r="D8" s="3191"/>
      <c r="E8" s="3193"/>
      <c r="F8" s="3192"/>
      <c r="G8" s="3187"/>
    </row>
    <row r="9" spans="1:21">
      <c r="A9" s="3189"/>
      <c r="B9" s="3190" t="s">
        <v>3996</v>
      </c>
      <c r="C9" s="3191">
        <v>1</v>
      </c>
      <c r="D9" s="3191" t="s">
        <v>73</v>
      </c>
      <c r="E9" s="3193"/>
      <c r="F9" s="3192">
        <f>C9*E9</f>
        <v>0</v>
      </c>
      <c r="G9" s="3187"/>
    </row>
    <row r="10" spans="1:21">
      <c r="A10" s="3189"/>
      <c r="B10" s="3190"/>
      <c r="C10" s="3191"/>
      <c r="D10" s="3191"/>
      <c r="E10" s="3193"/>
      <c r="F10" s="3192"/>
      <c r="G10" s="3187"/>
    </row>
    <row r="11" spans="1:21" ht="25.5">
      <c r="A11" s="3189">
        <v>2</v>
      </c>
      <c r="B11" s="3190" t="s">
        <v>3997</v>
      </c>
      <c r="C11" s="3191"/>
      <c r="D11" s="3191"/>
      <c r="E11" s="3193"/>
      <c r="F11" s="3192"/>
      <c r="G11" s="3187"/>
    </row>
    <row r="12" spans="1:21">
      <c r="A12" s="3189"/>
      <c r="B12" s="3190"/>
      <c r="C12" s="3191">
        <v>1</v>
      </c>
      <c r="D12" s="3191" t="s">
        <v>73</v>
      </c>
      <c r="E12" s="3193"/>
      <c r="F12" s="3192">
        <f>C12*E12</f>
        <v>0</v>
      </c>
      <c r="G12" s="3187"/>
    </row>
    <row r="13" spans="1:21">
      <c r="A13" s="3189"/>
      <c r="B13" s="3190"/>
      <c r="C13" s="3191"/>
      <c r="D13" s="3191"/>
      <c r="E13" s="3193"/>
      <c r="F13" s="3192"/>
      <c r="G13" s="3187"/>
    </row>
    <row r="14" spans="1:21" ht="38.25">
      <c r="A14" s="3189">
        <v>3</v>
      </c>
      <c r="B14" s="3190" t="s">
        <v>3998</v>
      </c>
      <c r="C14" s="3191">
        <v>1</v>
      </c>
      <c r="D14" s="3191" t="s">
        <v>73</v>
      </c>
      <c r="E14" s="3193"/>
      <c r="F14" s="3192">
        <f>C14*E14</f>
        <v>0</v>
      </c>
      <c r="G14" s="3187"/>
    </row>
    <row r="15" spans="1:21">
      <c r="A15" s="3189"/>
      <c r="B15" s="3190"/>
      <c r="C15" s="3191"/>
      <c r="D15" s="3191"/>
      <c r="E15" s="3193"/>
      <c r="F15" s="3192"/>
      <c r="G15" s="3187"/>
    </row>
    <row r="16" spans="1:21">
      <c r="A16" s="3189">
        <v>4</v>
      </c>
      <c r="B16" s="3194" t="s">
        <v>3999</v>
      </c>
      <c r="C16" s="3191"/>
      <c r="D16" s="3191"/>
      <c r="E16" s="3193"/>
      <c r="G16" s="3187"/>
    </row>
    <row r="17" spans="1:7" ht="52.5">
      <c r="A17" s="3189"/>
      <c r="B17" s="3195" t="s">
        <v>4000</v>
      </c>
      <c r="C17" s="3191"/>
      <c r="D17" s="3191"/>
      <c r="E17" s="3193"/>
      <c r="G17" s="3187"/>
    </row>
    <row r="18" spans="1:7">
      <c r="A18" s="3189"/>
      <c r="B18" s="3196" t="s">
        <v>4001</v>
      </c>
      <c r="C18" s="3191"/>
      <c r="D18" s="3191"/>
      <c r="E18" s="3193"/>
      <c r="G18" s="3187"/>
    </row>
    <row r="19" spans="1:7">
      <c r="A19" s="3189"/>
      <c r="B19" s="3196" t="s">
        <v>4002</v>
      </c>
      <c r="C19" s="3191"/>
      <c r="D19" s="3191"/>
      <c r="E19" s="3193"/>
      <c r="G19" s="3187"/>
    </row>
    <row r="20" spans="1:7" ht="38.25">
      <c r="A20" s="3189"/>
      <c r="B20" s="3195" t="s">
        <v>4003</v>
      </c>
      <c r="C20" s="3191"/>
      <c r="D20" s="3191"/>
      <c r="E20" s="3193"/>
      <c r="G20" s="3187"/>
    </row>
    <row r="21" spans="1:7">
      <c r="A21" s="3189"/>
      <c r="B21" s="3196" t="s">
        <v>4004</v>
      </c>
      <c r="C21" s="3191"/>
      <c r="D21" s="3191"/>
      <c r="E21" s="3193"/>
      <c r="G21" s="3187"/>
    </row>
    <row r="22" spans="1:7" ht="52.5">
      <c r="A22" s="3189"/>
      <c r="B22" s="3195" t="s">
        <v>4005</v>
      </c>
      <c r="C22" s="3191"/>
      <c r="D22" s="3191"/>
      <c r="E22" s="3193"/>
      <c r="G22" s="3187"/>
    </row>
    <row r="23" spans="1:7">
      <c r="A23" s="3189"/>
      <c r="B23" s="3172" t="s">
        <v>4006</v>
      </c>
      <c r="C23" s="3191"/>
      <c r="D23" s="3191"/>
      <c r="E23" s="3193"/>
      <c r="G23" s="3187"/>
    </row>
    <row r="24" spans="1:7">
      <c r="A24" s="3189"/>
      <c r="B24" s="3172" t="s">
        <v>4007</v>
      </c>
      <c r="C24" s="3191"/>
      <c r="D24" s="3191"/>
      <c r="E24" s="3193"/>
      <c r="G24" s="3187"/>
    </row>
    <row r="25" spans="1:7">
      <c r="A25" s="3189"/>
      <c r="B25" s="3194" t="s">
        <v>4008</v>
      </c>
      <c r="C25" s="3191"/>
      <c r="D25" s="3191"/>
      <c r="E25" s="3193"/>
      <c r="G25" s="3187"/>
    </row>
    <row r="26" spans="1:7" ht="38.25">
      <c r="A26" s="3189"/>
      <c r="B26" s="3197" t="s">
        <v>4009</v>
      </c>
      <c r="C26" s="3191"/>
      <c r="D26" s="3191"/>
      <c r="E26" s="3193"/>
      <c r="G26" s="3187"/>
    </row>
    <row r="27" spans="1:7">
      <c r="A27" s="3189"/>
      <c r="B27" s="3197" t="s">
        <v>4010</v>
      </c>
      <c r="C27" s="3191"/>
      <c r="D27" s="3191"/>
      <c r="E27" s="3193"/>
      <c r="G27" s="3187"/>
    </row>
    <row r="28" spans="1:7">
      <c r="A28" s="3189"/>
      <c r="B28" s="3197" t="s">
        <v>4011</v>
      </c>
      <c r="C28" s="3191"/>
      <c r="D28" s="3191"/>
      <c r="E28" s="3193"/>
      <c r="G28" s="3187"/>
    </row>
    <row r="29" spans="1:7">
      <c r="A29" s="3189"/>
      <c r="B29" s="3197" t="s">
        <v>4012</v>
      </c>
      <c r="C29" s="3191"/>
      <c r="D29" s="3191"/>
      <c r="E29" s="3193"/>
      <c r="G29" s="3187"/>
    </row>
    <row r="30" spans="1:7">
      <c r="A30" s="3189"/>
      <c r="B30" s="3194" t="s">
        <v>4013</v>
      </c>
      <c r="C30" s="3191"/>
      <c r="D30" s="3191"/>
      <c r="E30" s="3193"/>
      <c r="G30" s="3187"/>
    </row>
    <row r="31" spans="1:7">
      <c r="A31" s="3189"/>
      <c r="B31" s="3172" t="s">
        <v>4014</v>
      </c>
      <c r="C31" s="3191">
        <v>80</v>
      </c>
      <c r="D31" s="3191" t="s">
        <v>1579</v>
      </c>
      <c r="E31" s="3193"/>
      <c r="F31" s="3192">
        <f>C31*E31</f>
        <v>0</v>
      </c>
      <c r="G31" s="3187"/>
    </row>
    <row r="32" spans="1:7">
      <c r="A32" s="3189"/>
      <c r="B32" s="3197"/>
      <c r="C32" s="3191"/>
      <c r="D32" s="3191"/>
      <c r="E32" s="3193"/>
      <c r="F32" s="3192"/>
      <c r="G32" s="3187"/>
    </row>
    <row r="33" spans="1:7">
      <c r="A33" s="3189"/>
      <c r="B33" s="3197"/>
      <c r="C33" s="3191"/>
      <c r="D33" s="3191"/>
      <c r="E33" s="3193"/>
      <c r="F33" s="3192"/>
      <c r="G33" s="3187"/>
    </row>
    <row r="34" spans="1:7">
      <c r="A34" s="3189">
        <v>5</v>
      </c>
      <c r="B34" s="3196" t="s">
        <v>4015</v>
      </c>
      <c r="C34" s="3191"/>
      <c r="D34" s="3191"/>
      <c r="E34" s="3193"/>
      <c r="G34" s="3187"/>
    </row>
    <row r="35" spans="1:7" ht="66.75">
      <c r="A35" s="3189"/>
      <c r="B35" s="3195" t="s">
        <v>4016</v>
      </c>
      <c r="C35" s="3191"/>
      <c r="D35" s="3191"/>
      <c r="E35" s="3193"/>
      <c r="G35" s="3187"/>
    </row>
    <row r="36" spans="1:7">
      <c r="A36" s="3189"/>
      <c r="B36" s="3194" t="s">
        <v>4001</v>
      </c>
      <c r="C36" s="3191"/>
      <c r="D36" s="3191"/>
      <c r="E36" s="3193"/>
      <c r="G36" s="3187"/>
    </row>
    <row r="37" spans="1:7">
      <c r="A37" s="3189"/>
      <c r="B37" s="3197" t="s">
        <v>4017</v>
      </c>
      <c r="C37" s="3191"/>
      <c r="D37" s="3191"/>
      <c r="E37" s="3193"/>
      <c r="G37" s="3187"/>
    </row>
    <row r="38" spans="1:7">
      <c r="A38" s="3189"/>
      <c r="B38" s="3194" t="s">
        <v>4013</v>
      </c>
      <c r="C38" s="3191"/>
      <c r="D38" s="3191"/>
      <c r="E38" s="3193"/>
      <c r="G38" s="3187"/>
    </row>
    <row r="39" spans="1:7">
      <c r="A39" s="3189"/>
      <c r="B39" s="3197" t="s">
        <v>4018</v>
      </c>
      <c r="C39" s="3191">
        <v>2</v>
      </c>
      <c r="D39" s="3191" t="s">
        <v>84</v>
      </c>
      <c r="E39" s="3193"/>
      <c r="F39" s="3192">
        <f>C39*E39</f>
        <v>0</v>
      </c>
      <c r="G39" s="3187"/>
    </row>
    <row r="40" spans="1:7">
      <c r="A40" s="3189"/>
      <c r="B40" s="3197"/>
      <c r="C40" s="3191"/>
      <c r="D40" s="3191"/>
      <c r="E40" s="3193"/>
      <c r="F40" s="3192"/>
      <c r="G40" s="3187"/>
    </row>
    <row r="41" spans="1:7">
      <c r="A41" s="3189"/>
      <c r="B41" s="3197"/>
      <c r="C41" s="3191"/>
      <c r="D41" s="3191"/>
      <c r="E41" s="3193"/>
      <c r="F41" s="3192"/>
      <c r="G41" s="3187"/>
    </row>
    <row r="42" spans="1:7">
      <c r="A42" s="3189">
        <v>6</v>
      </c>
      <c r="B42" s="3194" t="s">
        <v>4019</v>
      </c>
      <c r="C42" s="3191"/>
      <c r="D42" s="3191"/>
      <c r="E42" s="3193"/>
      <c r="F42" s="3192"/>
      <c r="G42" s="3187"/>
    </row>
    <row r="43" spans="1:7" ht="38.25">
      <c r="A43" s="3189"/>
      <c r="B43" s="3197" t="s">
        <v>4020</v>
      </c>
      <c r="C43" s="3191"/>
      <c r="D43" s="3191"/>
      <c r="E43" s="3193"/>
      <c r="F43" s="3192"/>
      <c r="G43" s="3187"/>
    </row>
    <row r="44" spans="1:7">
      <c r="A44" s="3189"/>
      <c r="B44" s="3194" t="s">
        <v>4013</v>
      </c>
      <c r="C44" s="3191"/>
      <c r="D44" s="3191"/>
      <c r="E44" s="3193"/>
      <c r="F44" s="3192"/>
      <c r="G44" s="3187"/>
    </row>
    <row r="45" spans="1:7">
      <c r="A45" s="3189"/>
      <c r="B45" s="3197" t="s">
        <v>4018</v>
      </c>
      <c r="C45" s="3191">
        <v>4</v>
      </c>
      <c r="D45" s="3191" t="s">
        <v>84</v>
      </c>
      <c r="E45" s="3193"/>
      <c r="F45" s="3192">
        <f>C45*E45</f>
        <v>0</v>
      </c>
      <c r="G45" s="3187"/>
    </row>
    <row r="46" spans="1:7">
      <c r="A46" s="3189"/>
      <c r="B46" s="3197"/>
      <c r="C46" s="3191"/>
      <c r="D46" s="3191"/>
      <c r="E46" s="3193"/>
      <c r="F46" s="3192"/>
      <c r="G46" s="3187"/>
    </row>
    <row r="47" spans="1:7">
      <c r="A47" s="3189"/>
      <c r="B47" s="3197"/>
      <c r="C47" s="3191"/>
      <c r="D47" s="3191"/>
      <c r="E47" s="3193"/>
      <c r="F47" s="3192"/>
      <c r="G47" s="3187"/>
    </row>
    <row r="48" spans="1:7">
      <c r="A48" s="3189">
        <v>7</v>
      </c>
      <c r="B48" s="3194" t="s">
        <v>4021</v>
      </c>
      <c r="C48" s="3191"/>
      <c r="D48" s="3191"/>
      <c r="E48" s="3193"/>
      <c r="F48" s="3192"/>
      <c r="G48" s="3187"/>
    </row>
    <row r="49" spans="1:7" ht="38.25">
      <c r="A49" s="3189"/>
      <c r="B49" s="3197" t="s">
        <v>4022</v>
      </c>
      <c r="C49" s="3191"/>
      <c r="D49" s="3191"/>
      <c r="E49" s="3193"/>
      <c r="F49" s="3192"/>
      <c r="G49" s="3187"/>
    </row>
    <row r="50" spans="1:7" ht="25.5">
      <c r="A50" s="3189"/>
      <c r="B50" s="3197" t="s">
        <v>4023</v>
      </c>
      <c r="C50" s="3191"/>
      <c r="D50" s="3191"/>
      <c r="E50" s="3193"/>
      <c r="F50" s="3192"/>
      <c r="G50" s="3187"/>
    </row>
    <row r="51" spans="1:7">
      <c r="A51" s="3189"/>
      <c r="B51" s="3194" t="s">
        <v>4013</v>
      </c>
      <c r="C51" s="3191"/>
      <c r="D51" s="3191"/>
      <c r="E51" s="3193"/>
      <c r="F51" s="3192"/>
      <c r="G51" s="3187"/>
    </row>
    <row r="52" spans="1:7">
      <c r="A52" s="3189"/>
      <c r="B52" s="3197" t="s">
        <v>4018</v>
      </c>
      <c r="C52" s="3191">
        <v>14</v>
      </c>
      <c r="D52" s="3191" t="s">
        <v>84</v>
      </c>
      <c r="E52" s="3193"/>
      <c r="F52" s="3192">
        <f>C52*E52</f>
        <v>0</v>
      </c>
      <c r="G52" s="3187"/>
    </row>
    <row r="53" spans="1:7">
      <c r="A53" s="3189"/>
      <c r="B53" s="3197"/>
      <c r="C53" s="3191"/>
      <c r="D53" s="3191"/>
      <c r="E53" s="3193"/>
      <c r="F53" s="3192"/>
      <c r="G53" s="3187"/>
    </row>
    <row r="54" spans="1:7">
      <c r="A54" s="3189"/>
      <c r="B54" s="3197"/>
      <c r="C54" s="3191"/>
      <c r="D54" s="3191"/>
      <c r="E54" s="3193"/>
      <c r="F54" s="3192"/>
      <c r="G54" s="3187"/>
    </row>
    <row r="55" spans="1:7">
      <c r="A55" s="3189">
        <v>8</v>
      </c>
      <c r="B55" s="3194" t="s">
        <v>4024</v>
      </c>
      <c r="C55" s="3191"/>
      <c r="D55" s="3191"/>
      <c r="E55" s="3193"/>
      <c r="F55" s="3192"/>
      <c r="G55" s="3187"/>
    </row>
    <row r="56" spans="1:7" ht="38.25" customHeight="1">
      <c r="A56" s="3189"/>
      <c r="B56" s="3197" t="s">
        <v>4025</v>
      </c>
      <c r="C56" s="3191"/>
      <c r="D56" s="3191"/>
      <c r="E56" s="3193"/>
      <c r="F56" s="3192"/>
      <c r="G56" s="3187"/>
    </row>
    <row r="57" spans="1:7">
      <c r="A57" s="3189"/>
      <c r="B57" s="3194" t="s">
        <v>4013</v>
      </c>
      <c r="C57" s="3191"/>
      <c r="D57" s="3191"/>
      <c r="E57" s="3193"/>
      <c r="G57" s="3187"/>
    </row>
    <row r="58" spans="1:7">
      <c r="A58" s="3189"/>
      <c r="B58" s="3197" t="s">
        <v>4026</v>
      </c>
      <c r="C58" s="3191">
        <v>8</v>
      </c>
      <c r="D58" s="3191" t="s">
        <v>1579</v>
      </c>
      <c r="E58" s="3193"/>
      <c r="F58" s="3192">
        <f>C58*E58</f>
        <v>0</v>
      </c>
      <c r="G58" s="3187"/>
    </row>
    <row r="59" spans="1:7">
      <c r="A59" s="3189"/>
      <c r="B59" s="3197" t="s">
        <v>4027</v>
      </c>
      <c r="C59" s="3191">
        <v>8</v>
      </c>
      <c r="D59" s="3191" t="s">
        <v>1579</v>
      </c>
      <c r="E59" s="3193"/>
      <c r="F59" s="3192">
        <f>C59*E59</f>
        <v>0</v>
      </c>
      <c r="G59" s="3187"/>
    </row>
    <row r="60" spans="1:7">
      <c r="A60" s="3189"/>
      <c r="B60" s="3197"/>
      <c r="C60" s="3191"/>
      <c r="D60" s="3191"/>
      <c r="E60" s="3193"/>
      <c r="F60" s="3192"/>
      <c r="G60" s="3187"/>
    </row>
    <row r="61" spans="1:7">
      <c r="A61" s="3189">
        <v>9</v>
      </c>
      <c r="B61" s="3194" t="s">
        <v>4028</v>
      </c>
      <c r="C61" s="3191"/>
      <c r="D61" s="3191"/>
      <c r="E61" s="3193"/>
      <c r="G61" s="3187"/>
    </row>
    <row r="62" spans="1:7" ht="38.25" customHeight="1">
      <c r="A62" s="3189"/>
      <c r="B62" s="3197" t="s">
        <v>4029</v>
      </c>
      <c r="C62" s="3191"/>
      <c r="D62" s="3191"/>
      <c r="E62" s="3193"/>
      <c r="G62" s="3187"/>
    </row>
    <row r="63" spans="1:7">
      <c r="A63" s="3189"/>
      <c r="B63" s="3194" t="s">
        <v>4030</v>
      </c>
      <c r="C63" s="3191"/>
      <c r="D63" s="3191"/>
      <c r="E63" s="3198"/>
      <c r="F63" s="3199"/>
      <c r="G63" s="3187"/>
    </row>
    <row r="64" spans="1:7">
      <c r="A64" s="3189"/>
      <c r="B64" s="3197" t="s">
        <v>4026</v>
      </c>
      <c r="C64" s="3173">
        <v>2</v>
      </c>
      <c r="D64" s="3173" t="s">
        <v>84</v>
      </c>
      <c r="E64" s="3187"/>
      <c r="F64" s="3192">
        <f>C64*E64</f>
        <v>0</v>
      </c>
    </row>
    <row r="65" spans="1:21">
      <c r="A65" s="3189"/>
      <c r="B65" s="3197"/>
      <c r="E65" s="3187"/>
      <c r="F65" s="3192"/>
    </row>
    <row r="66" spans="1:21" s="3206" customFormat="1" ht="55.5" customHeight="1">
      <c r="A66" s="2039">
        <f>COUNT($A$8:A64)+1</f>
        <v>10</v>
      </c>
      <c r="B66" s="3200" t="s">
        <v>4031</v>
      </c>
      <c r="C66" s="3201"/>
      <c r="D66" s="3202"/>
      <c r="E66" s="3203"/>
      <c r="F66" s="3204"/>
      <c r="G66" s="3205"/>
      <c r="H66" s="3205"/>
      <c r="I66" s="3205"/>
      <c r="J66" s="3205"/>
      <c r="K66" s="3205"/>
      <c r="L66" s="3205"/>
      <c r="M66" s="3205"/>
      <c r="N66" s="3205"/>
      <c r="O66" s="3205"/>
      <c r="P66" s="3205"/>
      <c r="Q66" s="3205"/>
      <c r="R66" s="3205"/>
      <c r="S66" s="3205"/>
      <c r="T66" s="3205"/>
      <c r="U66" s="3205"/>
    </row>
    <row r="67" spans="1:21" s="3206" customFormat="1" ht="29.25" customHeight="1">
      <c r="A67" s="3207"/>
      <c r="B67" s="3200" t="s">
        <v>4032</v>
      </c>
      <c r="C67" s="3208"/>
      <c r="D67" s="3208"/>
      <c r="E67" s="3209"/>
      <c r="F67" s="3204"/>
      <c r="G67" s="3205"/>
      <c r="H67" s="3205"/>
      <c r="I67" s="3205"/>
      <c r="J67" s="3205"/>
      <c r="K67" s="3205"/>
      <c r="L67" s="3205"/>
      <c r="M67" s="3205"/>
      <c r="N67" s="3205"/>
      <c r="O67" s="3205"/>
      <c r="P67" s="3205"/>
      <c r="Q67" s="3205"/>
      <c r="R67" s="3205"/>
      <c r="S67" s="3205"/>
      <c r="T67" s="3205"/>
      <c r="U67" s="3205"/>
    </row>
    <row r="68" spans="1:21" s="3206" customFormat="1">
      <c r="A68" s="3210"/>
      <c r="B68" s="3208" t="s">
        <v>4033</v>
      </c>
      <c r="C68" s="3201" t="s">
        <v>4034</v>
      </c>
      <c r="D68" s="3211">
        <v>2</v>
      </c>
      <c r="E68" s="3203"/>
      <c r="F68" s="3212">
        <f>+D68*E68</f>
        <v>0</v>
      </c>
      <c r="G68" s="3205"/>
      <c r="H68" s="3205"/>
      <c r="I68" s="3205"/>
      <c r="J68" s="3205"/>
      <c r="K68" s="3205"/>
      <c r="L68" s="3205"/>
      <c r="M68" s="3205"/>
      <c r="N68" s="3205"/>
      <c r="O68" s="3205"/>
      <c r="P68" s="3205"/>
      <c r="Q68" s="3205"/>
      <c r="R68" s="3205"/>
      <c r="S68" s="3205"/>
      <c r="T68" s="3205"/>
      <c r="U68" s="3205"/>
    </row>
    <row r="69" spans="1:21">
      <c r="A69" s="3189"/>
      <c r="B69" s="3197"/>
      <c r="E69" s="3187"/>
      <c r="F69" s="3192"/>
    </row>
    <row r="70" spans="1:21" s="3146" customFormat="1" ht="38.25">
      <c r="A70" s="2039">
        <f>COUNT($A$8:A68)+1</f>
        <v>11</v>
      </c>
      <c r="B70" s="3200" t="s">
        <v>4035</v>
      </c>
      <c r="C70" s="3208"/>
      <c r="D70" s="3208"/>
      <c r="E70" s="3209"/>
      <c r="F70" s="3204"/>
      <c r="G70" s="3213"/>
      <c r="H70" s="3213"/>
      <c r="I70" s="3213"/>
      <c r="J70" s="3213"/>
      <c r="K70" s="3213"/>
      <c r="L70" s="3213"/>
      <c r="M70" s="3213"/>
      <c r="N70" s="3213"/>
      <c r="O70" s="3213"/>
      <c r="P70" s="3213"/>
      <c r="Q70" s="3213"/>
      <c r="R70" s="3213"/>
      <c r="S70" s="3213"/>
      <c r="T70" s="3213"/>
      <c r="U70" s="3213"/>
    </row>
    <row r="71" spans="1:21" s="3146" customFormat="1" ht="15">
      <c r="A71" s="3214"/>
      <c r="B71" s="3208" t="s">
        <v>2886</v>
      </c>
      <c r="C71" s="3201" t="s">
        <v>84</v>
      </c>
      <c r="D71" s="3211">
        <v>2</v>
      </c>
      <c r="E71" s="3203"/>
      <c r="F71" s="3212">
        <f t="shared" ref="F71" si="0">+D71*E71</f>
        <v>0</v>
      </c>
      <c r="G71" s="3213"/>
      <c r="H71" s="3213"/>
      <c r="I71" s="3213"/>
      <c r="J71" s="3213"/>
      <c r="K71" s="3213"/>
      <c r="L71" s="3213"/>
      <c r="M71" s="3213"/>
      <c r="N71" s="3213"/>
      <c r="O71" s="3213"/>
      <c r="P71" s="3213"/>
      <c r="Q71" s="3213"/>
      <c r="R71" s="3213"/>
      <c r="S71" s="3213"/>
      <c r="T71" s="3213"/>
      <c r="U71" s="3213"/>
    </row>
    <row r="72" spans="1:21" s="3146" customFormat="1" ht="15">
      <c r="A72" s="3214"/>
      <c r="B72" s="3208"/>
      <c r="C72" s="3201"/>
      <c r="D72" s="3211"/>
      <c r="E72" s="3203"/>
      <c r="F72" s="3212"/>
      <c r="G72" s="3213"/>
      <c r="H72" s="3213"/>
      <c r="I72" s="3213"/>
      <c r="J72" s="3213"/>
      <c r="K72" s="3213"/>
      <c r="L72" s="3213"/>
      <c r="M72" s="3213"/>
      <c r="N72" s="3213"/>
      <c r="O72" s="3213"/>
      <c r="P72" s="3213"/>
      <c r="Q72" s="3213"/>
      <c r="R72" s="3213"/>
      <c r="S72" s="3213"/>
      <c r="T72" s="3213"/>
      <c r="U72" s="3213"/>
    </row>
    <row r="73" spans="1:21" ht="15" customHeight="1">
      <c r="A73" s="2039">
        <f>COUNT($A$8:A71)+1</f>
        <v>12</v>
      </c>
      <c r="B73" s="3197" t="s">
        <v>4036</v>
      </c>
      <c r="C73" s="3173">
        <v>1</v>
      </c>
      <c r="D73" s="3173" t="s">
        <v>73</v>
      </c>
      <c r="E73" s="3187"/>
      <c r="F73" s="3192">
        <f>C73*E73</f>
        <v>0</v>
      </c>
    </row>
    <row r="74" spans="1:21" ht="15" customHeight="1">
      <c r="A74" s="3189"/>
      <c r="B74" s="3197"/>
      <c r="E74" s="3187"/>
      <c r="F74" s="3192"/>
    </row>
    <row r="75" spans="1:21" ht="25.5">
      <c r="A75" s="2039">
        <f>COUNT($A$8:A73)+1</f>
        <v>13</v>
      </c>
      <c r="B75" s="3197" t="s">
        <v>4037</v>
      </c>
      <c r="C75" s="3173">
        <v>6</v>
      </c>
      <c r="D75" s="3173" t="s">
        <v>3142</v>
      </c>
      <c r="E75" s="3187"/>
      <c r="F75" s="3192">
        <f>C75*E75</f>
        <v>0</v>
      </c>
    </row>
    <row r="76" spans="1:21">
      <c r="A76" s="3189"/>
      <c r="B76" s="3197"/>
      <c r="E76" s="3187"/>
      <c r="F76" s="3192"/>
    </row>
    <row r="77" spans="1:21" ht="15" customHeight="1">
      <c r="A77" s="2039">
        <f>COUNT($A$8:A75)+1</f>
        <v>14</v>
      </c>
      <c r="B77" s="3194" t="s">
        <v>4038</v>
      </c>
      <c r="E77" s="3187"/>
      <c r="F77" s="3192"/>
    </row>
    <row r="78" spans="1:21">
      <c r="A78" s="3189"/>
      <c r="B78" s="3197" t="s">
        <v>4039</v>
      </c>
      <c r="C78" s="3173">
        <v>3</v>
      </c>
      <c r="D78" s="3173" t="s">
        <v>73</v>
      </c>
      <c r="E78" s="3187"/>
      <c r="F78" s="3192">
        <f>C78*E78</f>
        <v>0</v>
      </c>
    </row>
    <row r="79" spans="1:21">
      <c r="A79" s="3189"/>
      <c r="B79" s="3197"/>
      <c r="E79" s="3187"/>
      <c r="F79" s="3192"/>
    </row>
    <row r="80" spans="1:21">
      <c r="A80" s="2039">
        <f>COUNT($A$8:A78)+1</f>
        <v>15</v>
      </c>
      <c r="B80" s="3194" t="s">
        <v>4040</v>
      </c>
      <c r="E80" s="3187"/>
      <c r="F80" s="3192"/>
    </row>
    <row r="81" spans="1:9" ht="38.25">
      <c r="A81" s="3189"/>
      <c r="B81" s="3197" t="s">
        <v>4041</v>
      </c>
      <c r="C81" s="3173">
        <v>15</v>
      </c>
      <c r="D81" s="3173" t="s">
        <v>3142</v>
      </c>
      <c r="E81" s="3187"/>
      <c r="F81" s="3192">
        <f>C81*E81</f>
        <v>0</v>
      </c>
    </row>
    <row r="82" spans="1:9">
      <c r="A82" s="3189"/>
      <c r="B82" s="3197"/>
      <c r="E82" s="3187"/>
      <c r="F82" s="3192"/>
    </row>
    <row r="83" spans="1:9">
      <c r="A83" s="2039">
        <f>COUNT($A$8:A81)+1</f>
        <v>16</v>
      </c>
      <c r="B83" s="3194" t="s">
        <v>4042</v>
      </c>
      <c r="E83" s="3187"/>
      <c r="F83" s="3192"/>
    </row>
    <row r="84" spans="1:9" ht="38.25">
      <c r="A84" s="3189"/>
      <c r="B84" s="3197" t="s">
        <v>4043</v>
      </c>
      <c r="E84" s="3187"/>
      <c r="F84" s="3192"/>
    </row>
    <row r="85" spans="1:9" ht="25.5">
      <c r="A85" s="3189"/>
      <c r="B85" s="3197" t="s">
        <v>4044</v>
      </c>
      <c r="E85" s="3187"/>
      <c r="F85" s="3192"/>
    </row>
    <row r="86" spans="1:9">
      <c r="A86" s="3189"/>
      <c r="B86" s="3194" t="s">
        <v>4013</v>
      </c>
      <c r="E86" s="3187"/>
      <c r="F86" s="3192"/>
    </row>
    <row r="87" spans="1:9">
      <c r="A87" s="3189"/>
      <c r="B87" s="3197" t="s">
        <v>4045</v>
      </c>
      <c r="C87" s="3173">
        <v>10</v>
      </c>
      <c r="D87" s="3173" t="s">
        <v>3142</v>
      </c>
      <c r="E87" s="3187"/>
      <c r="F87" s="3192">
        <f>C87*E87</f>
        <v>0</v>
      </c>
    </row>
    <row r="88" spans="1:9">
      <c r="A88" s="3189"/>
      <c r="B88" s="3197"/>
      <c r="E88" s="3187"/>
      <c r="F88" s="3192"/>
    </row>
    <row r="89" spans="1:9" ht="25.5">
      <c r="A89" s="2039">
        <f>COUNT($A$8:A87)+1</f>
        <v>17</v>
      </c>
      <c r="B89" s="3190" t="s">
        <v>4046</v>
      </c>
      <c r="C89" s="3191">
        <v>1</v>
      </c>
      <c r="D89" s="3191" t="s">
        <v>73</v>
      </c>
      <c r="E89" s="3198"/>
      <c r="F89" s="3192">
        <f>C89*E89</f>
        <v>0</v>
      </c>
      <c r="G89" s="3187"/>
      <c r="H89" s="3193"/>
    </row>
    <row r="90" spans="1:9">
      <c r="A90" s="3189"/>
      <c r="B90" s="3190"/>
      <c r="C90" s="3191"/>
      <c r="D90" s="3191"/>
      <c r="E90" s="3198"/>
      <c r="F90" s="3192"/>
      <c r="G90" s="3187"/>
      <c r="H90" s="3193"/>
    </row>
    <row r="91" spans="1:9">
      <c r="A91" s="3189">
        <v>18</v>
      </c>
      <c r="B91" s="3190" t="s">
        <v>4047</v>
      </c>
      <c r="C91" s="3191">
        <v>1</v>
      </c>
      <c r="D91" s="3191" t="s">
        <v>73</v>
      </c>
      <c r="E91" s="3193"/>
      <c r="F91" s="3192">
        <f>C91*E91</f>
        <v>0</v>
      </c>
      <c r="G91" s="3187"/>
    </row>
    <row r="92" spans="1:9">
      <c r="A92" s="3189"/>
      <c r="B92" s="3190"/>
      <c r="C92" s="3191"/>
      <c r="D92" s="3191"/>
      <c r="E92" s="3192"/>
      <c r="F92" s="3192"/>
      <c r="G92" s="3187"/>
    </row>
    <row r="93" spans="1:9">
      <c r="A93" s="3189">
        <v>19</v>
      </c>
      <c r="B93" s="3215" t="s">
        <v>4048</v>
      </c>
      <c r="C93" s="3173">
        <v>5</v>
      </c>
      <c r="D93" s="3173" t="s">
        <v>4049</v>
      </c>
      <c r="E93" s="3174">
        <f>SUM(F9:F91)</f>
        <v>0</v>
      </c>
      <c r="F93" s="3174">
        <f>SUM(F7:F91)*0.05</f>
        <v>0</v>
      </c>
      <c r="G93" s="3187"/>
    </row>
    <row r="94" spans="1:9">
      <c r="A94" s="3216"/>
      <c r="B94" s="3217"/>
      <c r="C94" s="3218"/>
      <c r="D94" s="3218"/>
      <c r="E94" s="3219"/>
      <c r="F94" s="3219"/>
      <c r="G94" s="3187"/>
    </row>
    <row r="95" spans="1:9">
      <c r="A95" s="3189"/>
      <c r="B95" s="3215"/>
      <c r="G95" s="3187"/>
    </row>
    <row r="96" spans="1:9" ht="15">
      <c r="A96" s="3220"/>
      <c r="B96" s="3221" t="s">
        <v>4050</v>
      </c>
      <c r="F96" s="3222">
        <f>SUM(F7:F93)</f>
        <v>0</v>
      </c>
      <c r="G96" s="3223"/>
      <c r="I96" s="3224"/>
    </row>
    <row r="97" spans="8:9">
      <c r="H97" s="3225"/>
      <c r="I97" s="3225"/>
    </row>
    <row r="99" spans="8:9">
      <c r="H99" s="3226"/>
      <c r="I99" s="3224"/>
    </row>
  </sheetData>
  <sheetProtection algorithmName="SHA-512" hashValue="3/f/fD16iwowmTCflLC+YcQaBaP0YKE8+QxeT/GzZl8pn4cC5Rqr1/DRnp57yG3iUMRB6ixpRzhidgilMETLCA==" saltValue="RuU2FpbaIZB4aJLHGZiXPQ==" spinCount="100000" sheet="1" objects="1" scenarios="1" selectLockedCells="1"/>
  <conditionalFormatting sqref="E66 F66:F67">
    <cfRule type="cellIs" dxfId="10" priority="5" stopIfTrue="1" operator="equal">
      <formula>0</formula>
    </cfRule>
  </conditionalFormatting>
  <conditionalFormatting sqref="E68">
    <cfRule type="cellIs" dxfId="9" priority="3" stopIfTrue="1" operator="equal">
      <formula>0</formula>
    </cfRule>
  </conditionalFormatting>
  <conditionalFormatting sqref="F68">
    <cfRule type="cellIs" dxfId="8" priority="4" stopIfTrue="1" operator="equal">
      <formula>0</formula>
    </cfRule>
  </conditionalFormatting>
  <conditionalFormatting sqref="E70:F70">
    <cfRule type="cellIs" dxfId="7" priority="2" stopIfTrue="1" operator="equal">
      <formula>0</formula>
    </cfRule>
  </conditionalFormatting>
  <conditionalFormatting sqref="E71:F72">
    <cfRule type="cellIs" dxfId="6" priority="1" stopIfTrue="1" operator="equal">
      <formula>0</formula>
    </cfRule>
  </conditionalFormatting>
  <pageMargins left="0.7" right="0.7" top="0.75" bottom="0.75" header="0.3" footer="0.3"/>
  <pageSetup paperSize="9" scale="8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70898-BE4C-482E-BC23-F24D6A2398BA}">
  <sheetPr>
    <tabColor theme="9" tint="0.59999389629810485"/>
  </sheetPr>
  <dimension ref="A1:T31"/>
  <sheetViews>
    <sheetView view="pageBreakPreview" zoomScaleNormal="100" zoomScaleSheetLayoutView="100" workbookViewId="0">
      <selection activeCell="F17" sqref="F17"/>
    </sheetView>
  </sheetViews>
  <sheetFormatPr defaultColWidth="10" defaultRowHeight="12.75"/>
  <cols>
    <col min="1" max="1" width="6.28515625" style="3234" customWidth="1"/>
    <col min="2" max="2" width="58.7109375" style="3233" customWidth="1"/>
    <col min="3" max="3" width="10" style="3252"/>
    <col min="4" max="4" width="7.7109375" style="3252" customWidth="1"/>
    <col min="5" max="5" width="12.85546875" style="3233" customWidth="1"/>
    <col min="6" max="6" width="20.7109375" style="3233" customWidth="1"/>
    <col min="7" max="7" width="12.7109375" style="3232" customWidth="1"/>
    <col min="8" max="20" width="10" style="3232"/>
    <col min="21" max="253" width="10" style="3233"/>
    <col min="254" max="254" width="6.28515625" style="3233" customWidth="1"/>
    <col min="255" max="255" width="58.7109375" style="3233" customWidth="1"/>
    <col min="256" max="257" width="10" style="3233"/>
    <col min="258" max="258" width="16.28515625" style="3233" customWidth="1"/>
    <col min="259" max="259" width="1.28515625" style="3233" customWidth="1"/>
    <col min="260" max="260" width="16.28515625" style="3233" customWidth="1"/>
    <col min="261" max="261" width="1" style="3233" customWidth="1"/>
    <col min="262" max="262" width="17.7109375" style="3233" customWidth="1"/>
    <col min="263" max="263" width="47.85546875" style="3233" customWidth="1"/>
    <col min="264" max="509" width="10" style="3233"/>
    <col min="510" max="510" width="6.28515625" style="3233" customWidth="1"/>
    <col min="511" max="511" width="58.7109375" style="3233" customWidth="1"/>
    <col min="512" max="513" width="10" style="3233"/>
    <col min="514" max="514" width="16.28515625" style="3233" customWidth="1"/>
    <col min="515" max="515" width="1.28515625" style="3233" customWidth="1"/>
    <col min="516" max="516" width="16.28515625" style="3233" customWidth="1"/>
    <col min="517" max="517" width="1" style="3233" customWidth="1"/>
    <col min="518" max="518" width="17.7109375" style="3233" customWidth="1"/>
    <col min="519" max="519" width="47.85546875" style="3233" customWidth="1"/>
    <col min="520" max="765" width="10" style="3233"/>
    <col min="766" max="766" width="6.28515625" style="3233" customWidth="1"/>
    <col min="767" max="767" width="58.7109375" style="3233" customWidth="1"/>
    <col min="768" max="769" width="10" style="3233"/>
    <col min="770" max="770" width="16.28515625" style="3233" customWidth="1"/>
    <col min="771" max="771" width="1.28515625" style="3233" customWidth="1"/>
    <col min="772" max="772" width="16.28515625" style="3233" customWidth="1"/>
    <col min="773" max="773" width="1" style="3233" customWidth="1"/>
    <col min="774" max="774" width="17.7109375" style="3233" customWidth="1"/>
    <col min="775" max="775" width="47.85546875" style="3233" customWidth="1"/>
    <col min="776" max="1021" width="10" style="3233"/>
    <col min="1022" max="1022" width="6.28515625" style="3233" customWidth="1"/>
    <col min="1023" max="1023" width="58.7109375" style="3233" customWidth="1"/>
    <col min="1024" max="1025" width="10" style="3233"/>
    <col min="1026" max="1026" width="16.28515625" style="3233" customWidth="1"/>
    <col min="1027" max="1027" width="1.28515625" style="3233" customWidth="1"/>
    <col min="1028" max="1028" width="16.28515625" style="3233" customWidth="1"/>
    <col min="1029" max="1029" width="1" style="3233" customWidth="1"/>
    <col min="1030" max="1030" width="17.7109375" style="3233" customWidth="1"/>
    <col min="1031" max="1031" width="47.85546875" style="3233" customWidth="1"/>
    <col min="1032" max="1277" width="10" style="3233"/>
    <col min="1278" max="1278" width="6.28515625" style="3233" customWidth="1"/>
    <col min="1279" max="1279" width="58.7109375" style="3233" customWidth="1"/>
    <col min="1280" max="1281" width="10" style="3233"/>
    <col min="1282" max="1282" width="16.28515625" style="3233" customWidth="1"/>
    <col min="1283" max="1283" width="1.28515625" style="3233" customWidth="1"/>
    <col min="1284" max="1284" width="16.28515625" style="3233" customWidth="1"/>
    <col min="1285" max="1285" width="1" style="3233" customWidth="1"/>
    <col min="1286" max="1286" width="17.7109375" style="3233" customWidth="1"/>
    <col min="1287" max="1287" width="47.85546875" style="3233" customWidth="1"/>
    <col min="1288" max="1533" width="10" style="3233"/>
    <col min="1534" max="1534" width="6.28515625" style="3233" customWidth="1"/>
    <col min="1535" max="1535" width="58.7109375" style="3233" customWidth="1"/>
    <col min="1536" max="1537" width="10" style="3233"/>
    <col min="1538" max="1538" width="16.28515625" style="3233" customWidth="1"/>
    <col min="1539" max="1539" width="1.28515625" style="3233" customWidth="1"/>
    <col min="1540" max="1540" width="16.28515625" style="3233" customWidth="1"/>
    <col min="1541" max="1541" width="1" style="3233" customWidth="1"/>
    <col min="1542" max="1542" width="17.7109375" style="3233" customWidth="1"/>
    <col min="1543" max="1543" width="47.85546875" style="3233" customWidth="1"/>
    <col min="1544" max="1789" width="10" style="3233"/>
    <col min="1790" max="1790" width="6.28515625" style="3233" customWidth="1"/>
    <col min="1791" max="1791" width="58.7109375" style="3233" customWidth="1"/>
    <col min="1792" max="1793" width="10" style="3233"/>
    <col min="1794" max="1794" width="16.28515625" style="3233" customWidth="1"/>
    <col min="1795" max="1795" width="1.28515625" style="3233" customWidth="1"/>
    <col min="1796" max="1796" width="16.28515625" style="3233" customWidth="1"/>
    <col min="1797" max="1797" width="1" style="3233" customWidth="1"/>
    <col min="1798" max="1798" width="17.7109375" style="3233" customWidth="1"/>
    <col min="1799" max="1799" width="47.85546875" style="3233" customWidth="1"/>
    <col min="1800" max="2045" width="10" style="3233"/>
    <col min="2046" max="2046" width="6.28515625" style="3233" customWidth="1"/>
    <col min="2047" max="2047" width="58.7109375" style="3233" customWidth="1"/>
    <col min="2048" max="2049" width="10" style="3233"/>
    <col min="2050" max="2050" width="16.28515625" style="3233" customWidth="1"/>
    <col min="2051" max="2051" width="1.28515625" style="3233" customWidth="1"/>
    <col min="2052" max="2052" width="16.28515625" style="3233" customWidth="1"/>
    <col min="2053" max="2053" width="1" style="3233" customWidth="1"/>
    <col min="2054" max="2054" width="17.7109375" style="3233" customWidth="1"/>
    <col min="2055" max="2055" width="47.85546875" style="3233" customWidth="1"/>
    <col min="2056" max="2301" width="10" style="3233"/>
    <col min="2302" max="2302" width="6.28515625" style="3233" customWidth="1"/>
    <col min="2303" max="2303" width="58.7109375" style="3233" customWidth="1"/>
    <col min="2304" max="2305" width="10" style="3233"/>
    <col min="2306" max="2306" width="16.28515625" style="3233" customWidth="1"/>
    <col min="2307" max="2307" width="1.28515625" style="3233" customWidth="1"/>
    <col min="2308" max="2308" width="16.28515625" style="3233" customWidth="1"/>
    <col min="2309" max="2309" width="1" style="3233" customWidth="1"/>
    <col min="2310" max="2310" width="17.7109375" style="3233" customWidth="1"/>
    <col min="2311" max="2311" width="47.85546875" style="3233" customWidth="1"/>
    <col min="2312" max="2557" width="10" style="3233"/>
    <col min="2558" max="2558" width="6.28515625" style="3233" customWidth="1"/>
    <col min="2559" max="2559" width="58.7109375" style="3233" customWidth="1"/>
    <col min="2560" max="2561" width="10" style="3233"/>
    <col min="2562" max="2562" width="16.28515625" style="3233" customWidth="1"/>
    <col min="2563" max="2563" width="1.28515625" style="3233" customWidth="1"/>
    <col min="2564" max="2564" width="16.28515625" style="3233" customWidth="1"/>
    <col min="2565" max="2565" width="1" style="3233" customWidth="1"/>
    <col min="2566" max="2566" width="17.7109375" style="3233" customWidth="1"/>
    <col min="2567" max="2567" width="47.85546875" style="3233" customWidth="1"/>
    <col min="2568" max="2813" width="10" style="3233"/>
    <col min="2814" max="2814" width="6.28515625" style="3233" customWidth="1"/>
    <col min="2815" max="2815" width="58.7109375" style="3233" customWidth="1"/>
    <col min="2816" max="2817" width="10" style="3233"/>
    <col min="2818" max="2818" width="16.28515625" style="3233" customWidth="1"/>
    <col min="2819" max="2819" width="1.28515625" style="3233" customWidth="1"/>
    <col min="2820" max="2820" width="16.28515625" style="3233" customWidth="1"/>
    <col min="2821" max="2821" width="1" style="3233" customWidth="1"/>
    <col min="2822" max="2822" width="17.7109375" style="3233" customWidth="1"/>
    <col min="2823" max="2823" width="47.85546875" style="3233" customWidth="1"/>
    <col min="2824" max="3069" width="10" style="3233"/>
    <col min="3070" max="3070" width="6.28515625" style="3233" customWidth="1"/>
    <col min="3071" max="3071" width="58.7109375" style="3233" customWidth="1"/>
    <col min="3072" max="3073" width="10" style="3233"/>
    <col min="3074" max="3074" width="16.28515625" style="3233" customWidth="1"/>
    <col min="3075" max="3075" width="1.28515625" style="3233" customWidth="1"/>
    <col min="3076" max="3076" width="16.28515625" style="3233" customWidth="1"/>
    <col min="3077" max="3077" width="1" style="3233" customWidth="1"/>
    <col min="3078" max="3078" width="17.7109375" style="3233" customWidth="1"/>
    <col min="3079" max="3079" width="47.85546875" style="3233" customWidth="1"/>
    <col min="3080" max="3325" width="10" style="3233"/>
    <col min="3326" max="3326" width="6.28515625" style="3233" customWidth="1"/>
    <col min="3327" max="3327" width="58.7109375" style="3233" customWidth="1"/>
    <col min="3328" max="3329" width="10" style="3233"/>
    <col min="3330" max="3330" width="16.28515625" style="3233" customWidth="1"/>
    <col min="3331" max="3331" width="1.28515625" style="3233" customWidth="1"/>
    <col min="3332" max="3332" width="16.28515625" style="3233" customWidth="1"/>
    <col min="3333" max="3333" width="1" style="3233" customWidth="1"/>
    <col min="3334" max="3334" width="17.7109375" style="3233" customWidth="1"/>
    <col min="3335" max="3335" width="47.85546875" style="3233" customWidth="1"/>
    <col min="3336" max="3581" width="10" style="3233"/>
    <col min="3582" max="3582" width="6.28515625" style="3233" customWidth="1"/>
    <col min="3583" max="3583" width="58.7109375" style="3233" customWidth="1"/>
    <col min="3584" max="3585" width="10" style="3233"/>
    <col min="3586" max="3586" width="16.28515625" style="3233" customWidth="1"/>
    <col min="3587" max="3587" width="1.28515625" style="3233" customWidth="1"/>
    <col min="3588" max="3588" width="16.28515625" style="3233" customWidth="1"/>
    <col min="3589" max="3589" width="1" style="3233" customWidth="1"/>
    <col min="3590" max="3590" width="17.7109375" style="3233" customWidth="1"/>
    <col min="3591" max="3591" width="47.85546875" style="3233" customWidth="1"/>
    <col min="3592" max="3837" width="10" style="3233"/>
    <col min="3838" max="3838" width="6.28515625" style="3233" customWidth="1"/>
    <col min="3839" max="3839" width="58.7109375" style="3233" customWidth="1"/>
    <col min="3840" max="3841" width="10" style="3233"/>
    <col min="3842" max="3842" width="16.28515625" style="3233" customWidth="1"/>
    <col min="3843" max="3843" width="1.28515625" style="3233" customWidth="1"/>
    <col min="3844" max="3844" width="16.28515625" style="3233" customWidth="1"/>
    <col min="3845" max="3845" width="1" style="3233" customWidth="1"/>
    <col min="3846" max="3846" width="17.7109375" style="3233" customWidth="1"/>
    <col min="3847" max="3847" width="47.85546875" style="3233" customWidth="1"/>
    <col min="3848" max="4093" width="10" style="3233"/>
    <col min="4094" max="4094" width="6.28515625" style="3233" customWidth="1"/>
    <col min="4095" max="4095" width="58.7109375" style="3233" customWidth="1"/>
    <col min="4096" max="4097" width="10" style="3233"/>
    <col min="4098" max="4098" width="16.28515625" style="3233" customWidth="1"/>
    <col min="4099" max="4099" width="1.28515625" style="3233" customWidth="1"/>
    <col min="4100" max="4100" width="16.28515625" style="3233" customWidth="1"/>
    <col min="4101" max="4101" width="1" style="3233" customWidth="1"/>
    <col min="4102" max="4102" width="17.7109375" style="3233" customWidth="1"/>
    <col min="4103" max="4103" width="47.85546875" style="3233" customWidth="1"/>
    <col min="4104" max="4349" width="10" style="3233"/>
    <col min="4350" max="4350" width="6.28515625" style="3233" customWidth="1"/>
    <col min="4351" max="4351" width="58.7109375" style="3233" customWidth="1"/>
    <col min="4352" max="4353" width="10" style="3233"/>
    <col min="4354" max="4354" width="16.28515625" style="3233" customWidth="1"/>
    <col min="4355" max="4355" width="1.28515625" style="3233" customWidth="1"/>
    <col min="4356" max="4356" width="16.28515625" style="3233" customWidth="1"/>
    <col min="4357" max="4357" width="1" style="3233" customWidth="1"/>
    <col min="4358" max="4358" width="17.7109375" style="3233" customWidth="1"/>
    <col min="4359" max="4359" width="47.85546875" style="3233" customWidth="1"/>
    <col min="4360" max="4605" width="10" style="3233"/>
    <col min="4606" max="4606" width="6.28515625" style="3233" customWidth="1"/>
    <col min="4607" max="4607" width="58.7109375" style="3233" customWidth="1"/>
    <col min="4608" max="4609" width="10" style="3233"/>
    <col min="4610" max="4610" width="16.28515625" style="3233" customWidth="1"/>
    <col min="4611" max="4611" width="1.28515625" style="3233" customWidth="1"/>
    <col min="4612" max="4612" width="16.28515625" style="3233" customWidth="1"/>
    <col min="4613" max="4613" width="1" style="3233" customWidth="1"/>
    <col min="4614" max="4614" width="17.7109375" style="3233" customWidth="1"/>
    <col min="4615" max="4615" width="47.85546875" style="3233" customWidth="1"/>
    <col min="4616" max="4861" width="10" style="3233"/>
    <col min="4862" max="4862" width="6.28515625" style="3233" customWidth="1"/>
    <col min="4863" max="4863" width="58.7109375" style="3233" customWidth="1"/>
    <col min="4864" max="4865" width="10" style="3233"/>
    <col min="4866" max="4866" width="16.28515625" style="3233" customWidth="1"/>
    <col min="4867" max="4867" width="1.28515625" style="3233" customWidth="1"/>
    <col min="4868" max="4868" width="16.28515625" style="3233" customWidth="1"/>
    <col min="4869" max="4869" width="1" style="3233" customWidth="1"/>
    <col min="4870" max="4870" width="17.7109375" style="3233" customWidth="1"/>
    <col min="4871" max="4871" width="47.85546875" style="3233" customWidth="1"/>
    <col min="4872" max="5117" width="10" style="3233"/>
    <col min="5118" max="5118" width="6.28515625" style="3233" customWidth="1"/>
    <col min="5119" max="5119" width="58.7109375" style="3233" customWidth="1"/>
    <col min="5120" max="5121" width="10" style="3233"/>
    <col min="5122" max="5122" width="16.28515625" style="3233" customWidth="1"/>
    <col min="5123" max="5123" width="1.28515625" style="3233" customWidth="1"/>
    <col min="5124" max="5124" width="16.28515625" style="3233" customWidth="1"/>
    <col min="5125" max="5125" width="1" style="3233" customWidth="1"/>
    <col min="5126" max="5126" width="17.7109375" style="3233" customWidth="1"/>
    <col min="5127" max="5127" width="47.85546875" style="3233" customWidth="1"/>
    <col min="5128" max="5373" width="10" style="3233"/>
    <col min="5374" max="5374" width="6.28515625" style="3233" customWidth="1"/>
    <col min="5375" max="5375" width="58.7109375" style="3233" customWidth="1"/>
    <col min="5376" max="5377" width="10" style="3233"/>
    <col min="5378" max="5378" width="16.28515625" style="3233" customWidth="1"/>
    <col min="5379" max="5379" width="1.28515625" style="3233" customWidth="1"/>
    <col min="5380" max="5380" width="16.28515625" style="3233" customWidth="1"/>
    <col min="5381" max="5381" width="1" style="3233" customWidth="1"/>
    <col min="5382" max="5382" width="17.7109375" style="3233" customWidth="1"/>
    <col min="5383" max="5383" width="47.85546875" style="3233" customWidth="1"/>
    <col min="5384" max="5629" width="10" style="3233"/>
    <col min="5630" max="5630" width="6.28515625" style="3233" customWidth="1"/>
    <col min="5631" max="5631" width="58.7109375" style="3233" customWidth="1"/>
    <col min="5632" max="5633" width="10" style="3233"/>
    <col min="5634" max="5634" width="16.28515625" style="3233" customWidth="1"/>
    <col min="5635" max="5635" width="1.28515625" style="3233" customWidth="1"/>
    <col min="5636" max="5636" width="16.28515625" style="3233" customWidth="1"/>
    <col min="5637" max="5637" width="1" style="3233" customWidth="1"/>
    <col min="5638" max="5638" width="17.7109375" style="3233" customWidth="1"/>
    <col min="5639" max="5639" width="47.85546875" style="3233" customWidth="1"/>
    <col min="5640" max="5885" width="10" style="3233"/>
    <col min="5886" max="5886" width="6.28515625" style="3233" customWidth="1"/>
    <col min="5887" max="5887" width="58.7109375" style="3233" customWidth="1"/>
    <col min="5888" max="5889" width="10" style="3233"/>
    <col min="5890" max="5890" width="16.28515625" style="3233" customWidth="1"/>
    <col min="5891" max="5891" width="1.28515625" style="3233" customWidth="1"/>
    <col min="5892" max="5892" width="16.28515625" style="3233" customWidth="1"/>
    <col min="5893" max="5893" width="1" style="3233" customWidth="1"/>
    <col min="5894" max="5894" width="17.7109375" style="3233" customWidth="1"/>
    <col min="5895" max="5895" width="47.85546875" style="3233" customWidth="1"/>
    <col min="5896" max="6141" width="10" style="3233"/>
    <col min="6142" max="6142" width="6.28515625" style="3233" customWidth="1"/>
    <col min="6143" max="6143" width="58.7109375" style="3233" customWidth="1"/>
    <col min="6144" max="6145" width="10" style="3233"/>
    <col min="6146" max="6146" width="16.28515625" style="3233" customWidth="1"/>
    <col min="6147" max="6147" width="1.28515625" style="3233" customWidth="1"/>
    <col min="6148" max="6148" width="16.28515625" style="3233" customWidth="1"/>
    <col min="6149" max="6149" width="1" style="3233" customWidth="1"/>
    <col min="6150" max="6150" width="17.7109375" style="3233" customWidth="1"/>
    <col min="6151" max="6151" width="47.85546875" style="3233" customWidth="1"/>
    <col min="6152" max="6397" width="10" style="3233"/>
    <col min="6398" max="6398" width="6.28515625" style="3233" customWidth="1"/>
    <col min="6399" max="6399" width="58.7109375" style="3233" customWidth="1"/>
    <col min="6400" max="6401" width="10" style="3233"/>
    <col min="6402" max="6402" width="16.28515625" style="3233" customWidth="1"/>
    <col min="6403" max="6403" width="1.28515625" style="3233" customWidth="1"/>
    <col min="6404" max="6404" width="16.28515625" style="3233" customWidth="1"/>
    <col min="6405" max="6405" width="1" style="3233" customWidth="1"/>
    <col min="6406" max="6406" width="17.7109375" style="3233" customWidth="1"/>
    <col min="6407" max="6407" width="47.85546875" style="3233" customWidth="1"/>
    <col min="6408" max="6653" width="10" style="3233"/>
    <col min="6654" max="6654" width="6.28515625" style="3233" customWidth="1"/>
    <col min="6655" max="6655" width="58.7109375" style="3233" customWidth="1"/>
    <col min="6656" max="6657" width="10" style="3233"/>
    <col min="6658" max="6658" width="16.28515625" style="3233" customWidth="1"/>
    <col min="6659" max="6659" width="1.28515625" style="3233" customWidth="1"/>
    <col min="6660" max="6660" width="16.28515625" style="3233" customWidth="1"/>
    <col min="6661" max="6661" width="1" style="3233" customWidth="1"/>
    <col min="6662" max="6662" width="17.7109375" style="3233" customWidth="1"/>
    <col min="6663" max="6663" width="47.85546875" style="3233" customWidth="1"/>
    <col min="6664" max="6909" width="10" style="3233"/>
    <col min="6910" max="6910" width="6.28515625" style="3233" customWidth="1"/>
    <col min="6911" max="6911" width="58.7109375" style="3233" customWidth="1"/>
    <col min="6912" max="6913" width="10" style="3233"/>
    <col min="6914" max="6914" width="16.28515625" style="3233" customWidth="1"/>
    <col min="6915" max="6915" width="1.28515625" style="3233" customWidth="1"/>
    <col min="6916" max="6916" width="16.28515625" style="3233" customWidth="1"/>
    <col min="6917" max="6917" width="1" style="3233" customWidth="1"/>
    <col min="6918" max="6918" width="17.7109375" style="3233" customWidth="1"/>
    <col min="6919" max="6919" width="47.85546875" style="3233" customWidth="1"/>
    <col min="6920" max="7165" width="10" style="3233"/>
    <col min="7166" max="7166" width="6.28515625" style="3233" customWidth="1"/>
    <col min="7167" max="7167" width="58.7109375" style="3233" customWidth="1"/>
    <col min="7168" max="7169" width="10" style="3233"/>
    <col min="7170" max="7170" width="16.28515625" style="3233" customWidth="1"/>
    <col min="7171" max="7171" width="1.28515625" style="3233" customWidth="1"/>
    <col min="7172" max="7172" width="16.28515625" style="3233" customWidth="1"/>
    <col min="7173" max="7173" width="1" style="3233" customWidth="1"/>
    <col min="7174" max="7174" width="17.7109375" style="3233" customWidth="1"/>
    <col min="7175" max="7175" width="47.85546875" style="3233" customWidth="1"/>
    <col min="7176" max="7421" width="10" style="3233"/>
    <col min="7422" max="7422" width="6.28515625" style="3233" customWidth="1"/>
    <col min="7423" max="7423" width="58.7109375" style="3233" customWidth="1"/>
    <col min="7424" max="7425" width="10" style="3233"/>
    <col min="7426" max="7426" width="16.28515625" style="3233" customWidth="1"/>
    <col min="7427" max="7427" width="1.28515625" style="3233" customWidth="1"/>
    <col min="7428" max="7428" width="16.28515625" style="3233" customWidth="1"/>
    <col min="7429" max="7429" width="1" style="3233" customWidth="1"/>
    <col min="7430" max="7430" width="17.7109375" style="3233" customWidth="1"/>
    <col min="7431" max="7431" width="47.85546875" style="3233" customWidth="1"/>
    <col min="7432" max="7677" width="10" style="3233"/>
    <col min="7678" max="7678" width="6.28515625" style="3233" customWidth="1"/>
    <col min="7679" max="7679" width="58.7109375" style="3233" customWidth="1"/>
    <col min="7680" max="7681" width="10" style="3233"/>
    <col min="7682" max="7682" width="16.28515625" style="3233" customWidth="1"/>
    <col min="7683" max="7683" width="1.28515625" style="3233" customWidth="1"/>
    <col min="7684" max="7684" width="16.28515625" style="3233" customWidth="1"/>
    <col min="7685" max="7685" width="1" style="3233" customWidth="1"/>
    <col min="7686" max="7686" width="17.7109375" style="3233" customWidth="1"/>
    <col min="7687" max="7687" width="47.85546875" style="3233" customWidth="1"/>
    <col min="7688" max="7933" width="10" style="3233"/>
    <col min="7934" max="7934" width="6.28515625" style="3233" customWidth="1"/>
    <col min="7935" max="7935" width="58.7109375" style="3233" customWidth="1"/>
    <col min="7936" max="7937" width="10" style="3233"/>
    <col min="7938" max="7938" width="16.28515625" style="3233" customWidth="1"/>
    <col min="7939" max="7939" width="1.28515625" style="3233" customWidth="1"/>
    <col min="7940" max="7940" width="16.28515625" style="3233" customWidth="1"/>
    <col min="7941" max="7941" width="1" style="3233" customWidth="1"/>
    <col min="7942" max="7942" width="17.7109375" style="3233" customWidth="1"/>
    <col min="7943" max="7943" width="47.85546875" style="3233" customWidth="1"/>
    <col min="7944" max="8189" width="10" style="3233"/>
    <col min="8190" max="8190" width="6.28515625" style="3233" customWidth="1"/>
    <col min="8191" max="8191" width="58.7109375" style="3233" customWidth="1"/>
    <col min="8192" max="8193" width="10" style="3233"/>
    <col min="8194" max="8194" width="16.28515625" style="3233" customWidth="1"/>
    <col min="8195" max="8195" width="1.28515625" style="3233" customWidth="1"/>
    <col min="8196" max="8196" width="16.28515625" style="3233" customWidth="1"/>
    <col min="8197" max="8197" width="1" style="3233" customWidth="1"/>
    <col min="8198" max="8198" width="17.7109375" style="3233" customWidth="1"/>
    <col min="8199" max="8199" width="47.85546875" style="3233" customWidth="1"/>
    <col min="8200" max="8445" width="10" style="3233"/>
    <col min="8446" max="8446" width="6.28515625" style="3233" customWidth="1"/>
    <col min="8447" max="8447" width="58.7109375" style="3233" customWidth="1"/>
    <col min="8448" max="8449" width="10" style="3233"/>
    <col min="8450" max="8450" width="16.28515625" style="3233" customWidth="1"/>
    <col min="8451" max="8451" width="1.28515625" style="3233" customWidth="1"/>
    <col min="8452" max="8452" width="16.28515625" style="3233" customWidth="1"/>
    <col min="8453" max="8453" width="1" style="3233" customWidth="1"/>
    <col min="8454" max="8454" width="17.7109375" style="3233" customWidth="1"/>
    <col min="8455" max="8455" width="47.85546875" style="3233" customWidth="1"/>
    <col min="8456" max="8701" width="10" style="3233"/>
    <col min="8702" max="8702" width="6.28515625" style="3233" customWidth="1"/>
    <col min="8703" max="8703" width="58.7109375" style="3233" customWidth="1"/>
    <col min="8704" max="8705" width="10" style="3233"/>
    <col min="8706" max="8706" width="16.28515625" style="3233" customWidth="1"/>
    <col min="8707" max="8707" width="1.28515625" style="3233" customWidth="1"/>
    <col min="8708" max="8708" width="16.28515625" style="3233" customWidth="1"/>
    <col min="8709" max="8709" width="1" style="3233" customWidth="1"/>
    <col min="8710" max="8710" width="17.7109375" style="3233" customWidth="1"/>
    <col min="8711" max="8711" width="47.85546875" style="3233" customWidth="1"/>
    <col min="8712" max="8957" width="10" style="3233"/>
    <col min="8958" max="8958" width="6.28515625" style="3233" customWidth="1"/>
    <col min="8959" max="8959" width="58.7109375" style="3233" customWidth="1"/>
    <col min="8960" max="8961" width="10" style="3233"/>
    <col min="8962" max="8962" width="16.28515625" style="3233" customWidth="1"/>
    <col min="8963" max="8963" width="1.28515625" style="3233" customWidth="1"/>
    <col min="8964" max="8964" width="16.28515625" style="3233" customWidth="1"/>
    <col min="8965" max="8965" width="1" style="3233" customWidth="1"/>
    <col min="8966" max="8966" width="17.7109375" style="3233" customWidth="1"/>
    <col min="8967" max="8967" width="47.85546875" style="3233" customWidth="1"/>
    <col min="8968" max="9213" width="10" style="3233"/>
    <col min="9214" max="9214" width="6.28515625" style="3233" customWidth="1"/>
    <col min="9215" max="9215" width="58.7109375" style="3233" customWidth="1"/>
    <col min="9216" max="9217" width="10" style="3233"/>
    <col min="9218" max="9218" width="16.28515625" style="3233" customWidth="1"/>
    <col min="9219" max="9219" width="1.28515625" style="3233" customWidth="1"/>
    <col min="9220" max="9220" width="16.28515625" style="3233" customWidth="1"/>
    <col min="9221" max="9221" width="1" style="3233" customWidth="1"/>
    <col min="9222" max="9222" width="17.7109375" style="3233" customWidth="1"/>
    <col min="9223" max="9223" width="47.85546875" style="3233" customWidth="1"/>
    <col min="9224" max="9469" width="10" style="3233"/>
    <col min="9470" max="9470" width="6.28515625" style="3233" customWidth="1"/>
    <col min="9471" max="9471" width="58.7109375" style="3233" customWidth="1"/>
    <col min="9472" max="9473" width="10" style="3233"/>
    <col min="9474" max="9474" width="16.28515625" style="3233" customWidth="1"/>
    <col min="9475" max="9475" width="1.28515625" style="3233" customWidth="1"/>
    <col min="9476" max="9476" width="16.28515625" style="3233" customWidth="1"/>
    <col min="9477" max="9477" width="1" style="3233" customWidth="1"/>
    <col min="9478" max="9478" width="17.7109375" style="3233" customWidth="1"/>
    <col min="9479" max="9479" width="47.85546875" style="3233" customWidth="1"/>
    <col min="9480" max="9725" width="10" style="3233"/>
    <col min="9726" max="9726" width="6.28515625" style="3233" customWidth="1"/>
    <col min="9727" max="9727" width="58.7109375" style="3233" customWidth="1"/>
    <col min="9728" max="9729" width="10" style="3233"/>
    <col min="9730" max="9730" width="16.28515625" style="3233" customWidth="1"/>
    <col min="9731" max="9731" width="1.28515625" style="3233" customWidth="1"/>
    <col min="9732" max="9732" width="16.28515625" style="3233" customWidth="1"/>
    <col min="9733" max="9733" width="1" style="3233" customWidth="1"/>
    <col min="9734" max="9734" width="17.7109375" style="3233" customWidth="1"/>
    <col min="9735" max="9735" width="47.85546875" style="3233" customWidth="1"/>
    <col min="9736" max="9981" width="10" style="3233"/>
    <col min="9982" max="9982" width="6.28515625" style="3233" customWidth="1"/>
    <col min="9983" max="9983" width="58.7109375" style="3233" customWidth="1"/>
    <col min="9984" max="9985" width="10" style="3233"/>
    <col min="9986" max="9986" width="16.28515625" style="3233" customWidth="1"/>
    <col min="9987" max="9987" width="1.28515625" style="3233" customWidth="1"/>
    <col min="9988" max="9988" width="16.28515625" style="3233" customWidth="1"/>
    <col min="9989" max="9989" width="1" style="3233" customWidth="1"/>
    <col min="9990" max="9990" width="17.7109375" style="3233" customWidth="1"/>
    <col min="9991" max="9991" width="47.85546875" style="3233" customWidth="1"/>
    <col min="9992" max="10237" width="10" style="3233"/>
    <col min="10238" max="10238" width="6.28515625" style="3233" customWidth="1"/>
    <col min="10239" max="10239" width="58.7109375" style="3233" customWidth="1"/>
    <col min="10240" max="10241" width="10" style="3233"/>
    <col min="10242" max="10242" width="16.28515625" style="3233" customWidth="1"/>
    <col min="10243" max="10243" width="1.28515625" style="3233" customWidth="1"/>
    <col min="10244" max="10244" width="16.28515625" style="3233" customWidth="1"/>
    <col min="10245" max="10245" width="1" style="3233" customWidth="1"/>
    <col min="10246" max="10246" width="17.7109375" style="3233" customWidth="1"/>
    <col min="10247" max="10247" width="47.85546875" style="3233" customWidth="1"/>
    <col min="10248" max="10493" width="10" style="3233"/>
    <col min="10494" max="10494" width="6.28515625" style="3233" customWidth="1"/>
    <col min="10495" max="10495" width="58.7109375" style="3233" customWidth="1"/>
    <col min="10496" max="10497" width="10" style="3233"/>
    <col min="10498" max="10498" width="16.28515625" style="3233" customWidth="1"/>
    <col min="10499" max="10499" width="1.28515625" style="3233" customWidth="1"/>
    <col min="10500" max="10500" width="16.28515625" style="3233" customWidth="1"/>
    <col min="10501" max="10501" width="1" style="3233" customWidth="1"/>
    <col min="10502" max="10502" width="17.7109375" style="3233" customWidth="1"/>
    <col min="10503" max="10503" width="47.85546875" style="3233" customWidth="1"/>
    <col min="10504" max="10749" width="10" style="3233"/>
    <col min="10750" max="10750" width="6.28515625" style="3233" customWidth="1"/>
    <col min="10751" max="10751" width="58.7109375" style="3233" customWidth="1"/>
    <col min="10752" max="10753" width="10" style="3233"/>
    <col min="10754" max="10754" width="16.28515625" style="3233" customWidth="1"/>
    <col min="10755" max="10755" width="1.28515625" style="3233" customWidth="1"/>
    <col min="10756" max="10756" width="16.28515625" style="3233" customWidth="1"/>
    <col min="10757" max="10757" width="1" style="3233" customWidth="1"/>
    <col min="10758" max="10758" width="17.7109375" style="3233" customWidth="1"/>
    <col min="10759" max="10759" width="47.85546875" style="3233" customWidth="1"/>
    <col min="10760" max="11005" width="10" style="3233"/>
    <col min="11006" max="11006" width="6.28515625" style="3233" customWidth="1"/>
    <col min="11007" max="11007" width="58.7109375" style="3233" customWidth="1"/>
    <col min="11008" max="11009" width="10" style="3233"/>
    <col min="11010" max="11010" width="16.28515625" style="3233" customWidth="1"/>
    <col min="11011" max="11011" width="1.28515625" style="3233" customWidth="1"/>
    <col min="11012" max="11012" width="16.28515625" style="3233" customWidth="1"/>
    <col min="11013" max="11013" width="1" style="3233" customWidth="1"/>
    <col min="11014" max="11014" width="17.7109375" style="3233" customWidth="1"/>
    <col min="11015" max="11015" width="47.85546875" style="3233" customWidth="1"/>
    <col min="11016" max="11261" width="10" style="3233"/>
    <col min="11262" max="11262" width="6.28515625" style="3233" customWidth="1"/>
    <col min="11263" max="11263" width="58.7109375" style="3233" customWidth="1"/>
    <col min="11264" max="11265" width="10" style="3233"/>
    <col min="11266" max="11266" width="16.28515625" style="3233" customWidth="1"/>
    <col min="11267" max="11267" width="1.28515625" style="3233" customWidth="1"/>
    <col min="11268" max="11268" width="16.28515625" style="3233" customWidth="1"/>
    <col min="11269" max="11269" width="1" style="3233" customWidth="1"/>
    <col min="11270" max="11270" width="17.7109375" style="3233" customWidth="1"/>
    <col min="11271" max="11271" width="47.85546875" style="3233" customWidth="1"/>
    <col min="11272" max="11517" width="10" style="3233"/>
    <col min="11518" max="11518" width="6.28515625" style="3233" customWidth="1"/>
    <col min="11519" max="11519" width="58.7109375" style="3233" customWidth="1"/>
    <col min="11520" max="11521" width="10" style="3233"/>
    <col min="11522" max="11522" width="16.28515625" style="3233" customWidth="1"/>
    <col min="11523" max="11523" width="1.28515625" style="3233" customWidth="1"/>
    <col min="11524" max="11524" width="16.28515625" style="3233" customWidth="1"/>
    <col min="11525" max="11525" width="1" style="3233" customWidth="1"/>
    <col min="11526" max="11526" width="17.7109375" style="3233" customWidth="1"/>
    <col min="11527" max="11527" width="47.85546875" style="3233" customWidth="1"/>
    <col min="11528" max="11773" width="10" style="3233"/>
    <col min="11774" max="11774" width="6.28515625" style="3233" customWidth="1"/>
    <col min="11775" max="11775" width="58.7109375" style="3233" customWidth="1"/>
    <col min="11776" max="11777" width="10" style="3233"/>
    <col min="11778" max="11778" width="16.28515625" style="3233" customWidth="1"/>
    <col min="11779" max="11779" width="1.28515625" style="3233" customWidth="1"/>
    <col min="11780" max="11780" width="16.28515625" style="3233" customWidth="1"/>
    <col min="11781" max="11781" width="1" style="3233" customWidth="1"/>
    <col min="11782" max="11782" width="17.7109375" style="3233" customWidth="1"/>
    <col min="11783" max="11783" width="47.85546875" style="3233" customWidth="1"/>
    <col min="11784" max="12029" width="10" style="3233"/>
    <col min="12030" max="12030" width="6.28515625" style="3233" customWidth="1"/>
    <col min="12031" max="12031" width="58.7109375" style="3233" customWidth="1"/>
    <col min="12032" max="12033" width="10" style="3233"/>
    <col min="12034" max="12034" width="16.28515625" style="3233" customWidth="1"/>
    <col min="12035" max="12035" width="1.28515625" style="3233" customWidth="1"/>
    <col min="12036" max="12036" width="16.28515625" style="3233" customWidth="1"/>
    <col min="12037" max="12037" width="1" style="3233" customWidth="1"/>
    <col min="12038" max="12038" width="17.7109375" style="3233" customWidth="1"/>
    <col min="12039" max="12039" width="47.85546875" style="3233" customWidth="1"/>
    <col min="12040" max="12285" width="10" style="3233"/>
    <col min="12286" max="12286" width="6.28515625" style="3233" customWidth="1"/>
    <col min="12287" max="12287" width="58.7109375" style="3233" customWidth="1"/>
    <col min="12288" max="12289" width="10" style="3233"/>
    <col min="12290" max="12290" width="16.28515625" style="3233" customWidth="1"/>
    <col min="12291" max="12291" width="1.28515625" style="3233" customWidth="1"/>
    <col min="12292" max="12292" width="16.28515625" style="3233" customWidth="1"/>
    <col min="12293" max="12293" width="1" style="3233" customWidth="1"/>
    <col min="12294" max="12294" width="17.7109375" style="3233" customWidth="1"/>
    <col min="12295" max="12295" width="47.85546875" style="3233" customWidth="1"/>
    <col min="12296" max="12541" width="10" style="3233"/>
    <col min="12542" max="12542" width="6.28515625" style="3233" customWidth="1"/>
    <col min="12543" max="12543" width="58.7109375" style="3233" customWidth="1"/>
    <col min="12544" max="12545" width="10" style="3233"/>
    <col min="12546" max="12546" width="16.28515625" style="3233" customWidth="1"/>
    <col min="12547" max="12547" width="1.28515625" style="3233" customWidth="1"/>
    <col min="12548" max="12548" width="16.28515625" style="3233" customWidth="1"/>
    <col min="12549" max="12549" width="1" style="3233" customWidth="1"/>
    <col min="12550" max="12550" width="17.7109375" style="3233" customWidth="1"/>
    <col min="12551" max="12551" width="47.85546875" style="3233" customWidth="1"/>
    <col min="12552" max="12797" width="10" style="3233"/>
    <col min="12798" max="12798" width="6.28515625" style="3233" customWidth="1"/>
    <col min="12799" max="12799" width="58.7109375" style="3233" customWidth="1"/>
    <col min="12800" max="12801" width="10" style="3233"/>
    <col min="12802" max="12802" width="16.28515625" style="3233" customWidth="1"/>
    <col min="12803" max="12803" width="1.28515625" style="3233" customWidth="1"/>
    <col min="12804" max="12804" width="16.28515625" style="3233" customWidth="1"/>
    <col min="12805" max="12805" width="1" style="3233" customWidth="1"/>
    <col min="12806" max="12806" width="17.7109375" style="3233" customWidth="1"/>
    <col min="12807" max="12807" width="47.85546875" style="3233" customWidth="1"/>
    <col min="12808" max="13053" width="10" style="3233"/>
    <col min="13054" max="13054" width="6.28515625" style="3233" customWidth="1"/>
    <col min="13055" max="13055" width="58.7109375" style="3233" customWidth="1"/>
    <col min="13056" max="13057" width="10" style="3233"/>
    <col min="13058" max="13058" width="16.28515625" style="3233" customWidth="1"/>
    <col min="13059" max="13059" width="1.28515625" style="3233" customWidth="1"/>
    <col min="13060" max="13060" width="16.28515625" style="3233" customWidth="1"/>
    <col min="13061" max="13061" width="1" style="3233" customWidth="1"/>
    <col min="13062" max="13062" width="17.7109375" style="3233" customWidth="1"/>
    <col min="13063" max="13063" width="47.85546875" style="3233" customWidth="1"/>
    <col min="13064" max="13309" width="10" style="3233"/>
    <col min="13310" max="13310" width="6.28515625" style="3233" customWidth="1"/>
    <col min="13311" max="13311" width="58.7109375" style="3233" customWidth="1"/>
    <col min="13312" max="13313" width="10" style="3233"/>
    <col min="13314" max="13314" width="16.28515625" style="3233" customWidth="1"/>
    <col min="13315" max="13315" width="1.28515625" style="3233" customWidth="1"/>
    <col min="13316" max="13316" width="16.28515625" style="3233" customWidth="1"/>
    <col min="13317" max="13317" width="1" style="3233" customWidth="1"/>
    <col min="13318" max="13318" width="17.7109375" style="3233" customWidth="1"/>
    <col min="13319" max="13319" width="47.85546875" style="3233" customWidth="1"/>
    <col min="13320" max="13565" width="10" style="3233"/>
    <col min="13566" max="13566" width="6.28515625" style="3233" customWidth="1"/>
    <col min="13567" max="13567" width="58.7109375" style="3233" customWidth="1"/>
    <col min="13568" max="13569" width="10" style="3233"/>
    <col min="13570" max="13570" width="16.28515625" style="3233" customWidth="1"/>
    <col min="13571" max="13571" width="1.28515625" style="3233" customWidth="1"/>
    <col min="13572" max="13572" width="16.28515625" style="3233" customWidth="1"/>
    <col min="13573" max="13573" width="1" style="3233" customWidth="1"/>
    <col min="13574" max="13574" width="17.7109375" style="3233" customWidth="1"/>
    <col min="13575" max="13575" width="47.85546875" style="3233" customWidth="1"/>
    <col min="13576" max="13821" width="10" style="3233"/>
    <col min="13822" max="13822" width="6.28515625" style="3233" customWidth="1"/>
    <col min="13823" max="13823" width="58.7109375" style="3233" customWidth="1"/>
    <col min="13824" max="13825" width="10" style="3233"/>
    <col min="13826" max="13826" width="16.28515625" style="3233" customWidth="1"/>
    <col min="13827" max="13827" width="1.28515625" style="3233" customWidth="1"/>
    <col min="13828" max="13828" width="16.28515625" style="3233" customWidth="1"/>
    <col min="13829" max="13829" width="1" style="3233" customWidth="1"/>
    <col min="13830" max="13830" width="17.7109375" style="3233" customWidth="1"/>
    <col min="13831" max="13831" width="47.85546875" style="3233" customWidth="1"/>
    <col min="13832" max="14077" width="10" style="3233"/>
    <col min="14078" max="14078" width="6.28515625" style="3233" customWidth="1"/>
    <col min="14079" max="14079" width="58.7109375" style="3233" customWidth="1"/>
    <col min="14080" max="14081" width="10" style="3233"/>
    <col min="14082" max="14082" width="16.28515625" style="3233" customWidth="1"/>
    <col min="14083" max="14083" width="1.28515625" style="3233" customWidth="1"/>
    <col min="14084" max="14084" width="16.28515625" style="3233" customWidth="1"/>
    <col min="14085" max="14085" width="1" style="3233" customWidth="1"/>
    <col min="14086" max="14086" width="17.7109375" style="3233" customWidth="1"/>
    <col min="14087" max="14087" width="47.85546875" style="3233" customWidth="1"/>
    <col min="14088" max="14333" width="10" style="3233"/>
    <col min="14334" max="14334" width="6.28515625" style="3233" customWidth="1"/>
    <col min="14335" max="14335" width="58.7109375" style="3233" customWidth="1"/>
    <col min="14336" max="14337" width="10" style="3233"/>
    <col min="14338" max="14338" width="16.28515625" style="3233" customWidth="1"/>
    <col min="14339" max="14339" width="1.28515625" style="3233" customWidth="1"/>
    <col min="14340" max="14340" width="16.28515625" style="3233" customWidth="1"/>
    <col min="14341" max="14341" width="1" style="3233" customWidth="1"/>
    <col min="14342" max="14342" width="17.7109375" style="3233" customWidth="1"/>
    <col min="14343" max="14343" width="47.85546875" style="3233" customWidth="1"/>
    <col min="14344" max="14589" width="10" style="3233"/>
    <col min="14590" max="14590" width="6.28515625" style="3233" customWidth="1"/>
    <col min="14591" max="14591" width="58.7109375" style="3233" customWidth="1"/>
    <col min="14592" max="14593" width="10" style="3233"/>
    <col min="14594" max="14594" width="16.28515625" style="3233" customWidth="1"/>
    <col min="14595" max="14595" width="1.28515625" style="3233" customWidth="1"/>
    <col min="14596" max="14596" width="16.28515625" style="3233" customWidth="1"/>
    <col min="14597" max="14597" width="1" style="3233" customWidth="1"/>
    <col min="14598" max="14598" width="17.7109375" style="3233" customWidth="1"/>
    <col min="14599" max="14599" width="47.85546875" style="3233" customWidth="1"/>
    <col min="14600" max="14845" width="10" style="3233"/>
    <col min="14846" max="14846" width="6.28515625" style="3233" customWidth="1"/>
    <col min="14847" max="14847" width="58.7109375" style="3233" customWidth="1"/>
    <col min="14848" max="14849" width="10" style="3233"/>
    <col min="14850" max="14850" width="16.28515625" style="3233" customWidth="1"/>
    <col min="14851" max="14851" width="1.28515625" style="3233" customWidth="1"/>
    <col min="14852" max="14852" width="16.28515625" style="3233" customWidth="1"/>
    <col min="14853" max="14853" width="1" style="3233" customWidth="1"/>
    <col min="14854" max="14854" width="17.7109375" style="3233" customWidth="1"/>
    <col min="14855" max="14855" width="47.85546875" style="3233" customWidth="1"/>
    <col min="14856" max="15101" width="10" style="3233"/>
    <col min="15102" max="15102" width="6.28515625" style="3233" customWidth="1"/>
    <col min="15103" max="15103" width="58.7109375" style="3233" customWidth="1"/>
    <col min="15104" max="15105" width="10" style="3233"/>
    <col min="15106" max="15106" width="16.28515625" style="3233" customWidth="1"/>
    <col min="15107" max="15107" width="1.28515625" style="3233" customWidth="1"/>
    <col min="15108" max="15108" width="16.28515625" style="3233" customWidth="1"/>
    <col min="15109" max="15109" width="1" style="3233" customWidth="1"/>
    <col min="15110" max="15110" width="17.7109375" style="3233" customWidth="1"/>
    <col min="15111" max="15111" width="47.85546875" style="3233" customWidth="1"/>
    <col min="15112" max="15357" width="10" style="3233"/>
    <col min="15358" max="15358" width="6.28515625" style="3233" customWidth="1"/>
    <col min="15359" max="15359" width="58.7109375" style="3233" customWidth="1"/>
    <col min="15360" max="15361" width="10" style="3233"/>
    <col min="15362" max="15362" width="16.28515625" style="3233" customWidth="1"/>
    <col min="15363" max="15363" width="1.28515625" style="3233" customWidth="1"/>
    <col min="15364" max="15364" width="16.28515625" style="3233" customWidth="1"/>
    <col min="15365" max="15365" width="1" style="3233" customWidth="1"/>
    <col min="15366" max="15366" width="17.7109375" style="3233" customWidth="1"/>
    <col min="15367" max="15367" width="47.85546875" style="3233" customWidth="1"/>
    <col min="15368" max="15613" width="10" style="3233"/>
    <col min="15614" max="15614" width="6.28515625" style="3233" customWidth="1"/>
    <col min="15615" max="15615" width="58.7109375" style="3233" customWidth="1"/>
    <col min="15616" max="15617" width="10" style="3233"/>
    <col min="15618" max="15618" width="16.28515625" style="3233" customWidth="1"/>
    <col min="15619" max="15619" width="1.28515625" style="3233" customWidth="1"/>
    <col min="15620" max="15620" width="16.28515625" style="3233" customWidth="1"/>
    <col min="15621" max="15621" width="1" style="3233" customWidth="1"/>
    <col min="15622" max="15622" width="17.7109375" style="3233" customWidth="1"/>
    <col min="15623" max="15623" width="47.85546875" style="3233" customWidth="1"/>
    <col min="15624" max="15869" width="10" style="3233"/>
    <col min="15870" max="15870" width="6.28515625" style="3233" customWidth="1"/>
    <col min="15871" max="15871" width="58.7109375" style="3233" customWidth="1"/>
    <col min="15872" max="15873" width="10" style="3233"/>
    <col min="15874" max="15874" width="16.28515625" style="3233" customWidth="1"/>
    <col min="15875" max="15875" width="1.28515625" style="3233" customWidth="1"/>
    <col min="15876" max="15876" width="16.28515625" style="3233" customWidth="1"/>
    <col min="15877" max="15877" width="1" style="3233" customWidth="1"/>
    <col min="15878" max="15878" width="17.7109375" style="3233" customWidth="1"/>
    <col min="15879" max="15879" width="47.85546875" style="3233" customWidth="1"/>
    <col min="15880" max="16125" width="10" style="3233"/>
    <col min="16126" max="16126" width="6.28515625" style="3233" customWidth="1"/>
    <col min="16127" max="16127" width="58.7109375" style="3233" customWidth="1"/>
    <col min="16128" max="16129" width="10" style="3233"/>
    <col min="16130" max="16130" width="16.28515625" style="3233" customWidth="1"/>
    <col min="16131" max="16131" width="1.28515625" style="3233" customWidth="1"/>
    <col min="16132" max="16132" width="16.28515625" style="3233" customWidth="1"/>
    <col min="16133" max="16133" width="1" style="3233" customWidth="1"/>
    <col min="16134" max="16134" width="17.7109375" style="3233" customWidth="1"/>
    <col min="16135" max="16135" width="47.85546875" style="3233" customWidth="1"/>
    <col min="16136" max="16384" width="10" style="3233"/>
  </cols>
  <sheetData>
    <row r="1" spans="1:20" s="3227" customFormat="1" ht="20.25" customHeight="1" thickBot="1">
      <c r="G1" s="3228"/>
      <c r="H1" s="3228"/>
      <c r="I1" s="3228"/>
      <c r="J1" s="3228"/>
      <c r="K1" s="3228"/>
      <c r="L1" s="3228"/>
      <c r="M1" s="3228"/>
      <c r="N1" s="3228"/>
      <c r="O1" s="3228"/>
      <c r="P1" s="3228"/>
      <c r="Q1" s="3228"/>
      <c r="R1" s="3228"/>
      <c r="S1" s="3228"/>
      <c r="T1" s="3228"/>
    </row>
    <row r="2" spans="1:20" ht="20.25" customHeight="1" thickTop="1" thickBot="1">
      <c r="A2" s="3229" t="s">
        <v>76</v>
      </c>
      <c r="B2" s="3230" t="s">
        <v>3987</v>
      </c>
      <c r="C2" s="3231"/>
      <c r="D2" s="3231"/>
      <c r="E2" s="3231"/>
      <c r="F2" s="3231"/>
    </row>
    <row r="3" spans="1:20" ht="20.25" customHeight="1" thickTop="1" thickBot="1">
      <c r="B3" s="3235"/>
      <c r="C3" s="3236"/>
      <c r="D3" s="3236"/>
      <c r="E3" s="3236"/>
      <c r="F3" s="3236"/>
    </row>
    <row r="4" spans="1:20" s="3241" customFormat="1" ht="22.9" customHeight="1" thickBot="1">
      <c r="A4" s="3237" t="s">
        <v>3991</v>
      </c>
      <c r="B4" s="3237" t="s">
        <v>3992</v>
      </c>
      <c r="C4" s="3237" t="s">
        <v>3993</v>
      </c>
      <c r="D4" s="3237" t="s">
        <v>1548</v>
      </c>
      <c r="E4" s="3238" t="s">
        <v>1550</v>
      </c>
      <c r="F4" s="3237" t="s">
        <v>3994</v>
      </c>
      <c r="G4" s="3239"/>
      <c r="H4" s="3239"/>
      <c r="I4" s="3239"/>
      <c r="J4" s="3239"/>
      <c r="K4" s="3239"/>
      <c r="L4" s="3239"/>
      <c r="M4" s="3239"/>
      <c r="N4" s="3239"/>
      <c r="O4" s="3240"/>
      <c r="P4" s="3240"/>
      <c r="Q4" s="3240"/>
      <c r="R4" s="3240"/>
      <c r="S4" s="3240"/>
      <c r="T4" s="3240"/>
    </row>
    <row r="5" spans="1:20" s="3245" customFormat="1" ht="20.25" customHeight="1">
      <c r="A5" s="3242"/>
      <c r="B5" s="3243"/>
      <c r="C5" s="3243"/>
      <c r="D5" s="3243"/>
      <c r="E5" s="3243"/>
      <c r="F5" s="3243"/>
      <c r="G5" s="3244"/>
      <c r="H5" s="3244"/>
      <c r="I5" s="3244"/>
      <c r="J5" s="3244"/>
      <c r="K5" s="3244"/>
      <c r="L5" s="3244"/>
      <c r="M5" s="3244"/>
      <c r="N5" s="3244"/>
      <c r="O5" s="3244"/>
      <c r="P5" s="3244"/>
      <c r="Q5" s="3244"/>
      <c r="R5" s="3244"/>
      <c r="S5" s="3244"/>
      <c r="T5" s="3244"/>
    </row>
    <row r="6" spans="1:20" ht="51">
      <c r="A6" s="3214" t="s">
        <v>2275</v>
      </c>
      <c r="B6" s="3246" t="s">
        <v>4051</v>
      </c>
      <c r="C6" s="3247"/>
      <c r="D6" s="3247" t="s">
        <v>4052</v>
      </c>
      <c r="E6" s="3248"/>
      <c r="F6" s="3249">
        <f>E6</f>
        <v>0</v>
      </c>
    </row>
    <row r="7" spans="1:20">
      <c r="A7" s="3250"/>
      <c r="B7" s="3246"/>
      <c r="C7" s="3247"/>
      <c r="D7" s="3247"/>
      <c r="E7" s="3248"/>
      <c r="F7" s="3249"/>
    </row>
    <row r="8" spans="1:20">
      <c r="A8" s="3250"/>
      <c r="B8" s="3246"/>
      <c r="C8" s="3247"/>
      <c r="D8" s="3247"/>
      <c r="E8" s="3248"/>
      <c r="F8" s="3249"/>
    </row>
    <row r="9" spans="1:20" ht="14.25">
      <c r="A9" s="3214" t="s">
        <v>4053</v>
      </c>
      <c r="B9" s="3251" t="s">
        <v>4054</v>
      </c>
      <c r="C9" s="3247">
        <v>50</v>
      </c>
      <c r="D9" s="3252" t="s">
        <v>4055</v>
      </c>
      <c r="E9" s="3248"/>
      <c r="F9" s="3249">
        <f>C9*E9</f>
        <v>0</v>
      </c>
    </row>
    <row r="10" spans="1:20">
      <c r="A10" s="3250"/>
      <c r="B10" s="3246"/>
      <c r="C10" s="3247"/>
      <c r="D10" s="3247"/>
      <c r="E10" s="3248"/>
      <c r="F10" s="3249"/>
    </row>
    <row r="11" spans="1:20" ht="38.25">
      <c r="A11" s="3250" t="s">
        <v>82</v>
      </c>
      <c r="B11" s="3246" t="s">
        <v>4056</v>
      </c>
      <c r="C11" s="3247">
        <v>50</v>
      </c>
      <c r="D11" s="3252" t="s">
        <v>4057</v>
      </c>
      <c r="E11" s="3248"/>
      <c r="F11" s="3249">
        <f>C11*E11</f>
        <v>0</v>
      </c>
    </row>
    <row r="12" spans="1:20">
      <c r="A12" s="3250"/>
      <c r="B12" s="3246"/>
      <c r="C12" s="3247"/>
      <c r="E12" s="3248"/>
      <c r="F12" s="3249"/>
    </row>
    <row r="13" spans="1:20" ht="25.5">
      <c r="A13" s="3250" t="s">
        <v>85</v>
      </c>
      <c r="B13" s="3246" t="s">
        <v>4058</v>
      </c>
      <c r="C13" s="3247">
        <v>40</v>
      </c>
      <c r="D13" s="3247" t="s">
        <v>4059</v>
      </c>
      <c r="E13" s="3248"/>
      <c r="F13" s="3249">
        <f>C13*E13</f>
        <v>0</v>
      </c>
    </row>
    <row r="14" spans="1:20">
      <c r="A14" s="3250"/>
      <c r="B14" s="3246"/>
      <c r="C14" s="3247"/>
      <c r="D14" s="3247"/>
      <c r="E14" s="3248"/>
      <c r="F14" s="3249"/>
    </row>
    <row r="15" spans="1:20">
      <c r="A15" s="3250" t="s">
        <v>89</v>
      </c>
      <c r="B15" s="3246" t="s">
        <v>4060</v>
      </c>
      <c r="C15" s="3247">
        <v>40</v>
      </c>
      <c r="D15" s="3247" t="s">
        <v>4059</v>
      </c>
      <c r="E15" s="3248"/>
      <c r="F15" s="3249">
        <f>C15*E15</f>
        <v>0</v>
      </c>
    </row>
    <row r="16" spans="1:20">
      <c r="A16" s="3250"/>
      <c r="B16" s="3246"/>
      <c r="C16" s="3247"/>
      <c r="D16" s="3247"/>
      <c r="E16" s="3248"/>
      <c r="F16" s="3249"/>
    </row>
    <row r="17" spans="1:20" s="3146" customFormat="1" ht="159" customHeight="1">
      <c r="A17" s="3214" t="s">
        <v>2385</v>
      </c>
      <c r="B17" s="3253" t="s">
        <v>4061</v>
      </c>
      <c r="C17" s="3254"/>
      <c r="D17" s="3202"/>
      <c r="E17" s="3255"/>
      <c r="F17" s="3256"/>
      <c r="G17" s="3213"/>
      <c r="H17" s="3213"/>
      <c r="I17" s="3213"/>
      <c r="J17" s="3213"/>
      <c r="K17" s="3213"/>
      <c r="L17" s="3213"/>
      <c r="M17" s="3213"/>
      <c r="N17" s="3213"/>
      <c r="O17" s="3213"/>
      <c r="P17" s="3213"/>
      <c r="Q17" s="3213"/>
      <c r="R17" s="3213"/>
      <c r="S17" s="3213"/>
      <c r="T17" s="3213"/>
    </row>
    <row r="18" spans="1:20" s="3146" customFormat="1" ht="15">
      <c r="A18" s="3214"/>
      <c r="B18" s="3253" t="s">
        <v>4062</v>
      </c>
      <c r="C18" s="3201" t="s">
        <v>73</v>
      </c>
      <c r="D18" s="3202">
        <v>1</v>
      </c>
      <c r="E18" s="3255"/>
      <c r="F18" s="3256">
        <f>D18*E18</f>
        <v>0</v>
      </c>
      <c r="G18" s="3213"/>
      <c r="H18" s="3213"/>
      <c r="I18" s="3213"/>
      <c r="J18" s="3213"/>
      <c r="K18" s="3213"/>
      <c r="L18" s="3213"/>
      <c r="M18" s="3213"/>
      <c r="N18" s="3213"/>
      <c r="O18" s="3213"/>
      <c r="P18" s="3213"/>
      <c r="Q18" s="3213"/>
      <c r="R18" s="3213"/>
      <c r="S18" s="3213"/>
      <c r="T18" s="3213"/>
    </row>
    <row r="19" spans="1:20" s="3146" customFormat="1" ht="15">
      <c r="A19" s="3214"/>
      <c r="B19" s="3253"/>
      <c r="C19" s="3201"/>
      <c r="D19" s="3202"/>
      <c r="E19" s="3255"/>
      <c r="F19" s="3256"/>
      <c r="G19" s="3213"/>
      <c r="H19" s="3213"/>
      <c r="I19" s="3213"/>
      <c r="J19" s="3213"/>
      <c r="K19" s="3213"/>
      <c r="L19" s="3213"/>
      <c r="M19" s="3213"/>
      <c r="N19" s="3213"/>
      <c r="O19" s="3213"/>
      <c r="P19" s="3213"/>
      <c r="Q19" s="3213"/>
      <c r="R19" s="3213"/>
      <c r="S19" s="3213"/>
      <c r="T19" s="3213"/>
    </row>
    <row r="20" spans="1:20" s="3146" customFormat="1" ht="38.25">
      <c r="A20" s="3214" t="s">
        <v>4063</v>
      </c>
      <c r="B20" s="3253" t="s">
        <v>4064</v>
      </c>
      <c r="C20" s="3201"/>
      <c r="D20" s="3202"/>
      <c r="E20" s="3255"/>
      <c r="F20" s="3256"/>
      <c r="G20" s="3213"/>
      <c r="H20" s="3213"/>
      <c r="I20" s="3213"/>
      <c r="J20" s="3213"/>
      <c r="K20" s="3213"/>
      <c r="L20" s="3213"/>
      <c r="M20" s="3213"/>
      <c r="N20" s="3213"/>
      <c r="O20" s="3213"/>
      <c r="P20" s="3213"/>
      <c r="Q20" s="3213"/>
      <c r="R20" s="3213"/>
      <c r="S20" s="3213"/>
      <c r="T20" s="3213"/>
    </row>
    <row r="21" spans="1:20" s="3146" customFormat="1" ht="15">
      <c r="A21" s="3214"/>
      <c r="B21" s="3253" t="s">
        <v>4065</v>
      </c>
      <c r="C21" s="3201" t="s">
        <v>73</v>
      </c>
      <c r="D21" s="3202">
        <v>1</v>
      </c>
      <c r="E21" s="3255"/>
      <c r="F21" s="3256">
        <f>D21*E21</f>
        <v>0</v>
      </c>
      <c r="G21" s="3213"/>
      <c r="H21" s="3213"/>
      <c r="I21" s="3213"/>
      <c r="J21" s="3213"/>
      <c r="K21" s="3213"/>
      <c r="L21" s="3213"/>
      <c r="M21" s="3213"/>
      <c r="N21" s="3213"/>
      <c r="O21" s="3213"/>
      <c r="P21" s="3213"/>
      <c r="Q21" s="3213"/>
      <c r="R21" s="3213"/>
      <c r="S21" s="3213"/>
      <c r="T21" s="3213"/>
    </row>
    <row r="22" spans="1:20" s="3146" customFormat="1" ht="15">
      <c r="A22" s="3214"/>
      <c r="B22" s="3257"/>
      <c r="C22" s="3254"/>
      <c r="D22" s="3202"/>
      <c r="E22" s="3255"/>
      <c r="F22" s="3256"/>
      <c r="G22" s="3213"/>
      <c r="H22" s="3213"/>
      <c r="I22" s="3213"/>
      <c r="J22" s="3213"/>
      <c r="K22" s="3213"/>
      <c r="L22" s="3213"/>
      <c r="M22" s="3213"/>
      <c r="N22" s="3213"/>
      <c r="O22" s="3213"/>
      <c r="P22" s="3213"/>
      <c r="Q22" s="3213"/>
      <c r="R22" s="3213"/>
      <c r="S22" s="3213"/>
      <c r="T22" s="3213"/>
    </row>
    <row r="23" spans="1:20" s="3146" customFormat="1" ht="40.5" customHeight="1">
      <c r="A23" s="3214" t="s">
        <v>2272</v>
      </c>
      <c r="B23" s="3257" t="s">
        <v>4066</v>
      </c>
      <c r="C23" s="3254"/>
      <c r="D23" s="3202"/>
      <c r="E23" s="3255"/>
      <c r="F23" s="3256"/>
      <c r="G23" s="3213"/>
      <c r="H23" s="3213"/>
      <c r="I23" s="3213"/>
      <c r="J23" s="3213"/>
      <c r="K23" s="3213"/>
      <c r="L23" s="3213"/>
      <c r="M23" s="3213"/>
      <c r="N23" s="3213"/>
      <c r="O23" s="3213"/>
      <c r="P23" s="3213"/>
      <c r="Q23" s="3213"/>
      <c r="R23" s="3213"/>
      <c r="S23" s="3213"/>
      <c r="T23" s="3213"/>
    </row>
    <row r="24" spans="1:20" s="3146" customFormat="1" ht="15">
      <c r="A24" s="3214"/>
      <c r="B24" s="3257" t="s">
        <v>4067</v>
      </c>
      <c r="C24" s="3254" t="s">
        <v>73</v>
      </c>
      <c r="D24" s="3202">
        <v>1</v>
      </c>
      <c r="E24" s="3255"/>
      <c r="F24" s="3256">
        <f>D24*E24</f>
        <v>0</v>
      </c>
      <c r="G24" s="3213"/>
      <c r="H24" s="3213"/>
      <c r="I24" s="3213"/>
      <c r="J24" s="3213"/>
      <c r="K24" s="3213"/>
      <c r="L24" s="3213"/>
      <c r="M24" s="3213"/>
      <c r="N24" s="3213"/>
      <c r="O24" s="3213"/>
      <c r="P24" s="3213"/>
      <c r="Q24" s="3213"/>
      <c r="R24" s="3213"/>
      <c r="S24" s="3213"/>
      <c r="T24" s="3213"/>
    </row>
    <row r="25" spans="1:20">
      <c r="A25" s="3250"/>
      <c r="B25" s="3258"/>
      <c r="C25" s="3247"/>
      <c r="E25" s="3249"/>
      <c r="F25" s="3249"/>
    </row>
    <row r="26" spans="1:20" ht="51">
      <c r="A26" s="3250" t="s">
        <v>4068</v>
      </c>
      <c r="B26" s="3246" t="s">
        <v>4069</v>
      </c>
      <c r="C26" s="3259">
        <v>6</v>
      </c>
      <c r="D26" s="3259" t="s">
        <v>4049</v>
      </c>
      <c r="F26" s="3249">
        <f>SUM(F6:F25)*6/100</f>
        <v>0</v>
      </c>
    </row>
    <row r="27" spans="1:20" s="3268" customFormat="1">
      <c r="A27" s="3260"/>
      <c r="B27" s="3261"/>
      <c r="C27" s="3262"/>
      <c r="D27" s="3262"/>
      <c r="E27" s="3263"/>
      <c r="F27" s="3263"/>
      <c r="G27" s="3264"/>
      <c r="H27" s="3265"/>
      <c r="I27" s="3265"/>
      <c r="J27" s="3266"/>
      <c r="K27" s="3266"/>
      <c r="L27" s="3266"/>
      <c r="M27" s="3266"/>
      <c r="N27" s="3266"/>
      <c r="O27" s="3266"/>
      <c r="P27" s="3266"/>
      <c r="Q27" s="3266"/>
      <c r="R27" s="3267"/>
      <c r="S27" s="3267"/>
      <c r="T27" s="3267"/>
    </row>
    <row r="28" spans="1:20">
      <c r="A28" s="3250"/>
      <c r="B28" s="3246"/>
      <c r="C28" s="3247"/>
      <c r="D28" s="3247"/>
      <c r="E28" s="3249"/>
      <c r="F28" s="3249"/>
    </row>
    <row r="29" spans="1:20">
      <c r="A29" s="3250"/>
      <c r="B29" s="3269" t="s">
        <v>4070</v>
      </c>
      <c r="C29" s="3270"/>
      <c r="D29" s="3270"/>
      <c r="E29" s="3271"/>
      <c r="F29" s="3271">
        <f>SUM(F6:F26)</f>
        <v>0</v>
      </c>
    </row>
    <row r="30" spans="1:20">
      <c r="A30" s="3250"/>
      <c r="B30" s="3246"/>
      <c r="C30" s="3247"/>
      <c r="D30" s="3247"/>
      <c r="E30" s="3271"/>
      <c r="F30" s="3271"/>
    </row>
    <row r="31" spans="1:20">
      <c r="A31" s="3250"/>
      <c r="B31" s="3246"/>
      <c r="C31" s="3259"/>
      <c r="D31" s="3259"/>
      <c r="E31" s="3272"/>
      <c r="F31" s="3272"/>
    </row>
  </sheetData>
  <sheetProtection algorithmName="SHA-512" hashValue="heCYDedI7w6sc2qFH2QzR8a4UEaI50Dx2d0umZozWouc6uepS/jMd5wOW7u1BRAqy3wYXucLvAE565DRlOzkAg==" saltValue="UAjRGRTSBQ0T4KK8dZ6+sQ==" spinCount="100000" sheet="1" objects="1" scenarios="1" selectLockedCells="1"/>
  <conditionalFormatting sqref="E17 F17:F20 E22:F23">
    <cfRule type="cellIs" dxfId="5" priority="6" stopIfTrue="1" operator="equal">
      <formula>0</formula>
    </cfRule>
  </conditionalFormatting>
  <conditionalFormatting sqref="E18:E20">
    <cfRule type="cellIs" dxfId="4" priority="5" stopIfTrue="1" operator="equal">
      <formula>0</formula>
    </cfRule>
  </conditionalFormatting>
  <conditionalFormatting sqref="F21">
    <cfRule type="cellIs" dxfId="3" priority="4" stopIfTrue="1" operator="equal">
      <formula>0</formula>
    </cfRule>
  </conditionalFormatting>
  <conditionalFormatting sqref="E21">
    <cfRule type="cellIs" dxfId="2" priority="3" stopIfTrue="1" operator="equal">
      <formula>0</formula>
    </cfRule>
  </conditionalFormatting>
  <conditionalFormatting sqref="F24">
    <cfRule type="cellIs" dxfId="1" priority="2" stopIfTrue="1" operator="equal">
      <formula>0</formula>
    </cfRule>
  </conditionalFormatting>
  <conditionalFormatting sqref="E24">
    <cfRule type="cellIs" dxfId="0" priority="1" stopIfTrue="1" operator="equal">
      <formula>0</formula>
    </cfRule>
  </conditionalFormatting>
  <printOptions horizontalCentered="1"/>
  <pageMargins left="0.59055118110236227" right="0.19685039370078741" top="0.59055118110236227" bottom="0.39370078740157483" header="0.51181102362204722" footer="0.19685039370078741"/>
  <pageSetup paperSize="9" scale="81" fitToHeight="16" orientation="portrait" verticalDpi="4294967293" r:id="rId1"/>
  <headerFooter alignWithMargins="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E52CE-8073-4A3A-AC8A-98EADB25BE08}">
  <sheetPr>
    <tabColor theme="9" tint="0.59999389629810485"/>
  </sheetPr>
  <dimension ref="A1:T13"/>
  <sheetViews>
    <sheetView view="pageBreakPreview" zoomScaleNormal="100" zoomScaleSheetLayoutView="100" workbookViewId="0">
      <selection activeCell="F17" sqref="F17"/>
    </sheetView>
  </sheetViews>
  <sheetFormatPr defaultColWidth="10" defaultRowHeight="15"/>
  <cols>
    <col min="1" max="1" width="6.28515625" style="3301" customWidth="1"/>
    <col min="2" max="2" width="58.7109375" style="3183" customWidth="1"/>
    <col min="3" max="4" width="10" style="3287"/>
    <col min="5" max="5" width="16.28515625" style="3183" customWidth="1"/>
    <col min="6" max="6" width="20.85546875" style="3183" customWidth="1"/>
    <col min="7" max="7" width="15.5703125" style="3182" customWidth="1"/>
    <col min="8" max="20" width="10" style="3182"/>
    <col min="21" max="253" width="10" style="3183"/>
    <col min="254" max="254" width="6.28515625" style="3183" customWidth="1"/>
    <col min="255" max="255" width="58.7109375" style="3183" customWidth="1"/>
    <col min="256" max="257" width="10" style="3183"/>
    <col min="258" max="258" width="16.28515625" style="3183" customWidth="1"/>
    <col min="259" max="259" width="1.28515625" style="3183" customWidth="1"/>
    <col min="260" max="260" width="16.28515625" style="3183" customWidth="1"/>
    <col min="261" max="261" width="1" style="3183" customWidth="1"/>
    <col min="262" max="262" width="17.7109375" style="3183" customWidth="1"/>
    <col min="263" max="263" width="47.85546875" style="3183" customWidth="1"/>
    <col min="264" max="509" width="10" style="3183"/>
    <col min="510" max="510" width="6.28515625" style="3183" customWidth="1"/>
    <col min="511" max="511" width="58.7109375" style="3183" customWidth="1"/>
    <col min="512" max="513" width="10" style="3183"/>
    <col min="514" max="514" width="16.28515625" style="3183" customWidth="1"/>
    <col min="515" max="515" width="1.28515625" style="3183" customWidth="1"/>
    <col min="516" max="516" width="16.28515625" style="3183" customWidth="1"/>
    <col min="517" max="517" width="1" style="3183" customWidth="1"/>
    <col min="518" max="518" width="17.7109375" style="3183" customWidth="1"/>
    <col min="519" max="519" width="47.85546875" style="3183" customWidth="1"/>
    <col min="520" max="765" width="10" style="3183"/>
    <col min="766" max="766" width="6.28515625" style="3183" customWidth="1"/>
    <col min="767" max="767" width="58.7109375" style="3183" customWidth="1"/>
    <col min="768" max="769" width="10" style="3183"/>
    <col min="770" max="770" width="16.28515625" style="3183" customWidth="1"/>
    <col min="771" max="771" width="1.28515625" style="3183" customWidth="1"/>
    <col min="772" max="772" width="16.28515625" style="3183" customWidth="1"/>
    <col min="773" max="773" width="1" style="3183" customWidth="1"/>
    <col min="774" max="774" width="17.7109375" style="3183" customWidth="1"/>
    <col min="775" max="775" width="47.85546875" style="3183" customWidth="1"/>
    <col min="776" max="1021" width="10" style="3183"/>
    <col min="1022" max="1022" width="6.28515625" style="3183" customWidth="1"/>
    <col min="1023" max="1023" width="58.7109375" style="3183" customWidth="1"/>
    <col min="1024" max="1025" width="10" style="3183"/>
    <col min="1026" max="1026" width="16.28515625" style="3183" customWidth="1"/>
    <col min="1027" max="1027" width="1.28515625" style="3183" customWidth="1"/>
    <col min="1028" max="1028" width="16.28515625" style="3183" customWidth="1"/>
    <col min="1029" max="1029" width="1" style="3183" customWidth="1"/>
    <col min="1030" max="1030" width="17.7109375" style="3183" customWidth="1"/>
    <col min="1031" max="1031" width="47.85546875" style="3183" customWidth="1"/>
    <col min="1032" max="1277" width="10" style="3183"/>
    <col min="1278" max="1278" width="6.28515625" style="3183" customWidth="1"/>
    <col min="1279" max="1279" width="58.7109375" style="3183" customWidth="1"/>
    <col min="1280" max="1281" width="10" style="3183"/>
    <col min="1282" max="1282" width="16.28515625" style="3183" customWidth="1"/>
    <col min="1283" max="1283" width="1.28515625" style="3183" customWidth="1"/>
    <col min="1284" max="1284" width="16.28515625" style="3183" customWidth="1"/>
    <col min="1285" max="1285" width="1" style="3183" customWidth="1"/>
    <col min="1286" max="1286" width="17.7109375" style="3183" customWidth="1"/>
    <col min="1287" max="1287" width="47.85546875" style="3183" customWidth="1"/>
    <col min="1288" max="1533" width="10" style="3183"/>
    <col min="1534" max="1534" width="6.28515625" style="3183" customWidth="1"/>
    <col min="1535" max="1535" width="58.7109375" style="3183" customWidth="1"/>
    <col min="1536" max="1537" width="10" style="3183"/>
    <col min="1538" max="1538" width="16.28515625" style="3183" customWidth="1"/>
    <col min="1539" max="1539" width="1.28515625" style="3183" customWidth="1"/>
    <col min="1540" max="1540" width="16.28515625" style="3183" customWidth="1"/>
    <col min="1541" max="1541" width="1" style="3183" customWidth="1"/>
    <col min="1542" max="1542" width="17.7109375" style="3183" customWidth="1"/>
    <col min="1543" max="1543" width="47.85546875" style="3183" customWidth="1"/>
    <col min="1544" max="1789" width="10" style="3183"/>
    <col min="1790" max="1790" width="6.28515625" style="3183" customWidth="1"/>
    <col min="1791" max="1791" width="58.7109375" style="3183" customWidth="1"/>
    <col min="1792" max="1793" width="10" style="3183"/>
    <col min="1794" max="1794" width="16.28515625" style="3183" customWidth="1"/>
    <col min="1795" max="1795" width="1.28515625" style="3183" customWidth="1"/>
    <col min="1796" max="1796" width="16.28515625" style="3183" customWidth="1"/>
    <col min="1797" max="1797" width="1" style="3183" customWidth="1"/>
    <col min="1798" max="1798" width="17.7109375" style="3183" customWidth="1"/>
    <col min="1799" max="1799" width="47.85546875" style="3183" customWidth="1"/>
    <col min="1800" max="2045" width="10" style="3183"/>
    <col min="2046" max="2046" width="6.28515625" style="3183" customWidth="1"/>
    <col min="2047" max="2047" width="58.7109375" style="3183" customWidth="1"/>
    <col min="2048" max="2049" width="10" style="3183"/>
    <col min="2050" max="2050" width="16.28515625" style="3183" customWidth="1"/>
    <col min="2051" max="2051" width="1.28515625" style="3183" customWidth="1"/>
    <col min="2052" max="2052" width="16.28515625" style="3183" customWidth="1"/>
    <col min="2053" max="2053" width="1" style="3183" customWidth="1"/>
    <col min="2054" max="2054" width="17.7109375" style="3183" customWidth="1"/>
    <col min="2055" max="2055" width="47.85546875" style="3183" customWidth="1"/>
    <col min="2056" max="2301" width="10" style="3183"/>
    <col min="2302" max="2302" width="6.28515625" style="3183" customWidth="1"/>
    <col min="2303" max="2303" width="58.7109375" style="3183" customWidth="1"/>
    <col min="2304" max="2305" width="10" style="3183"/>
    <col min="2306" max="2306" width="16.28515625" style="3183" customWidth="1"/>
    <col min="2307" max="2307" width="1.28515625" style="3183" customWidth="1"/>
    <col min="2308" max="2308" width="16.28515625" style="3183" customWidth="1"/>
    <col min="2309" max="2309" width="1" style="3183" customWidth="1"/>
    <col min="2310" max="2310" width="17.7109375" style="3183" customWidth="1"/>
    <col min="2311" max="2311" width="47.85546875" style="3183" customWidth="1"/>
    <col min="2312" max="2557" width="10" style="3183"/>
    <col min="2558" max="2558" width="6.28515625" style="3183" customWidth="1"/>
    <col min="2559" max="2559" width="58.7109375" style="3183" customWidth="1"/>
    <col min="2560" max="2561" width="10" style="3183"/>
    <col min="2562" max="2562" width="16.28515625" style="3183" customWidth="1"/>
    <col min="2563" max="2563" width="1.28515625" style="3183" customWidth="1"/>
    <col min="2564" max="2564" width="16.28515625" style="3183" customWidth="1"/>
    <col min="2565" max="2565" width="1" style="3183" customWidth="1"/>
    <col min="2566" max="2566" width="17.7109375" style="3183" customWidth="1"/>
    <col min="2567" max="2567" width="47.85546875" style="3183" customWidth="1"/>
    <col min="2568" max="2813" width="10" style="3183"/>
    <col min="2814" max="2814" width="6.28515625" style="3183" customWidth="1"/>
    <col min="2815" max="2815" width="58.7109375" style="3183" customWidth="1"/>
    <col min="2816" max="2817" width="10" style="3183"/>
    <col min="2818" max="2818" width="16.28515625" style="3183" customWidth="1"/>
    <col min="2819" max="2819" width="1.28515625" style="3183" customWidth="1"/>
    <col min="2820" max="2820" width="16.28515625" style="3183" customWidth="1"/>
    <col min="2821" max="2821" width="1" style="3183" customWidth="1"/>
    <col min="2822" max="2822" width="17.7109375" style="3183" customWidth="1"/>
    <col min="2823" max="2823" width="47.85546875" style="3183" customWidth="1"/>
    <col min="2824" max="3069" width="10" style="3183"/>
    <col min="3070" max="3070" width="6.28515625" style="3183" customWidth="1"/>
    <col min="3071" max="3071" width="58.7109375" style="3183" customWidth="1"/>
    <col min="3072" max="3073" width="10" style="3183"/>
    <col min="3074" max="3074" width="16.28515625" style="3183" customWidth="1"/>
    <col min="3075" max="3075" width="1.28515625" style="3183" customWidth="1"/>
    <col min="3076" max="3076" width="16.28515625" style="3183" customWidth="1"/>
    <col min="3077" max="3077" width="1" style="3183" customWidth="1"/>
    <col min="3078" max="3078" width="17.7109375" style="3183" customWidth="1"/>
    <col min="3079" max="3079" width="47.85546875" style="3183" customWidth="1"/>
    <col min="3080" max="3325" width="10" style="3183"/>
    <col min="3326" max="3326" width="6.28515625" style="3183" customWidth="1"/>
    <col min="3327" max="3327" width="58.7109375" style="3183" customWidth="1"/>
    <col min="3328" max="3329" width="10" style="3183"/>
    <col min="3330" max="3330" width="16.28515625" style="3183" customWidth="1"/>
    <col min="3331" max="3331" width="1.28515625" style="3183" customWidth="1"/>
    <col min="3332" max="3332" width="16.28515625" style="3183" customWidth="1"/>
    <col min="3333" max="3333" width="1" style="3183" customWidth="1"/>
    <col min="3334" max="3334" width="17.7109375" style="3183" customWidth="1"/>
    <col min="3335" max="3335" width="47.85546875" style="3183" customWidth="1"/>
    <col min="3336" max="3581" width="10" style="3183"/>
    <col min="3582" max="3582" width="6.28515625" style="3183" customWidth="1"/>
    <col min="3583" max="3583" width="58.7109375" style="3183" customWidth="1"/>
    <col min="3584" max="3585" width="10" style="3183"/>
    <col min="3586" max="3586" width="16.28515625" style="3183" customWidth="1"/>
    <col min="3587" max="3587" width="1.28515625" style="3183" customWidth="1"/>
    <col min="3588" max="3588" width="16.28515625" style="3183" customWidth="1"/>
    <col min="3589" max="3589" width="1" style="3183" customWidth="1"/>
    <col min="3590" max="3590" width="17.7109375" style="3183" customWidth="1"/>
    <col min="3591" max="3591" width="47.85546875" style="3183" customWidth="1"/>
    <col min="3592" max="3837" width="10" style="3183"/>
    <col min="3838" max="3838" width="6.28515625" style="3183" customWidth="1"/>
    <col min="3839" max="3839" width="58.7109375" style="3183" customWidth="1"/>
    <col min="3840" max="3841" width="10" style="3183"/>
    <col min="3842" max="3842" width="16.28515625" style="3183" customWidth="1"/>
    <col min="3843" max="3843" width="1.28515625" style="3183" customWidth="1"/>
    <col min="3844" max="3844" width="16.28515625" style="3183" customWidth="1"/>
    <col min="3845" max="3845" width="1" style="3183" customWidth="1"/>
    <col min="3846" max="3846" width="17.7109375" style="3183" customWidth="1"/>
    <col min="3847" max="3847" width="47.85546875" style="3183" customWidth="1"/>
    <col min="3848" max="4093" width="10" style="3183"/>
    <col min="4094" max="4094" width="6.28515625" style="3183" customWidth="1"/>
    <col min="4095" max="4095" width="58.7109375" style="3183" customWidth="1"/>
    <col min="4096" max="4097" width="10" style="3183"/>
    <col min="4098" max="4098" width="16.28515625" style="3183" customWidth="1"/>
    <col min="4099" max="4099" width="1.28515625" style="3183" customWidth="1"/>
    <col min="4100" max="4100" width="16.28515625" style="3183" customWidth="1"/>
    <col min="4101" max="4101" width="1" style="3183" customWidth="1"/>
    <col min="4102" max="4102" width="17.7109375" style="3183" customWidth="1"/>
    <col min="4103" max="4103" width="47.85546875" style="3183" customWidth="1"/>
    <col min="4104" max="4349" width="10" style="3183"/>
    <col min="4350" max="4350" width="6.28515625" style="3183" customWidth="1"/>
    <col min="4351" max="4351" width="58.7109375" style="3183" customWidth="1"/>
    <col min="4352" max="4353" width="10" style="3183"/>
    <col min="4354" max="4354" width="16.28515625" style="3183" customWidth="1"/>
    <col min="4355" max="4355" width="1.28515625" style="3183" customWidth="1"/>
    <col min="4356" max="4356" width="16.28515625" style="3183" customWidth="1"/>
    <col min="4357" max="4357" width="1" style="3183" customWidth="1"/>
    <col min="4358" max="4358" width="17.7109375" style="3183" customWidth="1"/>
    <col min="4359" max="4359" width="47.85546875" style="3183" customWidth="1"/>
    <col min="4360" max="4605" width="10" style="3183"/>
    <col min="4606" max="4606" width="6.28515625" style="3183" customWidth="1"/>
    <col min="4607" max="4607" width="58.7109375" style="3183" customWidth="1"/>
    <col min="4608" max="4609" width="10" style="3183"/>
    <col min="4610" max="4610" width="16.28515625" style="3183" customWidth="1"/>
    <col min="4611" max="4611" width="1.28515625" style="3183" customWidth="1"/>
    <col min="4612" max="4612" width="16.28515625" style="3183" customWidth="1"/>
    <col min="4613" max="4613" width="1" style="3183" customWidth="1"/>
    <col min="4614" max="4614" width="17.7109375" style="3183" customWidth="1"/>
    <col min="4615" max="4615" width="47.85546875" style="3183" customWidth="1"/>
    <col min="4616" max="4861" width="10" style="3183"/>
    <col min="4862" max="4862" width="6.28515625" style="3183" customWidth="1"/>
    <col min="4863" max="4863" width="58.7109375" style="3183" customWidth="1"/>
    <col min="4864" max="4865" width="10" style="3183"/>
    <col min="4866" max="4866" width="16.28515625" style="3183" customWidth="1"/>
    <col min="4867" max="4867" width="1.28515625" style="3183" customWidth="1"/>
    <col min="4868" max="4868" width="16.28515625" style="3183" customWidth="1"/>
    <col min="4869" max="4869" width="1" style="3183" customWidth="1"/>
    <col min="4870" max="4870" width="17.7109375" style="3183" customWidth="1"/>
    <col min="4871" max="4871" width="47.85546875" style="3183" customWidth="1"/>
    <col min="4872" max="5117" width="10" style="3183"/>
    <col min="5118" max="5118" width="6.28515625" style="3183" customWidth="1"/>
    <col min="5119" max="5119" width="58.7109375" style="3183" customWidth="1"/>
    <col min="5120" max="5121" width="10" style="3183"/>
    <col min="5122" max="5122" width="16.28515625" style="3183" customWidth="1"/>
    <col min="5123" max="5123" width="1.28515625" style="3183" customWidth="1"/>
    <col min="5124" max="5124" width="16.28515625" style="3183" customWidth="1"/>
    <col min="5125" max="5125" width="1" style="3183" customWidth="1"/>
    <col min="5126" max="5126" width="17.7109375" style="3183" customWidth="1"/>
    <col min="5127" max="5127" width="47.85546875" style="3183" customWidth="1"/>
    <col min="5128" max="5373" width="10" style="3183"/>
    <col min="5374" max="5374" width="6.28515625" style="3183" customWidth="1"/>
    <col min="5375" max="5375" width="58.7109375" style="3183" customWidth="1"/>
    <col min="5376" max="5377" width="10" style="3183"/>
    <col min="5378" max="5378" width="16.28515625" style="3183" customWidth="1"/>
    <col min="5379" max="5379" width="1.28515625" style="3183" customWidth="1"/>
    <col min="5380" max="5380" width="16.28515625" style="3183" customWidth="1"/>
    <col min="5381" max="5381" width="1" style="3183" customWidth="1"/>
    <col min="5382" max="5382" width="17.7109375" style="3183" customWidth="1"/>
    <col min="5383" max="5383" width="47.85546875" style="3183" customWidth="1"/>
    <col min="5384" max="5629" width="10" style="3183"/>
    <col min="5630" max="5630" width="6.28515625" style="3183" customWidth="1"/>
    <col min="5631" max="5631" width="58.7109375" style="3183" customWidth="1"/>
    <col min="5632" max="5633" width="10" style="3183"/>
    <col min="5634" max="5634" width="16.28515625" style="3183" customWidth="1"/>
    <col min="5635" max="5635" width="1.28515625" style="3183" customWidth="1"/>
    <col min="5636" max="5636" width="16.28515625" style="3183" customWidth="1"/>
    <col min="5637" max="5637" width="1" style="3183" customWidth="1"/>
    <col min="5638" max="5638" width="17.7109375" style="3183" customWidth="1"/>
    <col min="5639" max="5639" width="47.85546875" style="3183" customWidth="1"/>
    <col min="5640" max="5885" width="10" style="3183"/>
    <col min="5886" max="5886" width="6.28515625" style="3183" customWidth="1"/>
    <col min="5887" max="5887" width="58.7109375" style="3183" customWidth="1"/>
    <col min="5888" max="5889" width="10" style="3183"/>
    <col min="5890" max="5890" width="16.28515625" style="3183" customWidth="1"/>
    <col min="5891" max="5891" width="1.28515625" style="3183" customWidth="1"/>
    <col min="5892" max="5892" width="16.28515625" style="3183" customWidth="1"/>
    <col min="5893" max="5893" width="1" style="3183" customWidth="1"/>
    <col min="5894" max="5894" width="17.7109375" style="3183" customWidth="1"/>
    <col min="5895" max="5895" width="47.85546875" style="3183" customWidth="1"/>
    <col min="5896" max="6141" width="10" style="3183"/>
    <col min="6142" max="6142" width="6.28515625" style="3183" customWidth="1"/>
    <col min="6143" max="6143" width="58.7109375" style="3183" customWidth="1"/>
    <col min="6144" max="6145" width="10" style="3183"/>
    <col min="6146" max="6146" width="16.28515625" style="3183" customWidth="1"/>
    <col min="6147" max="6147" width="1.28515625" style="3183" customWidth="1"/>
    <col min="6148" max="6148" width="16.28515625" style="3183" customWidth="1"/>
    <col min="6149" max="6149" width="1" style="3183" customWidth="1"/>
    <col min="6150" max="6150" width="17.7109375" style="3183" customWidth="1"/>
    <col min="6151" max="6151" width="47.85546875" style="3183" customWidth="1"/>
    <col min="6152" max="6397" width="10" style="3183"/>
    <col min="6398" max="6398" width="6.28515625" style="3183" customWidth="1"/>
    <col min="6399" max="6399" width="58.7109375" style="3183" customWidth="1"/>
    <col min="6400" max="6401" width="10" style="3183"/>
    <col min="6402" max="6402" width="16.28515625" style="3183" customWidth="1"/>
    <col min="6403" max="6403" width="1.28515625" style="3183" customWidth="1"/>
    <col min="6404" max="6404" width="16.28515625" style="3183" customWidth="1"/>
    <col min="6405" max="6405" width="1" style="3183" customWidth="1"/>
    <col min="6406" max="6406" width="17.7109375" style="3183" customWidth="1"/>
    <col min="6407" max="6407" width="47.85546875" style="3183" customWidth="1"/>
    <col min="6408" max="6653" width="10" style="3183"/>
    <col min="6654" max="6654" width="6.28515625" style="3183" customWidth="1"/>
    <col min="6655" max="6655" width="58.7109375" style="3183" customWidth="1"/>
    <col min="6656" max="6657" width="10" style="3183"/>
    <col min="6658" max="6658" width="16.28515625" style="3183" customWidth="1"/>
    <col min="6659" max="6659" width="1.28515625" style="3183" customWidth="1"/>
    <col min="6660" max="6660" width="16.28515625" style="3183" customWidth="1"/>
    <col min="6661" max="6661" width="1" style="3183" customWidth="1"/>
    <col min="6662" max="6662" width="17.7109375" style="3183" customWidth="1"/>
    <col min="6663" max="6663" width="47.85546875" style="3183" customWidth="1"/>
    <col min="6664" max="6909" width="10" style="3183"/>
    <col min="6910" max="6910" width="6.28515625" style="3183" customWidth="1"/>
    <col min="6911" max="6911" width="58.7109375" style="3183" customWidth="1"/>
    <col min="6912" max="6913" width="10" style="3183"/>
    <col min="6914" max="6914" width="16.28515625" style="3183" customWidth="1"/>
    <col min="6915" max="6915" width="1.28515625" style="3183" customWidth="1"/>
    <col min="6916" max="6916" width="16.28515625" style="3183" customWidth="1"/>
    <col min="6917" max="6917" width="1" style="3183" customWidth="1"/>
    <col min="6918" max="6918" width="17.7109375" style="3183" customWidth="1"/>
    <col min="6919" max="6919" width="47.85546875" style="3183" customWidth="1"/>
    <col min="6920" max="7165" width="10" style="3183"/>
    <col min="7166" max="7166" width="6.28515625" style="3183" customWidth="1"/>
    <col min="7167" max="7167" width="58.7109375" style="3183" customWidth="1"/>
    <col min="7168" max="7169" width="10" style="3183"/>
    <col min="7170" max="7170" width="16.28515625" style="3183" customWidth="1"/>
    <col min="7171" max="7171" width="1.28515625" style="3183" customWidth="1"/>
    <col min="7172" max="7172" width="16.28515625" style="3183" customWidth="1"/>
    <col min="7173" max="7173" width="1" style="3183" customWidth="1"/>
    <col min="7174" max="7174" width="17.7109375" style="3183" customWidth="1"/>
    <col min="7175" max="7175" width="47.85546875" style="3183" customWidth="1"/>
    <col min="7176" max="7421" width="10" style="3183"/>
    <col min="7422" max="7422" width="6.28515625" style="3183" customWidth="1"/>
    <col min="7423" max="7423" width="58.7109375" style="3183" customWidth="1"/>
    <col min="7424" max="7425" width="10" style="3183"/>
    <col min="7426" max="7426" width="16.28515625" style="3183" customWidth="1"/>
    <col min="7427" max="7427" width="1.28515625" style="3183" customWidth="1"/>
    <col min="7428" max="7428" width="16.28515625" style="3183" customWidth="1"/>
    <col min="7429" max="7429" width="1" style="3183" customWidth="1"/>
    <col min="7430" max="7430" width="17.7109375" style="3183" customWidth="1"/>
    <col min="7431" max="7431" width="47.85546875" style="3183" customWidth="1"/>
    <col min="7432" max="7677" width="10" style="3183"/>
    <col min="7678" max="7678" width="6.28515625" style="3183" customWidth="1"/>
    <col min="7679" max="7679" width="58.7109375" style="3183" customWidth="1"/>
    <col min="7680" max="7681" width="10" style="3183"/>
    <col min="7682" max="7682" width="16.28515625" style="3183" customWidth="1"/>
    <col min="7683" max="7683" width="1.28515625" style="3183" customWidth="1"/>
    <col min="7684" max="7684" width="16.28515625" style="3183" customWidth="1"/>
    <col min="7685" max="7685" width="1" style="3183" customWidth="1"/>
    <col min="7686" max="7686" width="17.7109375" style="3183" customWidth="1"/>
    <col min="7687" max="7687" width="47.85546875" style="3183" customWidth="1"/>
    <col min="7688" max="7933" width="10" style="3183"/>
    <col min="7934" max="7934" width="6.28515625" style="3183" customWidth="1"/>
    <col min="7935" max="7935" width="58.7109375" style="3183" customWidth="1"/>
    <col min="7936" max="7937" width="10" style="3183"/>
    <col min="7938" max="7938" width="16.28515625" style="3183" customWidth="1"/>
    <col min="7939" max="7939" width="1.28515625" style="3183" customWidth="1"/>
    <col min="7940" max="7940" width="16.28515625" style="3183" customWidth="1"/>
    <col min="7941" max="7941" width="1" style="3183" customWidth="1"/>
    <col min="7942" max="7942" width="17.7109375" style="3183" customWidth="1"/>
    <col min="7943" max="7943" width="47.85546875" style="3183" customWidth="1"/>
    <col min="7944" max="8189" width="10" style="3183"/>
    <col min="8190" max="8190" width="6.28515625" style="3183" customWidth="1"/>
    <col min="8191" max="8191" width="58.7109375" style="3183" customWidth="1"/>
    <col min="8192" max="8193" width="10" style="3183"/>
    <col min="8194" max="8194" width="16.28515625" style="3183" customWidth="1"/>
    <col min="8195" max="8195" width="1.28515625" style="3183" customWidth="1"/>
    <col min="8196" max="8196" width="16.28515625" style="3183" customWidth="1"/>
    <col min="8197" max="8197" width="1" style="3183" customWidth="1"/>
    <col min="8198" max="8198" width="17.7109375" style="3183" customWidth="1"/>
    <col min="8199" max="8199" width="47.85546875" style="3183" customWidth="1"/>
    <col min="8200" max="8445" width="10" style="3183"/>
    <col min="8446" max="8446" width="6.28515625" style="3183" customWidth="1"/>
    <col min="8447" max="8447" width="58.7109375" style="3183" customWidth="1"/>
    <col min="8448" max="8449" width="10" style="3183"/>
    <col min="8450" max="8450" width="16.28515625" style="3183" customWidth="1"/>
    <col min="8451" max="8451" width="1.28515625" style="3183" customWidth="1"/>
    <col min="8452" max="8452" width="16.28515625" style="3183" customWidth="1"/>
    <col min="8453" max="8453" width="1" style="3183" customWidth="1"/>
    <col min="8454" max="8454" width="17.7109375" style="3183" customWidth="1"/>
    <col min="8455" max="8455" width="47.85546875" style="3183" customWidth="1"/>
    <col min="8456" max="8701" width="10" style="3183"/>
    <col min="8702" max="8702" width="6.28515625" style="3183" customWidth="1"/>
    <col min="8703" max="8703" width="58.7109375" style="3183" customWidth="1"/>
    <col min="8704" max="8705" width="10" style="3183"/>
    <col min="8706" max="8706" width="16.28515625" style="3183" customWidth="1"/>
    <col min="8707" max="8707" width="1.28515625" style="3183" customWidth="1"/>
    <col min="8708" max="8708" width="16.28515625" style="3183" customWidth="1"/>
    <col min="8709" max="8709" width="1" style="3183" customWidth="1"/>
    <col min="8710" max="8710" width="17.7109375" style="3183" customWidth="1"/>
    <col min="8711" max="8711" width="47.85546875" style="3183" customWidth="1"/>
    <col min="8712" max="8957" width="10" style="3183"/>
    <col min="8958" max="8958" width="6.28515625" style="3183" customWidth="1"/>
    <col min="8959" max="8959" width="58.7109375" style="3183" customWidth="1"/>
    <col min="8960" max="8961" width="10" style="3183"/>
    <col min="8962" max="8962" width="16.28515625" style="3183" customWidth="1"/>
    <col min="8963" max="8963" width="1.28515625" style="3183" customWidth="1"/>
    <col min="8964" max="8964" width="16.28515625" style="3183" customWidth="1"/>
    <col min="8965" max="8965" width="1" style="3183" customWidth="1"/>
    <col min="8966" max="8966" width="17.7109375" style="3183" customWidth="1"/>
    <col min="8967" max="8967" width="47.85546875" style="3183" customWidth="1"/>
    <col min="8968" max="9213" width="10" style="3183"/>
    <col min="9214" max="9214" width="6.28515625" style="3183" customWidth="1"/>
    <col min="9215" max="9215" width="58.7109375" style="3183" customWidth="1"/>
    <col min="9216" max="9217" width="10" style="3183"/>
    <col min="9218" max="9218" width="16.28515625" style="3183" customWidth="1"/>
    <col min="9219" max="9219" width="1.28515625" style="3183" customWidth="1"/>
    <col min="9220" max="9220" width="16.28515625" style="3183" customWidth="1"/>
    <col min="9221" max="9221" width="1" style="3183" customWidth="1"/>
    <col min="9222" max="9222" width="17.7109375" style="3183" customWidth="1"/>
    <col min="9223" max="9223" width="47.85546875" style="3183" customWidth="1"/>
    <col min="9224" max="9469" width="10" style="3183"/>
    <col min="9470" max="9470" width="6.28515625" style="3183" customWidth="1"/>
    <col min="9471" max="9471" width="58.7109375" style="3183" customWidth="1"/>
    <col min="9472" max="9473" width="10" style="3183"/>
    <col min="9474" max="9474" width="16.28515625" style="3183" customWidth="1"/>
    <col min="9475" max="9475" width="1.28515625" style="3183" customWidth="1"/>
    <col min="9476" max="9476" width="16.28515625" style="3183" customWidth="1"/>
    <col min="9477" max="9477" width="1" style="3183" customWidth="1"/>
    <col min="9478" max="9478" width="17.7109375" style="3183" customWidth="1"/>
    <col min="9479" max="9479" width="47.85546875" style="3183" customWidth="1"/>
    <col min="9480" max="9725" width="10" style="3183"/>
    <col min="9726" max="9726" width="6.28515625" style="3183" customWidth="1"/>
    <col min="9727" max="9727" width="58.7109375" style="3183" customWidth="1"/>
    <col min="9728" max="9729" width="10" style="3183"/>
    <col min="9730" max="9730" width="16.28515625" style="3183" customWidth="1"/>
    <col min="9731" max="9731" width="1.28515625" style="3183" customWidth="1"/>
    <col min="9732" max="9732" width="16.28515625" style="3183" customWidth="1"/>
    <col min="9733" max="9733" width="1" style="3183" customWidth="1"/>
    <col min="9734" max="9734" width="17.7109375" style="3183" customWidth="1"/>
    <col min="9735" max="9735" width="47.85546875" style="3183" customWidth="1"/>
    <col min="9736" max="9981" width="10" style="3183"/>
    <col min="9982" max="9982" width="6.28515625" style="3183" customWidth="1"/>
    <col min="9983" max="9983" width="58.7109375" style="3183" customWidth="1"/>
    <col min="9984" max="9985" width="10" style="3183"/>
    <col min="9986" max="9986" width="16.28515625" style="3183" customWidth="1"/>
    <col min="9987" max="9987" width="1.28515625" style="3183" customWidth="1"/>
    <col min="9988" max="9988" width="16.28515625" style="3183" customWidth="1"/>
    <col min="9989" max="9989" width="1" style="3183" customWidth="1"/>
    <col min="9990" max="9990" width="17.7109375" style="3183" customWidth="1"/>
    <col min="9991" max="9991" width="47.85546875" style="3183" customWidth="1"/>
    <col min="9992" max="10237" width="10" style="3183"/>
    <col min="10238" max="10238" width="6.28515625" style="3183" customWidth="1"/>
    <col min="10239" max="10239" width="58.7109375" style="3183" customWidth="1"/>
    <col min="10240" max="10241" width="10" style="3183"/>
    <col min="10242" max="10242" width="16.28515625" style="3183" customWidth="1"/>
    <col min="10243" max="10243" width="1.28515625" style="3183" customWidth="1"/>
    <col min="10244" max="10244" width="16.28515625" style="3183" customWidth="1"/>
    <col min="10245" max="10245" width="1" style="3183" customWidth="1"/>
    <col min="10246" max="10246" width="17.7109375" style="3183" customWidth="1"/>
    <col min="10247" max="10247" width="47.85546875" style="3183" customWidth="1"/>
    <col min="10248" max="10493" width="10" style="3183"/>
    <col min="10494" max="10494" width="6.28515625" style="3183" customWidth="1"/>
    <col min="10495" max="10495" width="58.7109375" style="3183" customWidth="1"/>
    <col min="10496" max="10497" width="10" style="3183"/>
    <col min="10498" max="10498" width="16.28515625" style="3183" customWidth="1"/>
    <col min="10499" max="10499" width="1.28515625" style="3183" customWidth="1"/>
    <col min="10500" max="10500" width="16.28515625" style="3183" customWidth="1"/>
    <col min="10501" max="10501" width="1" style="3183" customWidth="1"/>
    <col min="10502" max="10502" width="17.7109375" style="3183" customWidth="1"/>
    <col min="10503" max="10503" width="47.85546875" style="3183" customWidth="1"/>
    <col min="10504" max="10749" width="10" style="3183"/>
    <col min="10750" max="10750" width="6.28515625" style="3183" customWidth="1"/>
    <col min="10751" max="10751" width="58.7109375" style="3183" customWidth="1"/>
    <col min="10752" max="10753" width="10" style="3183"/>
    <col min="10754" max="10754" width="16.28515625" style="3183" customWidth="1"/>
    <col min="10755" max="10755" width="1.28515625" style="3183" customWidth="1"/>
    <col min="10756" max="10756" width="16.28515625" style="3183" customWidth="1"/>
    <col min="10757" max="10757" width="1" style="3183" customWidth="1"/>
    <col min="10758" max="10758" width="17.7109375" style="3183" customWidth="1"/>
    <col min="10759" max="10759" width="47.85546875" style="3183" customWidth="1"/>
    <col min="10760" max="11005" width="10" style="3183"/>
    <col min="11006" max="11006" width="6.28515625" style="3183" customWidth="1"/>
    <col min="11007" max="11007" width="58.7109375" style="3183" customWidth="1"/>
    <col min="11008" max="11009" width="10" style="3183"/>
    <col min="11010" max="11010" width="16.28515625" style="3183" customWidth="1"/>
    <col min="11011" max="11011" width="1.28515625" style="3183" customWidth="1"/>
    <col min="11012" max="11012" width="16.28515625" style="3183" customWidth="1"/>
    <col min="11013" max="11013" width="1" style="3183" customWidth="1"/>
    <col min="11014" max="11014" width="17.7109375" style="3183" customWidth="1"/>
    <col min="11015" max="11015" width="47.85546875" style="3183" customWidth="1"/>
    <col min="11016" max="11261" width="10" style="3183"/>
    <col min="11262" max="11262" width="6.28515625" style="3183" customWidth="1"/>
    <col min="11263" max="11263" width="58.7109375" style="3183" customWidth="1"/>
    <col min="11264" max="11265" width="10" style="3183"/>
    <col min="11266" max="11266" width="16.28515625" style="3183" customWidth="1"/>
    <col min="11267" max="11267" width="1.28515625" style="3183" customWidth="1"/>
    <col min="11268" max="11268" width="16.28515625" style="3183" customWidth="1"/>
    <col min="11269" max="11269" width="1" style="3183" customWidth="1"/>
    <col min="11270" max="11270" width="17.7109375" style="3183" customWidth="1"/>
    <col min="11271" max="11271" width="47.85546875" style="3183" customWidth="1"/>
    <col min="11272" max="11517" width="10" style="3183"/>
    <col min="11518" max="11518" width="6.28515625" style="3183" customWidth="1"/>
    <col min="11519" max="11519" width="58.7109375" style="3183" customWidth="1"/>
    <col min="11520" max="11521" width="10" style="3183"/>
    <col min="11522" max="11522" width="16.28515625" style="3183" customWidth="1"/>
    <col min="11523" max="11523" width="1.28515625" style="3183" customWidth="1"/>
    <col min="11524" max="11524" width="16.28515625" style="3183" customWidth="1"/>
    <col min="11525" max="11525" width="1" style="3183" customWidth="1"/>
    <col min="11526" max="11526" width="17.7109375" style="3183" customWidth="1"/>
    <col min="11527" max="11527" width="47.85546875" style="3183" customWidth="1"/>
    <col min="11528" max="11773" width="10" style="3183"/>
    <col min="11774" max="11774" width="6.28515625" style="3183" customWidth="1"/>
    <col min="11775" max="11775" width="58.7109375" style="3183" customWidth="1"/>
    <col min="11776" max="11777" width="10" style="3183"/>
    <col min="11778" max="11778" width="16.28515625" style="3183" customWidth="1"/>
    <col min="11779" max="11779" width="1.28515625" style="3183" customWidth="1"/>
    <col min="11780" max="11780" width="16.28515625" style="3183" customWidth="1"/>
    <col min="11781" max="11781" width="1" style="3183" customWidth="1"/>
    <col min="11782" max="11782" width="17.7109375" style="3183" customWidth="1"/>
    <col min="11783" max="11783" width="47.85546875" style="3183" customWidth="1"/>
    <col min="11784" max="12029" width="10" style="3183"/>
    <col min="12030" max="12030" width="6.28515625" style="3183" customWidth="1"/>
    <col min="12031" max="12031" width="58.7109375" style="3183" customWidth="1"/>
    <col min="12032" max="12033" width="10" style="3183"/>
    <col min="12034" max="12034" width="16.28515625" style="3183" customWidth="1"/>
    <col min="12035" max="12035" width="1.28515625" style="3183" customWidth="1"/>
    <col min="12036" max="12036" width="16.28515625" style="3183" customWidth="1"/>
    <col min="12037" max="12037" width="1" style="3183" customWidth="1"/>
    <col min="12038" max="12038" width="17.7109375" style="3183" customWidth="1"/>
    <col min="12039" max="12039" width="47.85546875" style="3183" customWidth="1"/>
    <col min="12040" max="12285" width="10" style="3183"/>
    <col min="12286" max="12286" width="6.28515625" style="3183" customWidth="1"/>
    <col min="12287" max="12287" width="58.7109375" style="3183" customWidth="1"/>
    <col min="12288" max="12289" width="10" style="3183"/>
    <col min="12290" max="12290" width="16.28515625" style="3183" customWidth="1"/>
    <col min="12291" max="12291" width="1.28515625" style="3183" customWidth="1"/>
    <col min="12292" max="12292" width="16.28515625" style="3183" customWidth="1"/>
    <col min="12293" max="12293" width="1" style="3183" customWidth="1"/>
    <col min="12294" max="12294" width="17.7109375" style="3183" customWidth="1"/>
    <col min="12295" max="12295" width="47.85546875" style="3183" customWidth="1"/>
    <col min="12296" max="12541" width="10" style="3183"/>
    <col min="12542" max="12542" width="6.28515625" style="3183" customWidth="1"/>
    <col min="12543" max="12543" width="58.7109375" style="3183" customWidth="1"/>
    <col min="12544" max="12545" width="10" style="3183"/>
    <col min="12546" max="12546" width="16.28515625" style="3183" customWidth="1"/>
    <col min="12547" max="12547" width="1.28515625" style="3183" customWidth="1"/>
    <col min="12548" max="12548" width="16.28515625" style="3183" customWidth="1"/>
    <col min="12549" max="12549" width="1" style="3183" customWidth="1"/>
    <col min="12550" max="12550" width="17.7109375" style="3183" customWidth="1"/>
    <col min="12551" max="12551" width="47.85546875" style="3183" customWidth="1"/>
    <col min="12552" max="12797" width="10" style="3183"/>
    <col min="12798" max="12798" width="6.28515625" style="3183" customWidth="1"/>
    <col min="12799" max="12799" width="58.7109375" style="3183" customWidth="1"/>
    <col min="12800" max="12801" width="10" style="3183"/>
    <col min="12802" max="12802" width="16.28515625" style="3183" customWidth="1"/>
    <col min="12803" max="12803" width="1.28515625" style="3183" customWidth="1"/>
    <col min="12804" max="12804" width="16.28515625" style="3183" customWidth="1"/>
    <col min="12805" max="12805" width="1" style="3183" customWidth="1"/>
    <col min="12806" max="12806" width="17.7109375" style="3183" customWidth="1"/>
    <col min="12807" max="12807" width="47.85546875" style="3183" customWidth="1"/>
    <col min="12808" max="13053" width="10" style="3183"/>
    <col min="13054" max="13054" width="6.28515625" style="3183" customWidth="1"/>
    <col min="13055" max="13055" width="58.7109375" style="3183" customWidth="1"/>
    <col min="13056" max="13057" width="10" style="3183"/>
    <col min="13058" max="13058" width="16.28515625" style="3183" customWidth="1"/>
    <col min="13059" max="13059" width="1.28515625" style="3183" customWidth="1"/>
    <col min="13060" max="13060" width="16.28515625" style="3183" customWidth="1"/>
    <col min="13061" max="13061" width="1" style="3183" customWidth="1"/>
    <col min="13062" max="13062" width="17.7109375" style="3183" customWidth="1"/>
    <col min="13063" max="13063" width="47.85546875" style="3183" customWidth="1"/>
    <col min="13064" max="13309" width="10" style="3183"/>
    <col min="13310" max="13310" width="6.28515625" style="3183" customWidth="1"/>
    <col min="13311" max="13311" width="58.7109375" style="3183" customWidth="1"/>
    <col min="13312" max="13313" width="10" style="3183"/>
    <col min="13314" max="13314" width="16.28515625" style="3183" customWidth="1"/>
    <col min="13315" max="13315" width="1.28515625" style="3183" customWidth="1"/>
    <col min="13316" max="13316" width="16.28515625" style="3183" customWidth="1"/>
    <col min="13317" max="13317" width="1" style="3183" customWidth="1"/>
    <col min="13318" max="13318" width="17.7109375" style="3183" customWidth="1"/>
    <col min="13319" max="13319" width="47.85546875" style="3183" customWidth="1"/>
    <col min="13320" max="13565" width="10" style="3183"/>
    <col min="13566" max="13566" width="6.28515625" style="3183" customWidth="1"/>
    <col min="13567" max="13567" width="58.7109375" style="3183" customWidth="1"/>
    <col min="13568" max="13569" width="10" style="3183"/>
    <col min="13570" max="13570" width="16.28515625" style="3183" customWidth="1"/>
    <col min="13571" max="13571" width="1.28515625" style="3183" customWidth="1"/>
    <col min="13572" max="13572" width="16.28515625" style="3183" customWidth="1"/>
    <col min="13573" max="13573" width="1" style="3183" customWidth="1"/>
    <col min="13574" max="13574" width="17.7109375" style="3183" customWidth="1"/>
    <col min="13575" max="13575" width="47.85546875" style="3183" customWidth="1"/>
    <col min="13576" max="13821" width="10" style="3183"/>
    <col min="13822" max="13822" width="6.28515625" style="3183" customWidth="1"/>
    <col min="13823" max="13823" width="58.7109375" style="3183" customWidth="1"/>
    <col min="13824" max="13825" width="10" style="3183"/>
    <col min="13826" max="13826" width="16.28515625" style="3183" customWidth="1"/>
    <col min="13827" max="13827" width="1.28515625" style="3183" customWidth="1"/>
    <col min="13828" max="13828" width="16.28515625" style="3183" customWidth="1"/>
    <col min="13829" max="13829" width="1" style="3183" customWidth="1"/>
    <col min="13830" max="13830" width="17.7109375" style="3183" customWidth="1"/>
    <col min="13831" max="13831" width="47.85546875" style="3183" customWidth="1"/>
    <col min="13832" max="14077" width="10" style="3183"/>
    <col min="14078" max="14078" width="6.28515625" style="3183" customWidth="1"/>
    <col min="14079" max="14079" width="58.7109375" style="3183" customWidth="1"/>
    <col min="14080" max="14081" width="10" style="3183"/>
    <col min="14082" max="14082" width="16.28515625" style="3183" customWidth="1"/>
    <col min="14083" max="14083" width="1.28515625" style="3183" customWidth="1"/>
    <col min="14084" max="14084" width="16.28515625" style="3183" customWidth="1"/>
    <col min="14085" max="14085" width="1" style="3183" customWidth="1"/>
    <col min="14086" max="14086" width="17.7109375" style="3183" customWidth="1"/>
    <col min="14087" max="14087" width="47.85546875" style="3183" customWidth="1"/>
    <col min="14088" max="14333" width="10" style="3183"/>
    <col min="14334" max="14334" width="6.28515625" style="3183" customWidth="1"/>
    <col min="14335" max="14335" width="58.7109375" style="3183" customWidth="1"/>
    <col min="14336" max="14337" width="10" style="3183"/>
    <col min="14338" max="14338" width="16.28515625" style="3183" customWidth="1"/>
    <col min="14339" max="14339" width="1.28515625" style="3183" customWidth="1"/>
    <col min="14340" max="14340" width="16.28515625" style="3183" customWidth="1"/>
    <col min="14341" max="14341" width="1" style="3183" customWidth="1"/>
    <col min="14342" max="14342" width="17.7109375" style="3183" customWidth="1"/>
    <col min="14343" max="14343" width="47.85546875" style="3183" customWidth="1"/>
    <col min="14344" max="14589" width="10" style="3183"/>
    <col min="14590" max="14590" width="6.28515625" style="3183" customWidth="1"/>
    <col min="14591" max="14591" width="58.7109375" style="3183" customWidth="1"/>
    <col min="14592" max="14593" width="10" style="3183"/>
    <col min="14594" max="14594" width="16.28515625" style="3183" customWidth="1"/>
    <col min="14595" max="14595" width="1.28515625" style="3183" customWidth="1"/>
    <col min="14596" max="14596" width="16.28515625" style="3183" customWidth="1"/>
    <col min="14597" max="14597" width="1" style="3183" customWidth="1"/>
    <col min="14598" max="14598" width="17.7109375" style="3183" customWidth="1"/>
    <col min="14599" max="14599" width="47.85546875" style="3183" customWidth="1"/>
    <col min="14600" max="14845" width="10" style="3183"/>
    <col min="14846" max="14846" width="6.28515625" style="3183" customWidth="1"/>
    <col min="14847" max="14847" width="58.7109375" style="3183" customWidth="1"/>
    <col min="14848" max="14849" width="10" style="3183"/>
    <col min="14850" max="14850" width="16.28515625" style="3183" customWidth="1"/>
    <col min="14851" max="14851" width="1.28515625" style="3183" customWidth="1"/>
    <col min="14852" max="14852" width="16.28515625" style="3183" customWidth="1"/>
    <col min="14853" max="14853" width="1" style="3183" customWidth="1"/>
    <col min="14854" max="14854" width="17.7109375" style="3183" customWidth="1"/>
    <col min="14855" max="14855" width="47.85546875" style="3183" customWidth="1"/>
    <col min="14856" max="15101" width="10" style="3183"/>
    <col min="15102" max="15102" width="6.28515625" style="3183" customWidth="1"/>
    <col min="15103" max="15103" width="58.7109375" style="3183" customWidth="1"/>
    <col min="15104" max="15105" width="10" style="3183"/>
    <col min="15106" max="15106" width="16.28515625" style="3183" customWidth="1"/>
    <col min="15107" max="15107" width="1.28515625" style="3183" customWidth="1"/>
    <col min="15108" max="15108" width="16.28515625" style="3183" customWidth="1"/>
    <col min="15109" max="15109" width="1" style="3183" customWidth="1"/>
    <col min="15110" max="15110" width="17.7109375" style="3183" customWidth="1"/>
    <col min="15111" max="15111" width="47.85546875" style="3183" customWidth="1"/>
    <col min="15112" max="15357" width="10" style="3183"/>
    <col min="15358" max="15358" width="6.28515625" style="3183" customWidth="1"/>
    <col min="15359" max="15359" width="58.7109375" style="3183" customWidth="1"/>
    <col min="15360" max="15361" width="10" style="3183"/>
    <col min="15362" max="15362" width="16.28515625" style="3183" customWidth="1"/>
    <col min="15363" max="15363" width="1.28515625" style="3183" customWidth="1"/>
    <col min="15364" max="15364" width="16.28515625" style="3183" customWidth="1"/>
    <col min="15365" max="15365" width="1" style="3183" customWidth="1"/>
    <col min="15366" max="15366" width="17.7109375" style="3183" customWidth="1"/>
    <col min="15367" max="15367" width="47.85546875" style="3183" customWidth="1"/>
    <col min="15368" max="15613" width="10" style="3183"/>
    <col min="15614" max="15614" width="6.28515625" style="3183" customWidth="1"/>
    <col min="15615" max="15615" width="58.7109375" style="3183" customWidth="1"/>
    <col min="15616" max="15617" width="10" style="3183"/>
    <col min="15618" max="15618" width="16.28515625" style="3183" customWidth="1"/>
    <col min="15619" max="15619" width="1.28515625" style="3183" customWidth="1"/>
    <col min="15620" max="15620" width="16.28515625" style="3183" customWidth="1"/>
    <col min="15621" max="15621" width="1" style="3183" customWidth="1"/>
    <col min="15622" max="15622" width="17.7109375" style="3183" customWidth="1"/>
    <col min="15623" max="15623" width="47.85546875" style="3183" customWidth="1"/>
    <col min="15624" max="15869" width="10" style="3183"/>
    <col min="15870" max="15870" width="6.28515625" style="3183" customWidth="1"/>
    <col min="15871" max="15871" width="58.7109375" style="3183" customWidth="1"/>
    <col min="15872" max="15873" width="10" style="3183"/>
    <col min="15874" max="15874" width="16.28515625" style="3183" customWidth="1"/>
    <col min="15875" max="15875" width="1.28515625" style="3183" customWidth="1"/>
    <col min="15876" max="15876" width="16.28515625" style="3183" customWidth="1"/>
    <col min="15877" max="15877" width="1" style="3183" customWidth="1"/>
    <col min="15878" max="15878" width="17.7109375" style="3183" customWidth="1"/>
    <col min="15879" max="15879" width="47.85546875" style="3183" customWidth="1"/>
    <col min="15880" max="16125" width="10" style="3183"/>
    <col min="16126" max="16126" width="6.28515625" style="3183" customWidth="1"/>
    <col min="16127" max="16127" width="58.7109375" style="3183" customWidth="1"/>
    <col min="16128" max="16129" width="10" style="3183"/>
    <col min="16130" max="16130" width="16.28515625" style="3183" customWidth="1"/>
    <col min="16131" max="16131" width="1.28515625" style="3183" customWidth="1"/>
    <col min="16132" max="16132" width="16.28515625" style="3183" customWidth="1"/>
    <col min="16133" max="16133" width="1" style="3183" customWidth="1"/>
    <col min="16134" max="16134" width="17.7109375" style="3183" customWidth="1"/>
    <col min="16135" max="16135" width="47.85546875" style="3183" customWidth="1"/>
    <col min="16136" max="16384" width="10" style="3183"/>
  </cols>
  <sheetData>
    <row r="1" spans="1:20" ht="15.75" thickBot="1">
      <c r="A1" s="3273"/>
      <c r="B1" s="3274"/>
      <c r="C1" s="3275"/>
      <c r="D1" s="3275"/>
      <c r="E1" s="3276"/>
      <c r="F1" s="3276"/>
    </row>
    <row r="2" spans="1:20" ht="21" thickTop="1" thickBot="1">
      <c r="A2" s="3179" t="s">
        <v>82</v>
      </c>
      <c r="B2" s="3180" t="s">
        <v>1932</v>
      </c>
      <c r="C2" s="3277"/>
      <c r="D2" s="3277"/>
      <c r="E2" s="3278"/>
      <c r="F2" s="3278"/>
    </row>
    <row r="3" spans="1:20" ht="21" thickTop="1" thickBot="1">
      <c r="A3" s="3279"/>
      <c r="B3" s="3280"/>
      <c r="C3" s="3281"/>
      <c r="D3" s="3281"/>
      <c r="E3" s="3282"/>
      <c r="F3" s="3282"/>
    </row>
    <row r="4" spans="1:20" s="3285" customFormat="1" ht="22.9" customHeight="1" thickBot="1">
      <c r="A4" s="3237" t="s">
        <v>3991</v>
      </c>
      <c r="B4" s="3237" t="s">
        <v>3992</v>
      </c>
      <c r="C4" s="3237" t="s">
        <v>3993</v>
      </c>
      <c r="D4" s="3237" t="s">
        <v>1548</v>
      </c>
      <c r="E4" s="3238" t="s">
        <v>1550</v>
      </c>
      <c r="F4" s="3237" t="s">
        <v>3994</v>
      </c>
      <c r="G4" s="3283"/>
      <c r="H4" s="3283"/>
      <c r="I4" s="3283"/>
      <c r="J4" s="3283"/>
      <c r="K4" s="3283"/>
      <c r="L4" s="3284"/>
      <c r="M4" s="3284"/>
      <c r="N4" s="3284"/>
      <c r="O4" s="3284"/>
      <c r="P4" s="3284"/>
      <c r="Q4" s="3284"/>
      <c r="R4" s="3284"/>
      <c r="S4" s="3284"/>
      <c r="T4" s="3284"/>
    </row>
    <row r="5" spans="1:20">
      <c r="A5" s="3273"/>
      <c r="B5" s="3286"/>
      <c r="D5" s="3288"/>
      <c r="E5" s="3289"/>
      <c r="F5" s="3289"/>
    </row>
    <row r="6" spans="1:20" ht="57">
      <c r="A6" s="3273" t="s">
        <v>58</v>
      </c>
      <c r="B6" s="3290" t="s">
        <v>4071</v>
      </c>
      <c r="C6" s="3288">
        <v>30</v>
      </c>
      <c r="D6" s="3288" t="s">
        <v>4059</v>
      </c>
      <c r="E6" s="3291"/>
      <c r="F6" s="3292">
        <f>C6*E6</f>
        <v>0</v>
      </c>
    </row>
    <row r="7" spans="1:20">
      <c r="A7" s="3273"/>
      <c r="B7" s="3286"/>
      <c r="D7" s="3288"/>
      <c r="E7" s="3293"/>
      <c r="F7" s="3289"/>
    </row>
    <row r="8" spans="1:20" ht="57">
      <c r="A8" s="3273" t="s">
        <v>76</v>
      </c>
      <c r="B8" s="3286" t="s">
        <v>4072</v>
      </c>
      <c r="C8" s="3288">
        <v>1</v>
      </c>
      <c r="D8" s="3288" t="s">
        <v>73</v>
      </c>
      <c r="E8" s="3291"/>
      <c r="F8" s="3292">
        <f>C8*E8</f>
        <v>0</v>
      </c>
    </row>
    <row r="9" spans="1:20">
      <c r="A9" s="3273"/>
      <c r="B9" s="3286"/>
      <c r="C9" s="3288"/>
      <c r="D9" s="3288"/>
      <c r="E9" s="3182"/>
    </row>
    <row r="10" spans="1:20">
      <c r="A10" s="3273" t="s">
        <v>89</v>
      </c>
      <c r="B10" s="3286" t="s">
        <v>4073</v>
      </c>
      <c r="C10" s="3288">
        <v>1</v>
      </c>
      <c r="D10" s="3288" t="s">
        <v>73</v>
      </c>
      <c r="E10" s="3293"/>
      <c r="F10" s="3289">
        <f>+C10*E10</f>
        <v>0</v>
      </c>
    </row>
    <row r="11" spans="1:20" s="3296" customFormat="1">
      <c r="A11" s="3260"/>
      <c r="B11" s="3261"/>
      <c r="C11" s="3262"/>
      <c r="D11" s="3262"/>
      <c r="E11" s="3263"/>
      <c r="F11" s="3263"/>
      <c r="G11" s="3264"/>
      <c r="H11" s="3265"/>
      <c r="I11" s="3265"/>
      <c r="J11" s="3294"/>
      <c r="K11" s="3294"/>
      <c r="L11" s="3294"/>
      <c r="M11" s="3294"/>
      <c r="N11" s="3294"/>
      <c r="O11" s="3294"/>
      <c r="P11" s="3294"/>
      <c r="Q11" s="3294"/>
      <c r="R11" s="3295"/>
      <c r="S11" s="3295"/>
      <c r="T11" s="3295"/>
    </row>
    <row r="12" spans="1:20">
      <c r="A12" s="3273"/>
      <c r="B12" s="3286"/>
      <c r="C12" s="3288"/>
      <c r="D12" s="3288"/>
      <c r="E12" s="3289"/>
      <c r="F12" s="3289"/>
    </row>
    <row r="13" spans="1:20" ht="15.75" thickBot="1">
      <c r="A13" s="3297"/>
      <c r="B13" s="3298" t="s">
        <v>4074</v>
      </c>
      <c r="C13" s="3299"/>
      <c r="D13" s="3299"/>
      <c r="E13" s="3300"/>
      <c r="F13" s="3300">
        <f>SUM(F6:F11)</f>
        <v>0</v>
      </c>
    </row>
  </sheetData>
  <sheetProtection algorithmName="SHA-512" hashValue="QjCH+s1t9V7SiikHLb7rY0kLNDif7pH1CgUV0j9av8V68iTT4SVoG5NWiVM9BOijU43Vm00di+k8TkXsHrB6hQ==" saltValue="tcJBfO3uELXtNsoE4/f7sA==" spinCount="100000" sheet="1" objects="1" scenarios="1" selectLockedCells="1"/>
  <printOptions horizontalCentered="1"/>
  <pageMargins left="0.59055118110236227" right="0.19685039370078741" top="0.59055118110236227" bottom="0.39370078740157483" header="0.51181102362204722" footer="0.19685039370078741"/>
  <pageSetup paperSize="9" scale="78" fitToHeight="16" orientation="portrait" verticalDpi="4294967293" r:id="rId1"/>
  <headerFooter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101"/>
  <sheetViews>
    <sheetView view="pageBreakPreview" zoomScaleSheetLayoutView="100" workbookViewId="0">
      <selection activeCell="B5" sqref="B5"/>
    </sheetView>
  </sheetViews>
  <sheetFormatPr defaultRowHeight="12.75"/>
  <cols>
    <col min="1" max="1" width="3.42578125" style="68" customWidth="1"/>
    <col min="2" max="2" width="38.28515625" style="69" customWidth="1"/>
    <col min="3" max="3" width="4.85546875" style="70" customWidth="1"/>
    <col min="4" max="4" width="10.5703125" style="71" customWidth="1"/>
    <col min="5" max="5" width="14.28515625" style="71" customWidth="1"/>
    <col min="6" max="6" width="15.7109375" style="72" customWidth="1"/>
    <col min="7" max="7" width="0" style="73" hidden="1" customWidth="1"/>
    <col min="8" max="10" width="0" style="74" hidden="1" customWidth="1"/>
    <col min="11" max="16384" width="9.140625" style="75"/>
  </cols>
  <sheetData>
    <row r="1" spans="1:256" s="83" customFormat="1">
      <c r="A1" s="76"/>
      <c r="B1" s="77" t="s">
        <v>36</v>
      </c>
      <c r="C1" s="78"/>
      <c r="D1" s="79"/>
      <c r="E1" s="79"/>
      <c r="F1" s="80"/>
      <c r="G1" s="81"/>
      <c r="H1" s="82"/>
      <c r="I1" s="82"/>
      <c r="J1" s="82"/>
    </row>
    <row r="3" spans="1:256" s="1" customFormat="1">
      <c r="A3" s="84"/>
      <c r="B3" s="85"/>
      <c r="C3" s="86"/>
      <c r="D3" s="87"/>
      <c r="E3" s="87"/>
      <c r="F3" s="88"/>
    </row>
    <row r="4" spans="1:256" s="93" customFormat="1">
      <c r="A4" s="89"/>
      <c r="B4" s="90" t="s">
        <v>37</v>
      </c>
      <c r="C4" s="91" t="s">
        <v>38</v>
      </c>
      <c r="D4" s="92" t="s">
        <v>39</v>
      </c>
      <c r="E4" s="92" t="s">
        <v>40</v>
      </c>
      <c r="F4" s="92" t="s">
        <v>41</v>
      </c>
    </row>
    <row r="5" spans="1:256" s="98" customFormat="1">
      <c r="A5" s="94"/>
      <c r="B5" s="95"/>
      <c r="C5" s="96"/>
      <c r="D5" s="97"/>
      <c r="E5" s="97"/>
      <c r="F5" s="97"/>
    </row>
    <row r="6" spans="1:256">
      <c r="A6"/>
      <c r="B6" s="99" t="s">
        <v>42</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c r="A7"/>
      <c r="B7" s="99"/>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102">
      <c r="A8"/>
      <c r="B8" s="100" t="s">
        <v>43</v>
      </c>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02">
      <c r="A9"/>
      <c r="B9" s="100" t="s">
        <v>44</v>
      </c>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53">
      <c r="A10"/>
      <c r="B10" s="100" t="s">
        <v>45</v>
      </c>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38.25">
      <c r="A11"/>
      <c r="B11" s="101" t="s">
        <v>46</v>
      </c>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51">
      <c r="A12"/>
      <c r="B12" s="101" t="s">
        <v>47</v>
      </c>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63.75">
      <c r="A13"/>
      <c r="B13" s="101" t="s">
        <v>48</v>
      </c>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27.5">
      <c r="A14"/>
      <c r="B14" s="101" t="s">
        <v>49</v>
      </c>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76.5">
      <c r="A15"/>
      <c r="B15" s="101" t="s">
        <v>50</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5.5">
      <c r="A16"/>
      <c r="B16" s="101" t="s">
        <v>51</v>
      </c>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110" s="107" customFormat="1" ht="89.25">
      <c r="A17" s="102"/>
      <c r="B17" s="101" t="s">
        <v>52</v>
      </c>
      <c r="C17" s="103"/>
      <c r="D17" s="104"/>
      <c r="E17" s="104"/>
      <c r="F17" s="105"/>
      <c r="G17" s="103"/>
      <c r="H17" s="103"/>
      <c r="I17" s="103"/>
      <c r="J17" s="106"/>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c r="BV17" s="103"/>
      <c r="BW17" s="103"/>
      <c r="BX17" s="103"/>
      <c r="BY17" s="103"/>
      <c r="BZ17" s="103"/>
      <c r="CA17" s="103"/>
      <c r="CB17" s="103"/>
      <c r="CC17" s="103"/>
      <c r="CD17" s="103"/>
      <c r="CE17" s="103"/>
      <c r="CF17" s="103"/>
      <c r="CG17" s="103"/>
      <c r="CH17" s="103"/>
      <c r="CI17" s="103"/>
      <c r="CJ17" s="103"/>
      <c r="CK17" s="103"/>
      <c r="CL17" s="103"/>
      <c r="CM17" s="103"/>
      <c r="CN17" s="103"/>
      <c r="CO17" s="103"/>
      <c r="CP17" s="103"/>
      <c r="CQ17" s="103"/>
      <c r="CR17" s="103"/>
      <c r="CS17" s="103"/>
      <c r="CT17" s="103"/>
      <c r="CU17" s="103"/>
      <c r="CV17" s="103"/>
      <c r="CW17" s="103"/>
      <c r="CX17" s="103"/>
      <c r="CY17" s="103"/>
      <c r="CZ17" s="103"/>
      <c r="DA17" s="103"/>
      <c r="DB17" s="103"/>
      <c r="DC17" s="103"/>
      <c r="DD17" s="103"/>
      <c r="DE17" s="103"/>
      <c r="DF17" s="103"/>
    </row>
    <row r="18" spans="1:110" s="107" customFormat="1" ht="25.5">
      <c r="A18" s="102"/>
      <c r="B18" s="101" t="s">
        <v>53</v>
      </c>
      <c r="C18" s="103"/>
      <c r="D18" s="104"/>
      <c r="E18" s="104"/>
      <c r="F18" s="105"/>
      <c r="G18" s="103"/>
      <c r="H18" s="103"/>
      <c r="I18" s="103"/>
      <c r="J18" s="106"/>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3"/>
      <c r="CB18" s="103"/>
      <c r="CC18" s="103"/>
      <c r="CD18" s="103"/>
      <c r="CE18" s="103"/>
      <c r="CF18" s="103"/>
      <c r="CG18" s="103"/>
      <c r="CH18" s="103"/>
      <c r="CI18" s="103"/>
      <c r="CJ18" s="103"/>
      <c r="CK18" s="103"/>
      <c r="CL18" s="103"/>
      <c r="CM18" s="103"/>
      <c r="CN18" s="103"/>
      <c r="CO18" s="103"/>
      <c r="CP18" s="103"/>
      <c r="CQ18" s="103"/>
      <c r="CR18" s="103"/>
      <c r="CS18" s="103"/>
      <c r="CT18" s="103"/>
      <c r="CU18" s="103"/>
      <c r="CV18" s="103"/>
      <c r="CW18" s="103"/>
      <c r="CX18" s="103"/>
      <c r="CY18" s="103"/>
      <c r="CZ18" s="103"/>
      <c r="DA18" s="103"/>
      <c r="DB18" s="103"/>
      <c r="DC18" s="103"/>
      <c r="DD18" s="103"/>
      <c r="DE18" s="103"/>
      <c r="DF18" s="103"/>
    </row>
    <row r="19" spans="1:110" s="107" customFormat="1" ht="89.25">
      <c r="A19" s="102"/>
      <c r="B19" s="101" t="s">
        <v>54</v>
      </c>
      <c r="C19" s="103"/>
      <c r="D19" s="104"/>
      <c r="E19" s="104"/>
      <c r="F19" s="105"/>
      <c r="G19" s="103"/>
      <c r="H19" s="103"/>
      <c r="I19" s="103"/>
      <c r="J19" s="106"/>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c r="BV19" s="103"/>
      <c r="BW19" s="103"/>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row>
    <row r="20" spans="1:110" s="107" customFormat="1" ht="51">
      <c r="A20" s="102"/>
      <c r="B20" s="108" t="s">
        <v>55</v>
      </c>
      <c r="C20" s="103"/>
      <c r="D20" s="104"/>
      <c r="E20" s="104"/>
      <c r="F20" s="105"/>
      <c r="G20" s="103"/>
      <c r="H20" s="103"/>
      <c r="I20" s="103"/>
      <c r="J20" s="106"/>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c r="BV20" s="103"/>
      <c r="BW20" s="103"/>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row>
    <row r="21" spans="1:110" s="107" customFormat="1" ht="38.25">
      <c r="A21" s="102"/>
      <c r="B21" s="101" t="s">
        <v>56</v>
      </c>
      <c r="C21" s="103"/>
      <c r="D21" s="104"/>
      <c r="E21" s="104"/>
      <c r="F21" s="105"/>
      <c r="G21" s="103"/>
      <c r="H21" s="103"/>
      <c r="I21" s="103"/>
      <c r="J21" s="106"/>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c r="BV21" s="103"/>
      <c r="BW21" s="103"/>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row>
    <row r="22" spans="1:110" s="107" customFormat="1">
      <c r="A22" s="102"/>
      <c r="B22" s="109"/>
      <c r="C22" s="103"/>
      <c r="D22" s="104"/>
      <c r="E22" s="104"/>
      <c r="F22" s="105"/>
      <c r="G22" s="103"/>
      <c r="H22" s="103"/>
      <c r="I22" s="103"/>
      <c r="J22" s="106"/>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c r="BV22" s="103"/>
      <c r="BW22" s="103"/>
      <c r="BX22" s="103"/>
      <c r="BY22" s="103"/>
      <c r="BZ22" s="103"/>
      <c r="CA22" s="103"/>
      <c r="CB22" s="103"/>
      <c r="CC22" s="103"/>
      <c r="CD22" s="103"/>
      <c r="CE22" s="103"/>
      <c r="CF22" s="103"/>
      <c r="CG22" s="103"/>
      <c r="CH22" s="103"/>
      <c r="CI22" s="103"/>
      <c r="CJ22" s="103"/>
      <c r="CK22" s="103"/>
      <c r="CL22" s="103"/>
      <c r="CM22" s="103"/>
      <c r="CN22" s="103"/>
      <c r="CO22" s="103"/>
      <c r="CP22" s="103"/>
      <c r="CQ22" s="103"/>
      <c r="CR22" s="103"/>
      <c r="CS22" s="103"/>
      <c r="CT22" s="103"/>
      <c r="CU22" s="103"/>
      <c r="CV22" s="103"/>
      <c r="CW22" s="103"/>
      <c r="CX22" s="103"/>
      <c r="CY22" s="103"/>
      <c r="CZ22" s="103"/>
      <c r="DA22" s="103"/>
      <c r="DB22" s="103"/>
      <c r="DC22" s="103"/>
      <c r="DD22" s="103"/>
      <c r="DE22" s="103"/>
      <c r="DF22" s="103"/>
    </row>
    <row r="23" spans="1:110" s="107" customFormat="1">
      <c r="A23" s="102"/>
      <c r="B23" s="110"/>
      <c r="G23" s="103"/>
      <c r="H23" s="103"/>
      <c r="I23" s="103"/>
      <c r="J23" s="106"/>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3"/>
      <c r="CL23" s="103"/>
      <c r="CM23" s="103"/>
      <c r="CN23" s="103"/>
      <c r="CO23" s="103"/>
      <c r="CP23" s="103"/>
      <c r="CQ23" s="103"/>
      <c r="CR23" s="103"/>
      <c r="CS23" s="103"/>
      <c r="CT23" s="103"/>
      <c r="CU23" s="103"/>
      <c r="CV23" s="103"/>
      <c r="CW23" s="103"/>
      <c r="CX23" s="103"/>
      <c r="CY23" s="103"/>
      <c r="CZ23" s="103"/>
      <c r="DA23" s="103"/>
      <c r="DB23" s="103"/>
      <c r="DC23" s="103"/>
      <c r="DD23" s="103"/>
      <c r="DE23" s="103"/>
      <c r="DF23" s="103"/>
    </row>
    <row r="24" spans="1:110" s="107" customFormat="1">
      <c r="A24" s="102"/>
      <c r="B24" s="110"/>
      <c r="C24" s="103"/>
      <c r="D24" s="104"/>
      <c r="E24" s="104"/>
      <c r="F24" s="105"/>
      <c r="G24" s="103"/>
      <c r="H24" s="103"/>
      <c r="I24" s="103"/>
      <c r="J24" s="106"/>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c r="CZ24" s="103"/>
      <c r="DA24" s="103"/>
      <c r="DB24" s="103"/>
      <c r="DC24" s="103"/>
      <c r="DD24" s="103"/>
      <c r="DE24" s="103"/>
      <c r="DF24" s="103"/>
    </row>
    <row r="25" spans="1:110" s="107" customFormat="1">
      <c r="A25" s="102"/>
      <c r="B25" s="110"/>
      <c r="C25" s="103"/>
      <c r="D25" s="104"/>
      <c r="E25" s="104"/>
      <c r="F25" s="105"/>
      <c r="G25" s="103"/>
      <c r="H25" s="103"/>
      <c r="I25" s="103"/>
      <c r="J25" s="106"/>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103"/>
      <c r="BW25" s="103"/>
      <c r="BX25" s="103"/>
      <c r="BY25" s="103"/>
      <c r="BZ25" s="103"/>
      <c r="CA25" s="103"/>
      <c r="CB25" s="103"/>
      <c r="CC25" s="103"/>
      <c r="CD25" s="103"/>
      <c r="CE25" s="103"/>
      <c r="CF25" s="103"/>
      <c r="CG25" s="103"/>
      <c r="CH25" s="103"/>
      <c r="CI25" s="103"/>
      <c r="CJ25" s="103"/>
      <c r="CK25" s="103"/>
      <c r="CL25" s="103"/>
      <c r="CM25" s="103"/>
      <c r="CN25" s="103"/>
      <c r="CO25" s="103"/>
      <c r="CP25" s="103"/>
      <c r="CQ25" s="103"/>
      <c r="CR25" s="103"/>
      <c r="CS25" s="103"/>
      <c r="CT25" s="103"/>
      <c r="CU25" s="103"/>
      <c r="CV25" s="103"/>
      <c r="CW25" s="103"/>
      <c r="CX25" s="103"/>
      <c r="CY25" s="103"/>
      <c r="CZ25" s="103"/>
      <c r="DA25" s="103"/>
      <c r="DB25" s="103"/>
      <c r="DC25" s="103"/>
      <c r="DD25" s="103"/>
      <c r="DE25" s="103"/>
      <c r="DF25" s="103"/>
    </row>
    <row r="26" spans="1:110" s="107" customFormat="1">
      <c r="A26" s="102"/>
      <c r="B26" s="110"/>
      <c r="C26" s="103"/>
      <c r="D26" s="104"/>
      <c r="E26" s="104"/>
      <c r="F26" s="105"/>
      <c r="G26" s="103"/>
      <c r="H26" s="103"/>
      <c r="I26" s="103"/>
      <c r="J26" s="106"/>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3"/>
      <c r="CD26" s="103"/>
      <c r="CE26" s="103"/>
      <c r="CF26" s="103"/>
      <c r="CG26" s="103"/>
      <c r="CH26" s="103"/>
      <c r="CI26" s="103"/>
      <c r="CJ26" s="103"/>
      <c r="CK26" s="103"/>
      <c r="CL26" s="103"/>
      <c r="CM26" s="103"/>
      <c r="CN26" s="103"/>
      <c r="CO26" s="103"/>
      <c r="CP26" s="103"/>
      <c r="CQ26" s="103"/>
      <c r="CR26" s="103"/>
      <c r="CS26" s="103"/>
      <c r="CT26" s="103"/>
      <c r="CU26" s="103"/>
      <c r="CV26" s="103"/>
      <c r="CW26" s="103"/>
      <c r="CX26" s="103"/>
      <c r="CY26" s="103"/>
      <c r="CZ26" s="103"/>
      <c r="DA26" s="103"/>
      <c r="DB26" s="103"/>
      <c r="DC26" s="103"/>
      <c r="DD26" s="103"/>
      <c r="DE26" s="103"/>
      <c r="DF26" s="103"/>
    </row>
    <row r="27" spans="1:110" s="107" customFormat="1">
      <c r="A27" s="102"/>
      <c r="B27" s="110"/>
      <c r="C27" s="103"/>
      <c r="D27" s="104"/>
      <c r="E27" s="104"/>
      <c r="F27" s="105"/>
      <c r="G27" s="103"/>
      <c r="H27" s="103"/>
      <c r="I27" s="103"/>
      <c r="J27" s="106"/>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c r="BV27" s="103"/>
      <c r="BW27" s="103"/>
      <c r="BX27" s="103"/>
      <c r="BY27" s="103"/>
      <c r="BZ27" s="103"/>
      <c r="CA27" s="103"/>
      <c r="CB27" s="103"/>
      <c r="CC27" s="103"/>
      <c r="CD27" s="103"/>
      <c r="CE27" s="103"/>
      <c r="CF27" s="103"/>
      <c r="CG27" s="103"/>
      <c r="CH27" s="103"/>
      <c r="CI27" s="103"/>
      <c r="CJ27" s="103"/>
      <c r="CK27" s="103"/>
      <c r="CL27" s="103"/>
      <c r="CM27" s="103"/>
      <c r="CN27" s="103"/>
      <c r="CO27" s="103"/>
      <c r="CP27" s="103"/>
      <c r="CQ27" s="103"/>
      <c r="CR27" s="103"/>
      <c r="CS27" s="103"/>
      <c r="CT27" s="103"/>
      <c r="CU27" s="103"/>
      <c r="CV27" s="103"/>
      <c r="CW27" s="103"/>
      <c r="CX27" s="103"/>
      <c r="CY27" s="103"/>
      <c r="CZ27" s="103"/>
      <c r="DA27" s="103"/>
      <c r="DB27" s="103"/>
      <c r="DC27" s="103"/>
      <c r="DD27" s="103"/>
      <c r="DE27" s="103"/>
      <c r="DF27" s="103"/>
    </row>
    <row r="28" spans="1:110" s="107" customFormat="1">
      <c r="A28" s="102"/>
      <c r="B28" s="110"/>
      <c r="C28" s="103"/>
      <c r="D28" s="104"/>
      <c r="E28" s="104"/>
      <c r="F28" s="105"/>
      <c r="G28" s="103"/>
      <c r="H28" s="103"/>
      <c r="I28" s="103"/>
      <c r="J28" s="106"/>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c r="BV28" s="103"/>
      <c r="BW28" s="103"/>
      <c r="BX28" s="103"/>
      <c r="BY28" s="103"/>
      <c r="BZ28" s="103"/>
      <c r="CA28" s="103"/>
      <c r="CB28" s="103"/>
      <c r="CC28" s="103"/>
      <c r="CD28" s="103"/>
      <c r="CE28" s="103"/>
      <c r="CF28" s="103"/>
      <c r="CG28" s="103"/>
      <c r="CH28" s="103"/>
      <c r="CI28" s="103"/>
      <c r="CJ28" s="103"/>
      <c r="CK28" s="103"/>
      <c r="CL28" s="103"/>
      <c r="CM28" s="103"/>
      <c r="CN28" s="103"/>
      <c r="CO28" s="103"/>
      <c r="CP28" s="103"/>
      <c r="CQ28" s="103"/>
      <c r="CR28" s="103"/>
      <c r="CS28" s="103"/>
      <c r="CT28" s="103"/>
      <c r="CU28" s="103"/>
      <c r="CV28" s="103"/>
      <c r="CW28" s="103"/>
      <c r="CX28" s="103"/>
      <c r="CY28" s="103"/>
      <c r="CZ28" s="103"/>
      <c r="DA28" s="103"/>
      <c r="DB28" s="103"/>
      <c r="DC28" s="103"/>
      <c r="DD28" s="103"/>
      <c r="DE28" s="103"/>
      <c r="DF28" s="103"/>
    </row>
    <row r="29" spans="1:110" s="107" customFormat="1">
      <c r="A29" s="102"/>
      <c r="B29" s="110"/>
      <c r="C29" s="103"/>
      <c r="D29" s="104"/>
      <c r="E29" s="104"/>
      <c r="F29" s="105"/>
      <c r="G29" s="103"/>
      <c r="H29" s="103"/>
      <c r="I29" s="103"/>
      <c r="J29" s="106"/>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103"/>
      <c r="CR29" s="103"/>
      <c r="CS29" s="103"/>
      <c r="CT29" s="103"/>
      <c r="CU29" s="103"/>
      <c r="CV29" s="103"/>
      <c r="CW29" s="103"/>
      <c r="CX29" s="103"/>
      <c r="CY29" s="103"/>
      <c r="CZ29" s="103"/>
      <c r="DA29" s="103"/>
      <c r="DB29" s="103"/>
      <c r="DC29" s="103"/>
      <c r="DD29" s="103"/>
      <c r="DE29" s="103"/>
      <c r="DF29" s="103"/>
    </row>
    <row r="30" spans="1:110" s="107" customFormat="1">
      <c r="A30" s="102"/>
      <c r="B30" s="110"/>
      <c r="C30" s="103"/>
      <c r="D30" s="104"/>
      <c r="E30" s="104"/>
      <c r="F30" s="105"/>
      <c r="G30" s="103"/>
      <c r="H30" s="103"/>
      <c r="I30" s="103"/>
      <c r="J30" s="106"/>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103"/>
      <c r="BX30" s="103"/>
      <c r="BY30" s="103"/>
      <c r="BZ30" s="103"/>
      <c r="CA30" s="103"/>
      <c r="CB30" s="103"/>
      <c r="CC30" s="103"/>
      <c r="CD30" s="103"/>
      <c r="CE30" s="103"/>
      <c r="CF30" s="103"/>
      <c r="CG30" s="103"/>
      <c r="CH30" s="103"/>
      <c r="CI30" s="103"/>
      <c r="CJ30" s="103"/>
      <c r="CK30" s="103"/>
      <c r="CL30" s="103"/>
      <c r="CM30" s="103"/>
      <c r="CN30" s="103"/>
      <c r="CO30" s="103"/>
      <c r="CP30" s="103"/>
      <c r="CQ30" s="103"/>
      <c r="CR30" s="103"/>
      <c r="CS30" s="103"/>
      <c r="CT30" s="103"/>
      <c r="CU30" s="103"/>
      <c r="CV30" s="103"/>
      <c r="CW30" s="103"/>
      <c r="CX30" s="103"/>
      <c r="CY30" s="103"/>
      <c r="CZ30" s="103"/>
      <c r="DA30" s="103"/>
      <c r="DB30" s="103"/>
      <c r="DC30" s="103"/>
      <c r="DD30" s="103"/>
      <c r="DE30" s="103"/>
      <c r="DF30" s="103"/>
    </row>
    <row r="31" spans="1:110" s="107" customFormat="1">
      <c r="A31" s="102"/>
      <c r="B31" s="110"/>
      <c r="C31" s="103"/>
      <c r="D31" s="104"/>
      <c r="E31" s="104"/>
      <c r="F31" s="105"/>
      <c r="G31" s="103"/>
      <c r="H31" s="103"/>
      <c r="I31" s="103"/>
      <c r="J31" s="106"/>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c r="BV31" s="103"/>
      <c r="BW31" s="103"/>
      <c r="BX31" s="103"/>
      <c r="BY31" s="103"/>
      <c r="BZ31" s="103"/>
      <c r="CA31" s="103"/>
      <c r="CB31" s="103"/>
      <c r="CC31" s="103"/>
      <c r="CD31" s="103"/>
      <c r="CE31" s="103"/>
      <c r="CF31" s="103"/>
      <c r="CG31" s="103"/>
      <c r="CH31" s="103"/>
      <c r="CI31" s="103"/>
      <c r="CJ31" s="103"/>
      <c r="CK31" s="103"/>
      <c r="CL31" s="103"/>
      <c r="CM31" s="103"/>
      <c r="CN31" s="103"/>
      <c r="CO31" s="103"/>
      <c r="CP31" s="103"/>
      <c r="CQ31" s="103"/>
      <c r="CR31" s="103"/>
      <c r="CS31" s="103"/>
      <c r="CT31" s="103"/>
      <c r="CU31" s="103"/>
      <c r="CV31" s="103"/>
      <c r="CW31" s="103"/>
      <c r="CX31" s="103"/>
      <c r="CY31" s="103"/>
      <c r="CZ31" s="103"/>
      <c r="DA31" s="103"/>
      <c r="DB31" s="103"/>
      <c r="DC31" s="103"/>
      <c r="DD31" s="103"/>
      <c r="DE31" s="103"/>
      <c r="DF31" s="103"/>
    </row>
    <row r="32" spans="1:110" s="107" customFormat="1">
      <c r="A32" s="102"/>
      <c r="B32" s="111"/>
      <c r="C32" s="103"/>
      <c r="D32" s="104"/>
      <c r="E32" s="104"/>
      <c r="F32" s="105"/>
      <c r="G32" s="103"/>
      <c r="H32" s="103"/>
      <c r="I32" s="103"/>
      <c r="J32" s="106"/>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103"/>
      <c r="BW32" s="103"/>
      <c r="BX32" s="103"/>
      <c r="BY32" s="103"/>
      <c r="BZ32" s="103"/>
      <c r="CA32" s="103"/>
      <c r="CB32" s="103"/>
      <c r="CC32" s="103"/>
      <c r="CD32" s="103"/>
      <c r="CE32" s="103"/>
      <c r="CF32" s="103"/>
      <c r="CG32" s="103"/>
      <c r="CH32" s="103"/>
      <c r="CI32" s="103"/>
      <c r="CJ32" s="103"/>
      <c r="CK32" s="103"/>
      <c r="CL32" s="103"/>
      <c r="CM32" s="103"/>
      <c r="CN32" s="103"/>
      <c r="CO32" s="103"/>
      <c r="CP32" s="103"/>
      <c r="CQ32" s="103"/>
      <c r="CR32" s="103"/>
      <c r="CS32" s="103"/>
      <c r="CT32" s="103"/>
      <c r="CU32" s="103"/>
      <c r="CV32" s="103"/>
      <c r="CW32" s="103"/>
      <c r="CX32" s="103"/>
      <c r="CY32" s="103"/>
      <c r="CZ32" s="103"/>
      <c r="DA32" s="103"/>
      <c r="DB32" s="103"/>
      <c r="DC32" s="103"/>
      <c r="DD32" s="103"/>
      <c r="DE32" s="103"/>
      <c r="DF32" s="103"/>
    </row>
    <row r="33" spans="1:110" s="107" customFormat="1">
      <c r="A33" s="102"/>
      <c r="B33" s="111"/>
      <c r="C33" s="103"/>
      <c r="D33" s="104"/>
      <c r="E33" s="104"/>
      <c r="F33" s="105"/>
      <c r="G33" s="103"/>
      <c r="H33" s="103"/>
      <c r="I33" s="103"/>
      <c r="J33" s="106"/>
      <c r="K33" s="103"/>
      <c r="L33" s="103"/>
      <c r="M33" s="103"/>
      <c r="N33" s="103"/>
      <c r="O33" s="103"/>
      <c r="P33" s="103"/>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3"/>
      <c r="CB33" s="103"/>
      <c r="CC33" s="103"/>
      <c r="CD33" s="103"/>
      <c r="CE33" s="103"/>
      <c r="CF33" s="103"/>
      <c r="CG33" s="103"/>
      <c r="CH33" s="103"/>
      <c r="CI33" s="103"/>
      <c r="CJ33" s="103"/>
      <c r="CK33" s="103"/>
      <c r="CL33" s="103"/>
      <c r="CM33" s="103"/>
      <c r="CN33" s="103"/>
      <c r="CO33" s="103"/>
      <c r="CP33" s="103"/>
      <c r="CQ33" s="103"/>
      <c r="CR33" s="103"/>
      <c r="CS33" s="103"/>
      <c r="CT33" s="103"/>
      <c r="CU33" s="103"/>
      <c r="CV33" s="103"/>
      <c r="CW33" s="103"/>
      <c r="CX33" s="103"/>
      <c r="CY33" s="103"/>
      <c r="CZ33" s="103"/>
      <c r="DA33" s="103"/>
      <c r="DB33" s="103"/>
      <c r="DC33" s="103"/>
      <c r="DD33" s="103"/>
      <c r="DE33" s="103"/>
      <c r="DF33" s="103"/>
    </row>
    <row r="34" spans="1:110" s="107" customFormat="1">
      <c r="A34" s="102"/>
      <c r="B34" s="111"/>
      <c r="C34" s="103"/>
      <c r="D34" s="104"/>
      <c r="E34" s="104"/>
      <c r="F34" s="105"/>
      <c r="G34" s="103"/>
      <c r="H34" s="103"/>
      <c r="I34" s="103"/>
      <c r="J34" s="106"/>
      <c r="K34" s="103"/>
      <c r="L34" s="103"/>
      <c r="M34" s="103"/>
      <c r="N34" s="103"/>
      <c r="O34" s="103"/>
      <c r="P34" s="103"/>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3"/>
      <c r="CI34" s="103"/>
      <c r="CJ34" s="103"/>
      <c r="CK34" s="103"/>
      <c r="CL34" s="103"/>
      <c r="CM34" s="103"/>
      <c r="CN34" s="103"/>
      <c r="CO34" s="103"/>
      <c r="CP34" s="103"/>
      <c r="CQ34" s="103"/>
      <c r="CR34" s="103"/>
      <c r="CS34" s="103"/>
      <c r="CT34" s="103"/>
      <c r="CU34" s="103"/>
      <c r="CV34" s="103"/>
      <c r="CW34" s="103"/>
      <c r="CX34" s="103"/>
      <c r="CY34" s="103"/>
      <c r="CZ34" s="103"/>
      <c r="DA34" s="103"/>
      <c r="DB34" s="103"/>
      <c r="DC34" s="103"/>
      <c r="DD34" s="103"/>
      <c r="DE34" s="103"/>
      <c r="DF34" s="103"/>
    </row>
    <row r="35" spans="1:110" s="107" customFormat="1">
      <c r="A35" s="102"/>
      <c r="B35" s="111"/>
      <c r="C35" s="103"/>
      <c r="D35" s="104"/>
      <c r="E35" s="104"/>
      <c r="F35" s="105"/>
      <c r="G35" s="103"/>
      <c r="H35" s="103"/>
      <c r="I35" s="103"/>
      <c r="J35" s="106"/>
      <c r="K35" s="103"/>
      <c r="L35" s="103"/>
      <c r="M35" s="103"/>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103"/>
      <c r="CR35" s="103"/>
      <c r="CS35" s="103"/>
      <c r="CT35" s="103"/>
      <c r="CU35" s="103"/>
      <c r="CV35" s="103"/>
      <c r="CW35" s="103"/>
      <c r="CX35" s="103"/>
      <c r="CY35" s="103"/>
      <c r="CZ35" s="103"/>
      <c r="DA35" s="103"/>
      <c r="DB35" s="103"/>
      <c r="DC35" s="103"/>
      <c r="DD35" s="103"/>
      <c r="DE35" s="103"/>
      <c r="DF35" s="103"/>
    </row>
    <row r="36" spans="1:110" s="107" customFormat="1">
      <c r="A36" s="102"/>
      <c r="B36" s="111"/>
      <c r="C36" s="103"/>
      <c r="D36" s="104"/>
      <c r="E36" s="104"/>
      <c r="F36" s="105"/>
      <c r="G36" s="103"/>
      <c r="H36" s="103"/>
      <c r="I36" s="103"/>
      <c r="J36" s="106"/>
      <c r="K36" s="103"/>
      <c r="L36" s="103"/>
      <c r="M36" s="103"/>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103"/>
      <c r="CQ36" s="103"/>
      <c r="CR36" s="103"/>
      <c r="CS36" s="103"/>
      <c r="CT36" s="103"/>
      <c r="CU36" s="103"/>
      <c r="CV36" s="103"/>
      <c r="CW36" s="103"/>
      <c r="CX36" s="103"/>
      <c r="CY36" s="103"/>
      <c r="CZ36" s="103"/>
      <c r="DA36" s="103"/>
      <c r="DB36" s="103"/>
      <c r="DC36" s="103"/>
      <c r="DD36" s="103"/>
      <c r="DE36" s="103"/>
      <c r="DF36" s="103"/>
    </row>
    <row r="37" spans="1:110" s="107" customFormat="1">
      <c r="A37" s="102"/>
      <c r="B37" s="111"/>
      <c r="C37" s="103"/>
      <c r="D37" s="104"/>
      <c r="E37" s="104"/>
      <c r="F37" s="105"/>
      <c r="G37" s="103"/>
      <c r="H37" s="103"/>
      <c r="I37" s="103"/>
      <c r="J37" s="106"/>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c r="BO37" s="103"/>
      <c r="BP37" s="103"/>
      <c r="BQ37" s="103"/>
      <c r="BR37" s="103"/>
      <c r="BS37" s="103"/>
      <c r="BT37" s="103"/>
      <c r="BU37" s="103"/>
      <c r="BV37" s="103"/>
      <c r="BW37" s="103"/>
      <c r="BX37" s="103"/>
      <c r="BY37" s="103"/>
      <c r="BZ37" s="103"/>
      <c r="CA37" s="103"/>
      <c r="CB37" s="103"/>
      <c r="CC37" s="103"/>
      <c r="CD37" s="103"/>
      <c r="CE37" s="103"/>
      <c r="CF37" s="103"/>
      <c r="CG37" s="103"/>
      <c r="CH37" s="103"/>
      <c r="CI37" s="103"/>
      <c r="CJ37" s="103"/>
      <c r="CK37" s="103"/>
      <c r="CL37" s="103"/>
      <c r="CM37" s="103"/>
      <c r="CN37" s="103"/>
      <c r="CO37" s="103"/>
      <c r="CP37" s="103"/>
      <c r="CQ37" s="103"/>
      <c r="CR37" s="103"/>
      <c r="CS37" s="103"/>
      <c r="CT37" s="103"/>
      <c r="CU37" s="103"/>
      <c r="CV37" s="103"/>
      <c r="CW37" s="103"/>
      <c r="CX37" s="103"/>
      <c r="CY37" s="103"/>
      <c r="CZ37" s="103"/>
      <c r="DA37" s="103"/>
      <c r="DB37" s="103"/>
      <c r="DC37" s="103"/>
      <c r="DD37" s="103"/>
      <c r="DE37" s="103"/>
      <c r="DF37" s="103"/>
    </row>
    <row r="38" spans="1:110" s="107" customFormat="1">
      <c r="A38" s="102"/>
      <c r="B38" s="110"/>
      <c r="C38" s="103"/>
      <c r="D38" s="104"/>
      <c r="E38" s="104"/>
      <c r="F38" s="105"/>
      <c r="G38" s="103"/>
      <c r="H38" s="103"/>
      <c r="I38" s="103"/>
      <c r="J38" s="106"/>
      <c r="K38" s="103"/>
      <c r="L38" s="103"/>
      <c r="M38" s="103"/>
      <c r="N38" s="103"/>
      <c r="O38" s="103"/>
      <c r="P38" s="103"/>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3"/>
      <c r="CN38" s="103"/>
      <c r="CO38" s="103"/>
      <c r="CP38" s="103"/>
      <c r="CQ38" s="103"/>
      <c r="CR38" s="103"/>
      <c r="CS38" s="103"/>
      <c r="CT38" s="103"/>
      <c r="CU38" s="103"/>
      <c r="CV38" s="103"/>
      <c r="CW38" s="103"/>
      <c r="CX38" s="103"/>
      <c r="CY38" s="103"/>
      <c r="CZ38" s="103"/>
      <c r="DA38" s="103"/>
      <c r="DB38" s="103"/>
      <c r="DC38" s="103"/>
      <c r="DD38" s="103"/>
      <c r="DE38" s="103"/>
      <c r="DF38" s="103"/>
    </row>
    <row r="39" spans="1:110" s="107" customFormat="1">
      <c r="A39" s="102"/>
      <c r="B39" s="110"/>
      <c r="C39" s="103"/>
      <c r="D39" s="104"/>
      <c r="E39" s="104"/>
      <c r="F39" s="105"/>
      <c r="G39" s="103"/>
      <c r="H39" s="103"/>
      <c r="I39" s="103"/>
      <c r="J39" s="106"/>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103"/>
      <c r="BT39" s="103"/>
      <c r="BU39" s="103"/>
      <c r="BV39" s="103"/>
      <c r="BW39" s="103"/>
      <c r="BX39" s="103"/>
      <c r="BY39" s="103"/>
      <c r="BZ39" s="103"/>
      <c r="CA39" s="103"/>
      <c r="CB39" s="103"/>
      <c r="CC39" s="103"/>
      <c r="CD39" s="103"/>
      <c r="CE39" s="103"/>
      <c r="CF39" s="103"/>
      <c r="CG39" s="103"/>
      <c r="CH39" s="103"/>
      <c r="CI39" s="103"/>
      <c r="CJ39" s="103"/>
      <c r="CK39" s="103"/>
      <c r="CL39" s="103"/>
      <c r="CM39" s="103"/>
      <c r="CN39" s="103"/>
      <c r="CO39" s="103"/>
      <c r="CP39" s="103"/>
      <c r="CQ39" s="103"/>
      <c r="CR39" s="103"/>
      <c r="CS39" s="103"/>
      <c r="CT39" s="103"/>
      <c r="CU39" s="103"/>
      <c r="CV39" s="103"/>
      <c r="CW39" s="103"/>
      <c r="CX39" s="103"/>
      <c r="CY39" s="103"/>
      <c r="CZ39" s="103"/>
      <c r="DA39" s="103"/>
      <c r="DB39" s="103"/>
      <c r="DC39" s="103"/>
      <c r="DD39" s="103"/>
      <c r="DE39" s="103"/>
      <c r="DF39" s="103"/>
    </row>
    <row r="40" spans="1:110" s="107" customFormat="1">
      <c r="A40" s="102"/>
      <c r="B40" s="110"/>
      <c r="C40" s="103"/>
      <c r="D40" s="104"/>
      <c r="E40" s="104"/>
      <c r="F40" s="105"/>
      <c r="G40" s="103"/>
      <c r="H40" s="103"/>
      <c r="I40" s="103"/>
      <c r="J40" s="106"/>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c r="BV40" s="103"/>
      <c r="BW40" s="103"/>
      <c r="BX40" s="103"/>
      <c r="BY40" s="103"/>
      <c r="BZ40" s="103"/>
      <c r="CA40" s="103"/>
      <c r="CB40" s="103"/>
      <c r="CC40" s="103"/>
      <c r="CD40" s="103"/>
      <c r="CE40" s="103"/>
      <c r="CF40" s="103"/>
      <c r="CG40" s="103"/>
      <c r="CH40" s="103"/>
      <c r="CI40" s="103"/>
      <c r="CJ40" s="103"/>
      <c r="CK40" s="103"/>
      <c r="CL40" s="103"/>
      <c r="CM40" s="103"/>
      <c r="CN40" s="103"/>
      <c r="CO40" s="103"/>
      <c r="CP40" s="103"/>
      <c r="CQ40" s="103"/>
      <c r="CR40" s="103"/>
      <c r="CS40" s="103"/>
      <c r="CT40" s="103"/>
      <c r="CU40" s="103"/>
      <c r="CV40" s="103"/>
      <c r="CW40" s="103"/>
      <c r="CX40" s="103"/>
      <c r="CY40" s="103"/>
      <c r="CZ40" s="103"/>
      <c r="DA40" s="103"/>
      <c r="DB40" s="103"/>
      <c r="DC40" s="103"/>
      <c r="DD40" s="103"/>
      <c r="DE40" s="103"/>
      <c r="DF40" s="103"/>
    </row>
    <row r="41" spans="1:110" s="107" customFormat="1">
      <c r="A41" s="102"/>
      <c r="B41" s="110"/>
      <c r="C41" s="103"/>
      <c r="D41" s="104"/>
      <c r="E41" s="104"/>
      <c r="F41" s="105"/>
      <c r="G41" s="103"/>
      <c r="H41" s="103"/>
      <c r="I41" s="103"/>
      <c r="J41" s="106"/>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c r="BV41" s="103"/>
      <c r="BW41" s="103"/>
      <c r="BX41" s="103"/>
      <c r="BY41" s="103"/>
      <c r="BZ41" s="103"/>
      <c r="CA41" s="103"/>
      <c r="CB41" s="103"/>
      <c r="CC41" s="103"/>
      <c r="CD41" s="103"/>
      <c r="CE41" s="103"/>
      <c r="CF41" s="103"/>
      <c r="CG41" s="103"/>
      <c r="CH41" s="103"/>
      <c r="CI41" s="103"/>
      <c r="CJ41" s="103"/>
      <c r="CK41" s="103"/>
      <c r="CL41" s="103"/>
      <c r="CM41" s="103"/>
      <c r="CN41" s="103"/>
      <c r="CO41" s="103"/>
      <c r="CP41" s="103"/>
      <c r="CQ41" s="103"/>
      <c r="CR41" s="103"/>
      <c r="CS41" s="103"/>
      <c r="CT41" s="103"/>
      <c r="CU41" s="103"/>
      <c r="CV41" s="103"/>
      <c r="CW41" s="103"/>
      <c r="CX41" s="103"/>
      <c r="CY41" s="103"/>
      <c r="CZ41" s="103"/>
      <c r="DA41" s="103"/>
      <c r="DB41" s="103"/>
      <c r="DC41" s="103"/>
      <c r="DD41" s="103"/>
      <c r="DE41" s="103"/>
      <c r="DF41" s="103"/>
    </row>
    <row r="42" spans="1:110" s="107" customFormat="1">
      <c r="A42" s="102"/>
      <c r="B42" s="110"/>
      <c r="C42" s="103"/>
      <c r="D42" s="104"/>
      <c r="E42" s="104"/>
      <c r="F42" s="105"/>
      <c r="G42" s="103"/>
      <c r="H42" s="103"/>
      <c r="I42" s="103"/>
      <c r="J42" s="106"/>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103"/>
      <c r="BW42" s="103"/>
      <c r="BX42" s="103"/>
      <c r="BY42" s="103"/>
      <c r="BZ42" s="103"/>
      <c r="CA42" s="103"/>
      <c r="CB42" s="103"/>
      <c r="CC42" s="103"/>
      <c r="CD42" s="103"/>
      <c r="CE42" s="103"/>
      <c r="CF42" s="103"/>
      <c r="CG42" s="103"/>
      <c r="CH42" s="103"/>
      <c r="CI42" s="103"/>
      <c r="CJ42" s="103"/>
      <c r="CK42" s="103"/>
      <c r="CL42" s="103"/>
      <c r="CM42" s="103"/>
      <c r="CN42" s="103"/>
      <c r="CO42" s="103"/>
      <c r="CP42" s="103"/>
      <c r="CQ42" s="103"/>
      <c r="CR42" s="103"/>
      <c r="CS42" s="103"/>
      <c r="CT42" s="103"/>
      <c r="CU42" s="103"/>
      <c r="CV42" s="103"/>
      <c r="CW42" s="103"/>
      <c r="CX42" s="103"/>
      <c r="CY42" s="103"/>
      <c r="CZ42" s="103"/>
      <c r="DA42" s="103"/>
      <c r="DB42" s="103"/>
      <c r="DC42" s="103"/>
      <c r="DD42" s="103"/>
      <c r="DE42" s="103"/>
      <c r="DF42" s="103"/>
    </row>
    <row r="43" spans="1:110" s="107" customFormat="1">
      <c r="A43" s="102"/>
      <c r="B43" s="110"/>
      <c r="C43" s="103"/>
      <c r="D43" s="104"/>
      <c r="E43" s="104"/>
      <c r="F43" s="105"/>
      <c r="G43" s="103"/>
      <c r="H43" s="103"/>
      <c r="I43" s="103"/>
      <c r="J43" s="106"/>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103"/>
      <c r="CQ43" s="103"/>
      <c r="CR43" s="103"/>
      <c r="CS43" s="103"/>
      <c r="CT43" s="103"/>
      <c r="CU43" s="103"/>
      <c r="CV43" s="103"/>
      <c r="CW43" s="103"/>
      <c r="CX43" s="103"/>
      <c r="CY43" s="103"/>
      <c r="CZ43" s="103"/>
      <c r="DA43" s="103"/>
      <c r="DB43" s="103"/>
      <c r="DC43" s="103"/>
      <c r="DD43" s="103"/>
      <c r="DE43" s="103"/>
      <c r="DF43" s="103"/>
    </row>
    <row r="44" spans="1:110" s="107" customFormat="1">
      <c r="A44" s="102"/>
      <c r="B44" s="110"/>
      <c r="C44" s="103"/>
      <c r="D44" s="104"/>
      <c r="E44" s="104"/>
      <c r="F44" s="105"/>
      <c r="G44" s="103"/>
      <c r="H44" s="103"/>
      <c r="I44" s="103"/>
      <c r="J44" s="106"/>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row>
    <row r="45" spans="1:110" s="103" customFormat="1">
      <c r="A45" s="112"/>
      <c r="B45" s="113"/>
      <c r="C45" s="114"/>
      <c r="D45" s="115"/>
      <c r="E45" s="115"/>
      <c r="F45" s="105"/>
      <c r="G45" s="116"/>
      <c r="H45" s="106"/>
      <c r="I45" s="106"/>
      <c r="J45" s="106"/>
    </row>
    <row r="46" spans="1:110" s="103" customFormat="1">
      <c r="A46" s="112"/>
      <c r="B46" s="111"/>
      <c r="C46" s="114"/>
      <c r="D46" s="115"/>
      <c r="E46" s="115"/>
      <c r="F46" s="105"/>
      <c r="G46" s="116"/>
      <c r="H46" s="106"/>
      <c r="I46" s="106"/>
      <c r="J46" s="106"/>
    </row>
    <row r="47" spans="1:110" s="103" customFormat="1">
      <c r="A47" s="112"/>
      <c r="B47" s="113"/>
      <c r="C47" s="114"/>
      <c r="D47" s="115"/>
      <c r="E47" s="115"/>
      <c r="F47" s="105"/>
      <c r="G47" s="116"/>
      <c r="H47" s="106"/>
      <c r="I47" s="106"/>
      <c r="J47" s="106"/>
    </row>
    <row r="48" spans="1:110" s="103" customFormat="1">
      <c r="A48" s="112"/>
      <c r="B48" s="113"/>
      <c r="G48" s="116"/>
      <c r="H48" s="106"/>
      <c r="I48" s="106"/>
      <c r="J48" s="106"/>
    </row>
    <row r="49" spans="1:110" s="103" customFormat="1">
      <c r="A49" s="112"/>
      <c r="B49" s="113"/>
      <c r="C49" s="114"/>
      <c r="D49" s="115"/>
      <c r="E49" s="115"/>
      <c r="F49" s="105"/>
      <c r="G49" s="116"/>
      <c r="H49" s="106"/>
      <c r="I49" s="106"/>
      <c r="J49" s="106"/>
    </row>
    <row r="50" spans="1:110" s="103" customFormat="1">
      <c r="A50" s="112"/>
      <c r="B50" s="113"/>
      <c r="C50" s="114"/>
      <c r="D50" s="115"/>
      <c r="E50" s="115"/>
      <c r="F50" s="105"/>
      <c r="G50" s="116"/>
      <c r="H50" s="106"/>
      <c r="I50" s="106"/>
      <c r="J50" s="106"/>
    </row>
    <row r="51" spans="1:110" s="103" customFormat="1">
      <c r="A51" s="112"/>
      <c r="B51" s="113"/>
      <c r="C51" s="114"/>
      <c r="D51" s="115"/>
      <c r="E51" s="115"/>
      <c r="F51" s="105"/>
      <c r="G51" s="116"/>
      <c r="H51" s="106"/>
      <c r="I51" s="106"/>
      <c r="J51" s="106"/>
    </row>
    <row r="52" spans="1:110" s="107" customFormat="1">
      <c r="A52" s="102"/>
      <c r="B52" s="110"/>
      <c r="C52" s="103"/>
      <c r="D52" s="104"/>
      <c r="E52" s="104"/>
      <c r="F52" s="105"/>
      <c r="G52" s="103"/>
      <c r="H52" s="103"/>
      <c r="I52" s="103"/>
      <c r="J52" s="106"/>
      <c r="K52" s="103"/>
      <c r="L52" s="103"/>
      <c r="M52" s="103"/>
      <c r="N52" s="103"/>
      <c r="O52" s="103"/>
      <c r="P52" s="103"/>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BR52" s="103"/>
      <c r="BS52" s="103"/>
      <c r="BT52" s="103"/>
      <c r="BU52" s="103"/>
      <c r="BV52" s="103"/>
      <c r="BW52" s="103"/>
      <c r="BX52" s="103"/>
      <c r="BY52" s="103"/>
      <c r="BZ52" s="103"/>
      <c r="CA52" s="103"/>
      <c r="CB52" s="103"/>
      <c r="CC52" s="103"/>
      <c r="CD52" s="103"/>
      <c r="CE52" s="103"/>
      <c r="CF52" s="103"/>
      <c r="CG52" s="103"/>
      <c r="CH52" s="103"/>
      <c r="CI52" s="103"/>
      <c r="CJ52" s="103"/>
      <c r="CK52" s="103"/>
      <c r="CL52" s="103"/>
      <c r="CM52" s="103"/>
      <c r="CN52" s="103"/>
      <c r="CO52" s="103"/>
      <c r="CP52" s="103"/>
      <c r="CQ52" s="103"/>
      <c r="CR52" s="103"/>
      <c r="CS52" s="103"/>
      <c r="CT52" s="103"/>
      <c r="CU52" s="103"/>
      <c r="CV52" s="103"/>
      <c r="CW52" s="103"/>
      <c r="CX52" s="103"/>
      <c r="CY52" s="103"/>
      <c r="CZ52" s="103"/>
      <c r="DA52" s="103"/>
      <c r="DB52" s="103"/>
      <c r="DC52" s="103"/>
      <c r="DD52" s="103"/>
      <c r="DE52" s="103"/>
      <c r="DF52" s="103"/>
    </row>
    <row r="53" spans="1:110" s="107" customFormat="1">
      <c r="A53" s="102"/>
      <c r="B53" s="110"/>
      <c r="C53" s="103"/>
      <c r="D53" s="104"/>
      <c r="E53" s="104"/>
      <c r="F53" s="105"/>
      <c r="G53" s="103"/>
      <c r="H53" s="103"/>
      <c r="I53" s="103"/>
      <c r="J53" s="106"/>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c r="BR53" s="103"/>
      <c r="BS53" s="103"/>
      <c r="BT53" s="103"/>
      <c r="BU53" s="103"/>
      <c r="BV53" s="103"/>
      <c r="BW53" s="103"/>
      <c r="BX53" s="103"/>
      <c r="BY53" s="103"/>
      <c r="BZ53" s="103"/>
      <c r="CA53" s="103"/>
      <c r="CB53" s="103"/>
      <c r="CC53" s="103"/>
      <c r="CD53" s="103"/>
      <c r="CE53" s="103"/>
      <c r="CF53" s="103"/>
      <c r="CG53" s="103"/>
      <c r="CH53" s="103"/>
      <c r="CI53" s="103"/>
      <c r="CJ53" s="103"/>
      <c r="CK53" s="103"/>
      <c r="CL53" s="103"/>
      <c r="CM53" s="103"/>
      <c r="CN53" s="103"/>
      <c r="CO53" s="103"/>
      <c r="CP53" s="103"/>
      <c r="CQ53" s="103"/>
      <c r="CR53" s="103"/>
      <c r="CS53" s="103"/>
      <c r="CT53" s="103"/>
      <c r="CU53" s="103"/>
      <c r="CV53" s="103"/>
      <c r="CW53" s="103"/>
      <c r="CX53" s="103"/>
      <c r="CY53" s="103"/>
      <c r="CZ53" s="103"/>
      <c r="DA53" s="103"/>
      <c r="DB53" s="103"/>
      <c r="DC53" s="103"/>
      <c r="DD53" s="103"/>
      <c r="DE53" s="103"/>
      <c r="DF53" s="103"/>
    </row>
    <row r="54" spans="1:110" s="107" customFormat="1">
      <c r="A54" s="102"/>
      <c r="B54" s="110"/>
      <c r="C54" s="103"/>
      <c r="D54" s="104"/>
      <c r="E54" s="104"/>
      <c r="F54" s="105"/>
      <c r="G54" s="103"/>
      <c r="H54" s="103"/>
      <c r="I54" s="103"/>
      <c r="J54" s="106"/>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3"/>
      <c r="CD54" s="103"/>
      <c r="CE54" s="103"/>
      <c r="CF54" s="103"/>
      <c r="CG54" s="103"/>
      <c r="CH54" s="103"/>
      <c r="CI54" s="103"/>
      <c r="CJ54" s="103"/>
      <c r="CK54" s="103"/>
      <c r="CL54" s="103"/>
      <c r="CM54" s="103"/>
      <c r="CN54" s="103"/>
      <c r="CO54" s="103"/>
      <c r="CP54" s="103"/>
      <c r="CQ54" s="103"/>
      <c r="CR54" s="103"/>
      <c r="CS54" s="103"/>
      <c r="CT54" s="103"/>
      <c r="CU54" s="103"/>
      <c r="CV54" s="103"/>
      <c r="CW54" s="103"/>
      <c r="CX54" s="103"/>
      <c r="CY54" s="103"/>
      <c r="CZ54" s="103"/>
      <c r="DA54" s="103"/>
      <c r="DB54" s="103"/>
      <c r="DC54" s="103"/>
      <c r="DD54" s="103"/>
      <c r="DE54" s="103"/>
      <c r="DF54" s="103"/>
    </row>
    <row r="55" spans="1:110" s="107" customFormat="1">
      <c r="A55" s="102"/>
      <c r="B55" s="110"/>
      <c r="C55" s="103"/>
      <c r="D55" s="104"/>
      <c r="E55" s="104"/>
      <c r="F55" s="105"/>
      <c r="G55" s="103"/>
      <c r="H55" s="103"/>
      <c r="I55" s="103"/>
      <c r="J55" s="106"/>
      <c r="K55" s="103"/>
      <c r="L55" s="103"/>
      <c r="M55" s="103"/>
      <c r="N55" s="103"/>
      <c r="O55" s="103"/>
      <c r="P55" s="103"/>
      <c r="Q55" s="10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103"/>
      <c r="AZ55" s="103"/>
      <c r="BA55" s="103"/>
      <c r="BB55" s="103"/>
      <c r="BC55" s="103"/>
      <c r="BD55" s="103"/>
      <c r="BE55" s="103"/>
      <c r="BF55" s="103"/>
      <c r="BG55" s="103"/>
      <c r="BH55" s="103"/>
      <c r="BI55" s="103"/>
      <c r="BJ55" s="103"/>
      <c r="BK55" s="103"/>
      <c r="BL55" s="103"/>
      <c r="BM55" s="103"/>
      <c r="BN55" s="103"/>
      <c r="BO55" s="103"/>
      <c r="BP55" s="103"/>
      <c r="BQ55" s="103"/>
      <c r="BR55" s="103"/>
      <c r="BS55" s="103"/>
      <c r="BT55" s="103"/>
      <c r="BU55" s="103"/>
      <c r="BV55" s="103"/>
      <c r="BW55" s="103"/>
      <c r="BX55" s="103"/>
      <c r="BY55" s="103"/>
      <c r="BZ55" s="103"/>
      <c r="CA55" s="103"/>
      <c r="CB55" s="103"/>
      <c r="CC55" s="103"/>
      <c r="CD55" s="103"/>
      <c r="CE55" s="103"/>
      <c r="CF55" s="103"/>
      <c r="CG55" s="103"/>
      <c r="CH55" s="103"/>
      <c r="CI55" s="103"/>
      <c r="CJ55" s="103"/>
      <c r="CK55" s="103"/>
      <c r="CL55" s="103"/>
      <c r="CM55" s="103"/>
      <c r="CN55" s="103"/>
      <c r="CO55" s="103"/>
      <c r="CP55" s="103"/>
      <c r="CQ55" s="103"/>
      <c r="CR55" s="103"/>
      <c r="CS55" s="103"/>
      <c r="CT55" s="103"/>
      <c r="CU55" s="103"/>
      <c r="CV55" s="103"/>
      <c r="CW55" s="103"/>
      <c r="CX55" s="103"/>
      <c r="CY55" s="103"/>
      <c r="CZ55" s="103"/>
      <c r="DA55" s="103"/>
      <c r="DB55" s="103"/>
      <c r="DC55" s="103"/>
      <c r="DD55" s="103"/>
      <c r="DE55" s="103"/>
      <c r="DF55" s="103"/>
    </row>
    <row r="56" spans="1:110" s="107" customFormat="1">
      <c r="A56" s="102"/>
      <c r="B56" s="110"/>
      <c r="C56" s="103"/>
      <c r="D56" s="104"/>
      <c r="E56" s="104"/>
      <c r="F56" s="105"/>
      <c r="G56" s="103"/>
      <c r="H56" s="103"/>
      <c r="I56" s="103"/>
      <c r="J56" s="106"/>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c r="BG56" s="103"/>
      <c r="BH56" s="103"/>
      <c r="BI56" s="103"/>
      <c r="BJ56" s="103"/>
      <c r="BK56" s="103"/>
      <c r="BL56" s="103"/>
      <c r="BM56" s="103"/>
      <c r="BN56" s="103"/>
      <c r="BO56" s="103"/>
      <c r="BP56" s="103"/>
      <c r="BQ56" s="103"/>
      <c r="BR56" s="103"/>
      <c r="BS56" s="103"/>
      <c r="BT56" s="103"/>
      <c r="BU56" s="103"/>
      <c r="BV56" s="103"/>
      <c r="BW56" s="103"/>
      <c r="BX56" s="103"/>
      <c r="BY56" s="103"/>
      <c r="BZ56" s="103"/>
      <c r="CA56" s="103"/>
      <c r="CB56" s="103"/>
      <c r="CC56" s="103"/>
      <c r="CD56" s="103"/>
      <c r="CE56" s="103"/>
      <c r="CF56" s="103"/>
      <c r="CG56" s="103"/>
      <c r="CH56" s="103"/>
      <c r="CI56" s="103"/>
      <c r="CJ56" s="103"/>
      <c r="CK56" s="103"/>
      <c r="CL56" s="103"/>
      <c r="CM56" s="103"/>
      <c r="CN56" s="103"/>
      <c r="CO56" s="103"/>
      <c r="CP56" s="103"/>
      <c r="CQ56" s="103"/>
      <c r="CR56" s="103"/>
      <c r="CS56" s="103"/>
      <c r="CT56" s="103"/>
      <c r="CU56" s="103"/>
      <c r="CV56" s="103"/>
      <c r="CW56" s="103"/>
      <c r="CX56" s="103"/>
      <c r="CY56" s="103"/>
      <c r="CZ56" s="103"/>
      <c r="DA56" s="103"/>
      <c r="DB56" s="103"/>
      <c r="DC56" s="103"/>
      <c r="DD56" s="103"/>
      <c r="DE56" s="103"/>
      <c r="DF56" s="103"/>
    </row>
    <row r="57" spans="1:110" s="107" customFormat="1">
      <c r="A57" s="102"/>
      <c r="B57" s="110"/>
      <c r="C57" s="103"/>
      <c r="D57" s="104"/>
      <c r="E57" s="104"/>
      <c r="F57" s="105"/>
      <c r="G57" s="103"/>
      <c r="H57" s="103"/>
      <c r="I57" s="103"/>
      <c r="J57" s="106"/>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c r="BG57" s="103"/>
      <c r="BH57" s="103"/>
      <c r="BI57" s="103"/>
      <c r="BJ57" s="103"/>
      <c r="BK57" s="103"/>
      <c r="BL57" s="103"/>
      <c r="BM57" s="103"/>
      <c r="BN57" s="103"/>
      <c r="BO57" s="103"/>
      <c r="BP57" s="103"/>
      <c r="BQ57" s="103"/>
      <c r="BR57" s="103"/>
      <c r="BS57" s="103"/>
      <c r="BT57" s="103"/>
      <c r="BU57" s="103"/>
      <c r="BV57" s="103"/>
      <c r="BW57" s="103"/>
      <c r="BX57" s="103"/>
      <c r="BY57" s="103"/>
      <c r="BZ57" s="103"/>
      <c r="CA57" s="103"/>
      <c r="CB57" s="103"/>
      <c r="CC57" s="103"/>
      <c r="CD57" s="103"/>
      <c r="CE57" s="103"/>
      <c r="CF57" s="103"/>
      <c r="CG57" s="103"/>
      <c r="CH57" s="103"/>
      <c r="CI57" s="103"/>
      <c r="CJ57" s="103"/>
      <c r="CK57" s="103"/>
      <c r="CL57" s="103"/>
      <c r="CM57" s="103"/>
      <c r="CN57" s="103"/>
      <c r="CO57" s="103"/>
      <c r="CP57" s="103"/>
      <c r="CQ57" s="103"/>
      <c r="CR57" s="103"/>
      <c r="CS57" s="103"/>
      <c r="CT57" s="103"/>
      <c r="CU57" s="103"/>
      <c r="CV57" s="103"/>
      <c r="CW57" s="103"/>
      <c r="CX57" s="103"/>
      <c r="CY57" s="103"/>
      <c r="CZ57" s="103"/>
      <c r="DA57" s="103"/>
      <c r="DB57" s="103"/>
      <c r="DC57" s="103"/>
      <c r="DD57" s="103"/>
      <c r="DE57" s="103"/>
      <c r="DF57" s="103"/>
    </row>
    <row r="58" spans="1:110" s="107" customFormat="1">
      <c r="A58" s="102"/>
      <c r="B58" s="109"/>
      <c r="C58" s="103"/>
      <c r="D58" s="104"/>
      <c r="E58" s="104"/>
      <c r="F58" s="105"/>
      <c r="G58" s="103"/>
      <c r="H58" s="103"/>
      <c r="I58" s="103"/>
      <c r="J58" s="106"/>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103"/>
      <c r="BR58" s="103"/>
      <c r="BS58" s="103"/>
      <c r="BT58" s="103"/>
      <c r="BU58" s="103"/>
      <c r="BV58" s="103"/>
      <c r="BW58" s="103"/>
      <c r="BX58" s="103"/>
      <c r="BY58" s="103"/>
      <c r="BZ58" s="103"/>
      <c r="CA58" s="103"/>
      <c r="CB58" s="103"/>
      <c r="CC58" s="103"/>
      <c r="CD58" s="103"/>
      <c r="CE58" s="103"/>
      <c r="CF58" s="103"/>
      <c r="CG58" s="103"/>
      <c r="CH58" s="103"/>
      <c r="CI58" s="103"/>
      <c r="CJ58" s="103"/>
      <c r="CK58" s="103"/>
      <c r="CL58" s="103"/>
      <c r="CM58" s="103"/>
      <c r="CN58" s="103"/>
      <c r="CO58" s="103"/>
      <c r="CP58" s="103"/>
      <c r="CQ58" s="103"/>
      <c r="CR58" s="103"/>
      <c r="CS58" s="103"/>
      <c r="CT58" s="103"/>
      <c r="CU58" s="103"/>
      <c r="CV58" s="103"/>
      <c r="CW58" s="103"/>
      <c r="CX58" s="103"/>
      <c r="CY58" s="103"/>
      <c r="CZ58" s="103"/>
      <c r="DA58" s="103"/>
      <c r="DB58" s="103"/>
      <c r="DC58" s="103"/>
      <c r="DD58" s="103"/>
      <c r="DE58" s="103"/>
      <c r="DF58" s="103"/>
    </row>
    <row r="59" spans="1:110" s="107" customFormat="1">
      <c r="A59" s="102"/>
      <c r="B59" s="110"/>
      <c r="C59" s="103"/>
      <c r="D59" s="104"/>
      <c r="E59" s="104"/>
      <c r="F59" s="105"/>
      <c r="G59" s="103"/>
      <c r="H59" s="103"/>
      <c r="I59" s="103"/>
      <c r="J59" s="106"/>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c r="BR59" s="103"/>
      <c r="BS59" s="103"/>
      <c r="BT59" s="103"/>
      <c r="BU59" s="103"/>
      <c r="BV59" s="103"/>
      <c r="BW59" s="103"/>
      <c r="BX59" s="103"/>
      <c r="BY59" s="103"/>
      <c r="BZ59" s="103"/>
      <c r="CA59" s="103"/>
      <c r="CB59" s="103"/>
      <c r="CC59" s="103"/>
      <c r="CD59" s="103"/>
      <c r="CE59" s="103"/>
      <c r="CF59" s="103"/>
      <c r="CG59" s="103"/>
      <c r="CH59" s="103"/>
      <c r="CI59" s="103"/>
      <c r="CJ59" s="103"/>
      <c r="CK59" s="103"/>
      <c r="CL59" s="103"/>
      <c r="CM59" s="103"/>
      <c r="CN59" s="103"/>
      <c r="CO59" s="103"/>
      <c r="CP59" s="103"/>
      <c r="CQ59" s="103"/>
      <c r="CR59" s="103"/>
      <c r="CS59" s="103"/>
      <c r="CT59" s="103"/>
      <c r="CU59" s="103"/>
      <c r="CV59" s="103"/>
      <c r="CW59" s="103"/>
      <c r="CX59" s="103"/>
      <c r="CY59" s="103"/>
      <c r="CZ59" s="103"/>
      <c r="DA59" s="103"/>
      <c r="DB59" s="103"/>
      <c r="DC59" s="103"/>
      <c r="DD59" s="103"/>
      <c r="DE59" s="103"/>
      <c r="DF59" s="103"/>
    </row>
    <row r="60" spans="1:110" s="107" customFormat="1">
      <c r="A60" s="102"/>
      <c r="B60" s="110"/>
      <c r="C60" s="103"/>
      <c r="D60" s="104"/>
      <c r="E60" s="104"/>
      <c r="F60" s="105"/>
      <c r="G60" s="103"/>
      <c r="H60" s="103"/>
      <c r="I60" s="103"/>
      <c r="J60" s="106"/>
      <c r="K60" s="103"/>
      <c r="L60" s="103"/>
      <c r="M60" s="103"/>
      <c r="N60" s="103"/>
      <c r="O60" s="103"/>
      <c r="P60" s="103"/>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103"/>
      <c r="BR60" s="103"/>
      <c r="BS60" s="103"/>
      <c r="BT60" s="103"/>
      <c r="BU60" s="103"/>
      <c r="BV60" s="103"/>
      <c r="BW60" s="103"/>
      <c r="BX60" s="103"/>
      <c r="BY60" s="103"/>
      <c r="BZ60" s="103"/>
      <c r="CA60" s="103"/>
      <c r="CB60" s="103"/>
      <c r="CC60" s="103"/>
      <c r="CD60" s="103"/>
      <c r="CE60" s="103"/>
      <c r="CF60" s="103"/>
      <c r="CG60" s="103"/>
      <c r="CH60" s="103"/>
      <c r="CI60" s="103"/>
      <c r="CJ60" s="103"/>
      <c r="CK60" s="103"/>
      <c r="CL60" s="103"/>
      <c r="CM60" s="103"/>
      <c r="CN60" s="103"/>
      <c r="CO60" s="103"/>
      <c r="CP60" s="103"/>
      <c r="CQ60" s="103"/>
      <c r="CR60" s="103"/>
      <c r="CS60" s="103"/>
      <c r="CT60" s="103"/>
      <c r="CU60" s="103"/>
      <c r="CV60" s="103"/>
      <c r="CW60" s="103"/>
      <c r="CX60" s="103"/>
      <c r="CY60" s="103"/>
      <c r="CZ60" s="103"/>
      <c r="DA60" s="103"/>
      <c r="DB60" s="103"/>
      <c r="DC60" s="103"/>
      <c r="DD60" s="103"/>
      <c r="DE60" s="103"/>
      <c r="DF60" s="103"/>
    </row>
    <row r="61" spans="1:110" s="107" customFormat="1">
      <c r="A61" s="102"/>
      <c r="B61" s="110"/>
      <c r="C61" s="103"/>
      <c r="D61" s="104"/>
      <c r="E61" s="104"/>
      <c r="F61" s="105"/>
      <c r="G61" s="103"/>
      <c r="H61" s="103"/>
      <c r="I61" s="103"/>
      <c r="J61" s="106"/>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103"/>
      <c r="BR61" s="103"/>
      <c r="BS61" s="103"/>
      <c r="BT61" s="103"/>
      <c r="BU61" s="103"/>
      <c r="BV61" s="103"/>
      <c r="BW61" s="103"/>
      <c r="BX61" s="103"/>
      <c r="BY61" s="103"/>
      <c r="BZ61" s="103"/>
      <c r="CA61" s="103"/>
      <c r="CB61" s="103"/>
      <c r="CC61" s="103"/>
      <c r="CD61" s="103"/>
      <c r="CE61" s="103"/>
      <c r="CF61" s="103"/>
      <c r="CG61" s="103"/>
      <c r="CH61" s="103"/>
      <c r="CI61" s="103"/>
      <c r="CJ61" s="103"/>
      <c r="CK61" s="103"/>
      <c r="CL61" s="103"/>
      <c r="CM61" s="103"/>
      <c r="CN61" s="103"/>
      <c r="CO61" s="103"/>
      <c r="CP61" s="103"/>
      <c r="CQ61" s="103"/>
      <c r="CR61" s="103"/>
      <c r="CS61" s="103"/>
      <c r="CT61" s="103"/>
      <c r="CU61" s="103"/>
      <c r="CV61" s="103"/>
      <c r="CW61" s="103"/>
      <c r="CX61" s="103"/>
      <c r="CY61" s="103"/>
      <c r="CZ61" s="103"/>
      <c r="DA61" s="103"/>
      <c r="DB61" s="103"/>
      <c r="DC61" s="103"/>
      <c r="DD61" s="103"/>
      <c r="DE61" s="103"/>
      <c r="DF61" s="103"/>
    </row>
    <row r="62" spans="1:110" s="107" customFormat="1">
      <c r="A62" s="102"/>
      <c r="B62" s="110"/>
      <c r="C62" s="103"/>
      <c r="D62" s="104"/>
      <c r="E62" s="104"/>
      <c r="F62" s="105"/>
      <c r="G62" s="103"/>
      <c r="H62" s="103"/>
      <c r="I62" s="103"/>
      <c r="J62" s="106"/>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c r="BG62" s="103"/>
      <c r="BH62" s="103"/>
      <c r="BI62" s="103"/>
      <c r="BJ62" s="103"/>
      <c r="BK62" s="103"/>
      <c r="BL62" s="103"/>
      <c r="BM62" s="103"/>
      <c r="BN62" s="103"/>
      <c r="BO62" s="103"/>
      <c r="BP62" s="103"/>
      <c r="BQ62" s="103"/>
      <c r="BR62" s="103"/>
      <c r="BS62" s="103"/>
      <c r="BT62" s="103"/>
      <c r="BU62" s="103"/>
      <c r="BV62" s="103"/>
      <c r="BW62" s="103"/>
      <c r="BX62" s="103"/>
      <c r="BY62" s="103"/>
      <c r="BZ62" s="103"/>
      <c r="CA62" s="103"/>
      <c r="CB62" s="103"/>
      <c r="CC62" s="103"/>
      <c r="CD62" s="103"/>
      <c r="CE62" s="103"/>
      <c r="CF62" s="103"/>
      <c r="CG62" s="103"/>
      <c r="CH62" s="103"/>
      <c r="CI62" s="103"/>
      <c r="CJ62" s="103"/>
      <c r="CK62" s="103"/>
      <c r="CL62" s="103"/>
      <c r="CM62" s="103"/>
      <c r="CN62" s="103"/>
      <c r="CO62" s="103"/>
      <c r="CP62" s="103"/>
      <c r="CQ62" s="103"/>
      <c r="CR62" s="103"/>
      <c r="CS62" s="103"/>
      <c r="CT62" s="103"/>
      <c r="CU62" s="103"/>
      <c r="CV62" s="103"/>
      <c r="CW62" s="103"/>
      <c r="CX62" s="103"/>
      <c r="CY62" s="103"/>
      <c r="CZ62" s="103"/>
      <c r="DA62" s="103"/>
      <c r="DB62" s="103"/>
      <c r="DC62" s="103"/>
      <c r="DD62" s="103"/>
      <c r="DE62" s="103"/>
      <c r="DF62" s="103"/>
    </row>
    <row r="63" spans="1:110" s="107" customFormat="1">
      <c r="A63" s="102"/>
      <c r="B63" s="110"/>
      <c r="C63" s="103"/>
      <c r="D63" s="104"/>
      <c r="E63" s="104"/>
      <c r="F63" s="105"/>
      <c r="G63" s="103"/>
      <c r="H63" s="103"/>
      <c r="I63" s="103"/>
      <c r="J63" s="106"/>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03"/>
      <c r="BA63" s="103"/>
      <c r="BB63" s="103"/>
      <c r="BC63" s="103"/>
      <c r="BD63" s="103"/>
      <c r="BE63" s="103"/>
      <c r="BF63" s="103"/>
      <c r="BG63" s="103"/>
      <c r="BH63" s="103"/>
      <c r="BI63" s="103"/>
      <c r="BJ63" s="103"/>
      <c r="BK63" s="103"/>
      <c r="BL63" s="103"/>
      <c r="BM63" s="103"/>
      <c r="BN63" s="103"/>
      <c r="BO63" s="103"/>
      <c r="BP63" s="103"/>
      <c r="BQ63" s="103"/>
      <c r="BR63" s="103"/>
      <c r="BS63" s="103"/>
      <c r="BT63" s="103"/>
      <c r="BU63" s="103"/>
      <c r="BV63" s="103"/>
      <c r="BW63" s="103"/>
      <c r="BX63" s="103"/>
      <c r="BY63" s="103"/>
      <c r="BZ63" s="103"/>
      <c r="CA63" s="103"/>
      <c r="CB63" s="103"/>
      <c r="CC63" s="103"/>
      <c r="CD63" s="103"/>
      <c r="CE63" s="103"/>
      <c r="CF63" s="103"/>
      <c r="CG63" s="103"/>
      <c r="CH63" s="103"/>
      <c r="CI63" s="103"/>
      <c r="CJ63" s="103"/>
      <c r="CK63" s="103"/>
      <c r="CL63" s="103"/>
      <c r="CM63" s="103"/>
      <c r="CN63" s="103"/>
      <c r="CO63" s="103"/>
      <c r="CP63" s="103"/>
      <c r="CQ63" s="103"/>
      <c r="CR63" s="103"/>
      <c r="CS63" s="103"/>
      <c r="CT63" s="103"/>
      <c r="CU63" s="103"/>
      <c r="CV63" s="103"/>
      <c r="CW63" s="103"/>
      <c r="CX63" s="103"/>
      <c r="CY63" s="103"/>
      <c r="CZ63" s="103"/>
      <c r="DA63" s="103"/>
      <c r="DB63" s="103"/>
      <c r="DC63" s="103"/>
      <c r="DD63" s="103"/>
      <c r="DE63" s="103"/>
      <c r="DF63" s="103"/>
    </row>
    <row r="64" spans="1:110" s="107" customFormat="1">
      <c r="A64" s="102"/>
      <c r="B64" s="110"/>
      <c r="C64" s="103"/>
      <c r="D64" s="104"/>
      <c r="E64" s="104"/>
      <c r="F64" s="105"/>
      <c r="G64" s="103"/>
      <c r="H64" s="103"/>
      <c r="I64" s="103"/>
      <c r="J64" s="106"/>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c r="BG64" s="103"/>
      <c r="BH64" s="103"/>
      <c r="BI64" s="103"/>
      <c r="BJ64" s="103"/>
      <c r="BK64" s="103"/>
      <c r="BL64" s="103"/>
      <c r="BM64" s="103"/>
      <c r="BN64" s="103"/>
      <c r="BO64" s="103"/>
      <c r="BP64" s="103"/>
      <c r="BQ64" s="103"/>
      <c r="BR64" s="103"/>
      <c r="BS64" s="103"/>
      <c r="BT64" s="103"/>
      <c r="BU64" s="103"/>
      <c r="BV64" s="103"/>
      <c r="BW64" s="103"/>
      <c r="BX64" s="103"/>
      <c r="BY64" s="103"/>
      <c r="BZ64" s="103"/>
      <c r="CA64" s="103"/>
      <c r="CB64" s="103"/>
      <c r="CC64" s="103"/>
      <c r="CD64" s="103"/>
      <c r="CE64" s="103"/>
      <c r="CF64" s="103"/>
      <c r="CG64" s="103"/>
      <c r="CH64" s="103"/>
      <c r="CI64" s="103"/>
      <c r="CJ64" s="103"/>
      <c r="CK64" s="103"/>
      <c r="CL64" s="103"/>
      <c r="CM64" s="103"/>
      <c r="CN64" s="103"/>
      <c r="CO64" s="103"/>
      <c r="CP64" s="103"/>
      <c r="CQ64" s="103"/>
      <c r="CR64" s="103"/>
      <c r="CS64" s="103"/>
      <c r="CT64" s="103"/>
      <c r="CU64" s="103"/>
      <c r="CV64" s="103"/>
      <c r="CW64" s="103"/>
      <c r="CX64" s="103"/>
      <c r="CY64" s="103"/>
      <c r="CZ64" s="103"/>
      <c r="DA64" s="103"/>
      <c r="DB64" s="103"/>
      <c r="DC64" s="103"/>
      <c r="DD64" s="103"/>
      <c r="DE64" s="103"/>
      <c r="DF64" s="103"/>
    </row>
    <row r="65" spans="1:110" s="107" customFormat="1">
      <c r="A65" s="102"/>
      <c r="B65" s="110"/>
      <c r="C65" s="103"/>
      <c r="D65" s="104"/>
      <c r="E65" s="104"/>
      <c r="F65" s="105"/>
      <c r="G65" s="103"/>
      <c r="H65" s="103"/>
      <c r="I65" s="103"/>
      <c r="J65" s="106"/>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03"/>
      <c r="BA65" s="103"/>
      <c r="BB65" s="103"/>
      <c r="BC65" s="103"/>
      <c r="BD65" s="103"/>
      <c r="BE65" s="103"/>
      <c r="BF65" s="103"/>
      <c r="BG65" s="103"/>
      <c r="BH65" s="103"/>
      <c r="BI65" s="103"/>
      <c r="BJ65" s="103"/>
      <c r="BK65" s="103"/>
      <c r="BL65" s="103"/>
      <c r="BM65" s="103"/>
      <c r="BN65" s="103"/>
      <c r="BO65" s="103"/>
      <c r="BP65" s="103"/>
      <c r="BQ65" s="103"/>
      <c r="BR65" s="103"/>
      <c r="BS65" s="103"/>
      <c r="BT65" s="103"/>
      <c r="BU65" s="103"/>
      <c r="BV65" s="103"/>
      <c r="BW65" s="103"/>
      <c r="BX65" s="103"/>
      <c r="BY65" s="103"/>
      <c r="BZ65" s="103"/>
      <c r="CA65" s="103"/>
      <c r="CB65" s="103"/>
      <c r="CC65" s="103"/>
      <c r="CD65" s="103"/>
      <c r="CE65" s="103"/>
      <c r="CF65" s="103"/>
      <c r="CG65" s="103"/>
      <c r="CH65" s="103"/>
      <c r="CI65" s="103"/>
      <c r="CJ65" s="103"/>
      <c r="CK65" s="103"/>
      <c r="CL65" s="103"/>
      <c r="CM65" s="103"/>
      <c r="CN65" s="103"/>
      <c r="CO65" s="103"/>
      <c r="CP65" s="103"/>
      <c r="CQ65" s="103"/>
      <c r="CR65" s="103"/>
      <c r="CS65" s="103"/>
      <c r="CT65" s="103"/>
      <c r="CU65" s="103"/>
      <c r="CV65" s="103"/>
      <c r="CW65" s="103"/>
      <c r="CX65" s="103"/>
      <c r="CY65" s="103"/>
      <c r="CZ65" s="103"/>
      <c r="DA65" s="103"/>
      <c r="DB65" s="103"/>
      <c r="DC65" s="103"/>
      <c r="DD65" s="103"/>
      <c r="DE65" s="103"/>
      <c r="DF65" s="103"/>
    </row>
    <row r="66" spans="1:110" s="107" customFormat="1">
      <c r="A66" s="102"/>
      <c r="B66" s="110"/>
      <c r="C66" s="103"/>
      <c r="D66" s="104"/>
      <c r="E66" s="104"/>
      <c r="F66" s="105"/>
      <c r="G66" s="103"/>
      <c r="H66" s="103"/>
      <c r="I66" s="103"/>
      <c r="J66" s="106"/>
      <c r="K66" s="103"/>
      <c r="L66" s="103"/>
      <c r="M66" s="103"/>
      <c r="N66" s="103"/>
      <c r="O66" s="103"/>
      <c r="P66" s="103"/>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03"/>
      <c r="BA66" s="103"/>
      <c r="BB66" s="103"/>
      <c r="BC66" s="103"/>
      <c r="BD66" s="103"/>
      <c r="BE66" s="103"/>
      <c r="BF66" s="103"/>
      <c r="BG66" s="103"/>
      <c r="BH66" s="103"/>
      <c r="BI66" s="103"/>
      <c r="BJ66" s="103"/>
      <c r="BK66" s="103"/>
      <c r="BL66" s="103"/>
      <c r="BM66" s="103"/>
      <c r="BN66" s="103"/>
      <c r="BO66" s="103"/>
      <c r="BP66" s="103"/>
      <c r="BQ66" s="103"/>
      <c r="BR66" s="103"/>
      <c r="BS66" s="103"/>
      <c r="BT66" s="103"/>
      <c r="BU66" s="103"/>
      <c r="BV66" s="103"/>
      <c r="BW66" s="103"/>
      <c r="BX66" s="103"/>
      <c r="BY66" s="103"/>
      <c r="BZ66" s="103"/>
      <c r="CA66" s="103"/>
      <c r="CB66" s="103"/>
      <c r="CC66" s="103"/>
      <c r="CD66" s="103"/>
      <c r="CE66" s="103"/>
      <c r="CF66" s="103"/>
      <c r="CG66" s="103"/>
      <c r="CH66" s="103"/>
      <c r="CI66" s="103"/>
      <c r="CJ66" s="103"/>
      <c r="CK66" s="103"/>
      <c r="CL66" s="103"/>
      <c r="CM66" s="103"/>
      <c r="CN66" s="103"/>
      <c r="CO66" s="103"/>
      <c r="CP66" s="103"/>
      <c r="CQ66" s="103"/>
      <c r="CR66" s="103"/>
      <c r="CS66" s="103"/>
      <c r="CT66" s="103"/>
      <c r="CU66" s="103"/>
      <c r="CV66" s="103"/>
      <c r="CW66" s="103"/>
      <c r="CX66" s="103"/>
      <c r="CY66" s="103"/>
      <c r="CZ66" s="103"/>
      <c r="DA66" s="103"/>
      <c r="DB66" s="103"/>
      <c r="DC66" s="103"/>
      <c r="DD66" s="103"/>
      <c r="DE66" s="103"/>
      <c r="DF66" s="103"/>
    </row>
    <row r="67" spans="1:110" s="107" customFormat="1">
      <c r="A67" s="102"/>
      <c r="B67" s="110"/>
      <c r="C67" s="103"/>
      <c r="D67" s="104"/>
      <c r="E67" s="104"/>
      <c r="F67" s="105"/>
      <c r="G67" s="103"/>
      <c r="H67" s="103"/>
      <c r="I67" s="103"/>
      <c r="J67" s="106"/>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c r="AX67" s="103"/>
      <c r="AY67" s="103"/>
      <c r="AZ67" s="103"/>
      <c r="BA67" s="103"/>
      <c r="BB67" s="103"/>
      <c r="BC67" s="103"/>
      <c r="BD67" s="103"/>
      <c r="BE67" s="103"/>
      <c r="BF67" s="103"/>
      <c r="BG67" s="103"/>
      <c r="BH67" s="103"/>
      <c r="BI67" s="103"/>
      <c r="BJ67" s="103"/>
      <c r="BK67" s="103"/>
      <c r="BL67" s="103"/>
      <c r="BM67" s="103"/>
      <c r="BN67" s="103"/>
      <c r="BO67" s="103"/>
      <c r="BP67" s="103"/>
      <c r="BQ67" s="103"/>
      <c r="BR67" s="103"/>
      <c r="BS67" s="103"/>
      <c r="BT67" s="103"/>
      <c r="BU67" s="103"/>
      <c r="BV67" s="103"/>
      <c r="BW67" s="103"/>
      <c r="BX67" s="103"/>
      <c r="BY67" s="103"/>
      <c r="BZ67" s="103"/>
      <c r="CA67" s="103"/>
      <c r="CB67" s="103"/>
      <c r="CC67" s="103"/>
      <c r="CD67" s="103"/>
      <c r="CE67" s="103"/>
      <c r="CF67" s="103"/>
      <c r="CG67" s="103"/>
      <c r="CH67" s="103"/>
      <c r="CI67" s="103"/>
      <c r="CJ67" s="103"/>
      <c r="CK67" s="103"/>
      <c r="CL67" s="103"/>
      <c r="CM67" s="103"/>
      <c r="CN67" s="103"/>
      <c r="CO67" s="103"/>
      <c r="CP67" s="103"/>
      <c r="CQ67" s="103"/>
      <c r="CR67" s="103"/>
      <c r="CS67" s="103"/>
      <c r="CT67" s="103"/>
      <c r="CU67" s="103"/>
      <c r="CV67" s="103"/>
      <c r="CW67" s="103"/>
      <c r="CX67" s="103"/>
      <c r="CY67" s="103"/>
      <c r="CZ67" s="103"/>
      <c r="DA67" s="103"/>
      <c r="DB67" s="103"/>
      <c r="DC67" s="103"/>
      <c r="DD67" s="103"/>
      <c r="DE67" s="103"/>
      <c r="DF67" s="103"/>
    </row>
    <row r="68" spans="1:110" s="107" customFormat="1">
      <c r="A68" s="102"/>
      <c r="B68" s="110"/>
      <c r="C68" s="103"/>
      <c r="D68" s="104"/>
      <c r="E68" s="104"/>
      <c r="F68" s="105"/>
      <c r="G68" s="103"/>
      <c r="H68" s="103"/>
      <c r="I68" s="103"/>
      <c r="J68" s="106"/>
      <c r="K68" s="103"/>
      <c r="L68" s="103"/>
      <c r="M68" s="103"/>
      <c r="N68" s="103"/>
      <c r="O68" s="103"/>
      <c r="P68" s="103"/>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103"/>
      <c r="BF68" s="103"/>
      <c r="BG68" s="103"/>
      <c r="BH68" s="103"/>
      <c r="BI68" s="103"/>
      <c r="BJ68" s="103"/>
      <c r="BK68" s="103"/>
      <c r="BL68" s="103"/>
      <c r="BM68" s="103"/>
      <c r="BN68" s="103"/>
      <c r="BO68" s="103"/>
      <c r="BP68" s="103"/>
      <c r="BQ68" s="103"/>
      <c r="BR68" s="103"/>
      <c r="BS68" s="103"/>
      <c r="BT68" s="103"/>
      <c r="BU68" s="103"/>
      <c r="BV68" s="103"/>
      <c r="BW68" s="103"/>
      <c r="BX68" s="103"/>
      <c r="BY68" s="103"/>
      <c r="BZ68" s="103"/>
      <c r="CA68" s="103"/>
      <c r="CB68" s="103"/>
      <c r="CC68" s="103"/>
      <c r="CD68" s="103"/>
      <c r="CE68" s="103"/>
      <c r="CF68" s="103"/>
      <c r="CG68" s="103"/>
      <c r="CH68" s="103"/>
      <c r="CI68" s="103"/>
      <c r="CJ68" s="103"/>
      <c r="CK68" s="103"/>
      <c r="CL68" s="103"/>
      <c r="CM68" s="103"/>
      <c r="CN68" s="103"/>
      <c r="CO68" s="103"/>
      <c r="CP68" s="103"/>
      <c r="CQ68" s="103"/>
      <c r="CR68" s="103"/>
      <c r="CS68" s="103"/>
      <c r="CT68" s="103"/>
      <c r="CU68" s="103"/>
      <c r="CV68" s="103"/>
      <c r="CW68" s="103"/>
      <c r="CX68" s="103"/>
      <c r="CY68" s="103"/>
      <c r="CZ68" s="103"/>
      <c r="DA68" s="103"/>
      <c r="DB68" s="103"/>
      <c r="DC68" s="103"/>
      <c r="DD68" s="103"/>
      <c r="DE68" s="103"/>
      <c r="DF68" s="103"/>
    </row>
    <row r="69" spans="1:110" s="107" customFormat="1">
      <c r="A69" s="102"/>
      <c r="B69" s="110"/>
      <c r="C69" s="103"/>
      <c r="D69" s="104"/>
      <c r="E69" s="104"/>
      <c r="F69" s="105"/>
      <c r="G69" s="103"/>
      <c r="H69" s="103"/>
      <c r="I69" s="103"/>
      <c r="J69" s="106"/>
      <c r="K69" s="103"/>
      <c r="L69" s="103"/>
      <c r="M69" s="103"/>
      <c r="N69" s="103"/>
      <c r="O69" s="103"/>
      <c r="P69" s="103"/>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c r="BG69" s="103"/>
      <c r="BH69" s="103"/>
      <c r="BI69" s="103"/>
      <c r="BJ69" s="103"/>
      <c r="BK69" s="103"/>
      <c r="BL69" s="103"/>
      <c r="BM69" s="103"/>
      <c r="BN69" s="103"/>
      <c r="BO69" s="103"/>
      <c r="BP69" s="103"/>
      <c r="BQ69" s="103"/>
      <c r="BR69" s="103"/>
      <c r="BS69" s="103"/>
      <c r="BT69" s="103"/>
      <c r="BU69" s="103"/>
      <c r="BV69" s="103"/>
      <c r="BW69" s="103"/>
      <c r="BX69" s="103"/>
      <c r="BY69" s="103"/>
      <c r="BZ69" s="103"/>
      <c r="CA69" s="103"/>
      <c r="CB69" s="103"/>
      <c r="CC69" s="103"/>
      <c r="CD69" s="103"/>
      <c r="CE69" s="103"/>
      <c r="CF69" s="103"/>
      <c r="CG69" s="103"/>
      <c r="CH69" s="103"/>
      <c r="CI69" s="103"/>
      <c r="CJ69" s="103"/>
      <c r="CK69" s="103"/>
      <c r="CL69" s="103"/>
      <c r="CM69" s="103"/>
      <c r="CN69" s="103"/>
      <c r="CO69" s="103"/>
      <c r="CP69" s="103"/>
      <c r="CQ69" s="103"/>
      <c r="CR69" s="103"/>
      <c r="CS69" s="103"/>
      <c r="CT69" s="103"/>
      <c r="CU69" s="103"/>
      <c r="CV69" s="103"/>
      <c r="CW69" s="103"/>
      <c r="CX69" s="103"/>
      <c r="CY69" s="103"/>
      <c r="CZ69" s="103"/>
      <c r="DA69" s="103"/>
      <c r="DB69" s="103"/>
      <c r="DC69" s="103"/>
      <c r="DD69" s="103"/>
      <c r="DE69" s="103"/>
      <c r="DF69" s="103"/>
    </row>
    <row r="70" spans="1:110" s="107" customFormat="1">
      <c r="A70" s="102"/>
      <c r="B70" s="110"/>
      <c r="C70" s="103"/>
      <c r="D70" s="104"/>
      <c r="E70" s="104"/>
      <c r="F70" s="105"/>
      <c r="G70" s="103"/>
      <c r="H70" s="103"/>
      <c r="I70" s="103"/>
      <c r="J70" s="106"/>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c r="BR70" s="103"/>
      <c r="BS70" s="103"/>
      <c r="BT70" s="103"/>
      <c r="BU70" s="103"/>
      <c r="BV70" s="103"/>
      <c r="BW70" s="103"/>
      <c r="BX70" s="103"/>
      <c r="BY70" s="103"/>
      <c r="BZ70" s="103"/>
      <c r="CA70" s="103"/>
      <c r="CB70" s="103"/>
      <c r="CC70" s="103"/>
      <c r="CD70" s="103"/>
      <c r="CE70" s="103"/>
      <c r="CF70" s="103"/>
      <c r="CG70" s="103"/>
      <c r="CH70" s="103"/>
      <c r="CI70" s="103"/>
      <c r="CJ70" s="103"/>
      <c r="CK70" s="103"/>
      <c r="CL70" s="103"/>
      <c r="CM70" s="103"/>
      <c r="CN70" s="103"/>
      <c r="CO70" s="103"/>
      <c r="CP70" s="103"/>
      <c r="CQ70" s="103"/>
      <c r="CR70" s="103"/>
      <c r="CS70" s="103"/>
      <c r="CT70" s="103"/>
      <c r="CU70" s="103"/>
      <c r="CV70" s="103"/>
      <c r="CW70" s="103"/>
      <c r="CX70" s="103"/>
      <c r="CY70" s="103"/>
      <c r="CZ70" s="103"/>
      <c r="DA70" s="103"/>
      <c r="DB70" s="103"/>
      <c r="DC70" s="103"/>
      <c r="DD70" s="103"/>
      <c r="DE70" s="103"/>
      <c r="DF70" s="103"/>
    </row>
    <row r="71" spans="1:110" s="107" customFormat="1">
      <c r="A71" s="102"/>
      <c r="B71" s="110"/>
      <c r="C71" s="103"/>
      <c r="D71" s="104"/>
      <c r="E71" s="104"/>
      <c r="F71" s="105"/>
      <c r="G71" s="103"/>
      <c r="H71" s="103"/>
      <c r="I71" s="103"/>
      <c r="J71" s="106"/>
      <c r="K71" s="103"/>
      <c r="L71" s="103"/>
      <c r="M71" s="103"/>
      <c r="N71" s="103"/>
      <c r="O71" s="103"/>
      <c r="P71" s="103"/>
      <c r="Q71" s="103"/>
      <c r="R71" s="103"/>
      <c r="S71" s="103"/>
      <c r="T71" s="103"/>
      <c r="U71" s="103"/>
      <c r="V71" s="103"/>
      <c r="W71" s="103"/>
      <c r="X71" s="103"/>
      <c r="Y71" s="103"/>
      <c r="Z71" s="103"/>
      <c r="AA71" s="103"/>
      <c r="AB71" s="103"/>
      <c r="AC71" s="103"/>
      <c r="AD71" s="103"/>
      <c r="AE71" s="103"/>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c r="BG71" s="103"/>
      <c r="BH71" s="103"/>
      <c r="BI71" s="103"/>
      <c r="BJ71" s="103"/>
      <c r="BK71" s="103"/>
      <c r="BL71" s="103"/>
      <c r="BM71" s="103"/>
      <c r="BN71" s="103"/>
      <c r="BO71" s="103"/>
      <c r="BP71" s="103"/>
      <c r="BQ71" s="103"/>
      <c r="BR71" s="103"/>
      <c r="BS71" s="103"/>
      <c r="BT71" s="103"/>
      <c r="BU71" s="103"/>
      <c r="BV71" s="103"/>
      <c r="BW71" s="103"/>
      <c r="BX71" s="103"/>
      <c r="BY71" s="103"/>
      <c r="BZ71" s="103"/>
      <c r="CA71" s="103"/>
      <c r="CB71" s="103"/>
      <c r="CC71" s="103"/>
      <c r="CD71" s="103"/>
      <c r="CE71" s="103"/>
      <c r="CF71" s="103"/>
      <c r="CG71" s="103"/>
      <c r="CH71" s="103"/>
      <c r="CI71" s="103"/>
      <c r="CJ71" s="103"/>
      <c r="CK71" s="103"/>
      <c r="CL71" s="103"/>
      <c r="CM71" s="103"/>
      <c r="CN71" s="103"/>
      <c r="CO71" s="103"/>
      <c r="CP71" s="103"/>
      <c r="CQ71" s="103"/>
      <c r="CR71" s="103"/>
      <c r="CS71" s="103"/>
      <c r="CT71" s="103"/>
      <c r="CU71" s="103"/>
      <c r="CV71" s="103"/>
      <c r="CW71" s="103"/>
      <c r="CX71" s="103"/>
      <c r="CY71" s="103"/>
      <c r="CZ71" s="103"/>
      <c r="DA71" s="103"/>
      <c r="DB71" s="103"/>
      <c r="DC71" s="103"/>
      <c r="DD71" s="103"/>
      <c r="DE71" s="103"/>
      <c r="DF71" s="103"/>
    </row>
    <row r="72" spans="1:110" s="107" customFormat="1">
      <c r="A72" s="102"/>
      <c r="B72" s="110"/>
      <c r="C72" s="103"/>
      <c r="D72" s="104"/>
      <c r="E72" s="104"/>
      <c r="F72" s="105"/>
      <c r="G72" s="103"/>
      <c r="H72" s="103"/>
      <c r="I72" s="103"/>
      <c r="J72" s="106"/>
      <c r="K72" s="103"/>
      <c r="L72" s="103"/>
      <c r="M72" s="103"/>
      <c r="N72" s="103"/>
      <c r="O72" s="103"/>
      <c r="P72" s="103"/>
      <c r="Q72" s="103"/>
      <c r="R72" s="103"/>
      <c r="S72" s="103"/>
      <c r="T72" s="103"/>
      <c r="U72" s="103"/>
      <c r="V72" s="103"/>
      <c r="W72" s="103"/>
      <c r="X72" s="103"/>
      <c r="Y72" s="103"/>
      <c r="Z72" s="103"/>
      <c r="AA72" s="103"/>
      <c r="AB72" s="103"/>
      <c r="AC72" s="103"/>
      <c r="AD72" s="103"/>
      <c r="AE72" s="103"/>
      <c r="AF72" s="103"/>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c r="BR72" s="103"/>
      <c r="BS72" s="103"/>
      <c r="BT72" s="103"/>
      <c r="BU72" s="103"/>
      <c r="BV72" s="103"/>
      <c r="BW72" s="103"/>
      <c r="BX72" s="103"/>
      <c r="BY72" s="103"/>
      <c r="BZ72" s="103"/>
      <c r="CA72" s="103"/>
      <c r="CB72" s="103"/>
      <c r="CC72" s="103"/>
      <c r="CD72" s="103"/>
      <c r="CE72" s="103"/>
      <c r="CF72" s="103"/>
      <c r="CG72" s="103"/>
      <c r="CH72" s="103"/>
      <c r="CI72" s="103"/>
      <c r="CJ72" s="103"/>
      <c r="CK72" s="103"/>
      <c r="CL72" s="103"/>
      <c r="CM72" s="103"/>
      <c r="CN72" s="103"/>
      <c r="CO72" s="103"/>
      <c r="CP72" s="103"/>
      <c r="CQ72" s="103"/>
      <c r="CR72" s="103"/>
      <c r="CS72" s="103"/>
      <c r="CT72" s="103"/>
      <c r="CU72" s="103"/>
      <c r="CV72" s="103"/>
      <c r="CW72" s="103"/>
      <c r="CX72" s="103"/>
      <c r="CY72" s="103"/>
      <c r="CZ72" s="103"/>
      <c r="DA72" s="103"/>
      <c r="DB72" s="103"/>
      <c r="DC72" s="103"/>
      <c r="DD72" s="103"/>
      <c r="DE72" s="103"/>
      <c r="DF72" s="103"/>
    </row>
    <row r="73" spans="1:110" s="107" customFormat="1">
      <c r="A73" s="102"/>
      <c r="B73" s="110"/>
      <c r="C73" s="103"/>
      <c r="D73" s="104"/>
      <c r="E73" s="104"/>
      <c r="F73" s="105"/>
      <c r="G73" s="103"/>
      <c r="H73" s="103"/>
      <c r="I73" s="103"/>
      <c r="J73" s="106"/>
      <c r="K73" s="103"/>
      <c r="L73" s="103"/>
      <c r="M73" s="103"/>
      <c r="N73" s="103"/>
      <c r="O73" s="103"/>
      <c r="P73" s="103"/>
      <c r="Q73" s="103"/>
      <c r="R73" s="103"/>
      <c r="S73" s="103"/>
      <c r="T73" s="103"/>
      <c r="U73" s="103"/>
      <c r="V73" s="103"/>
      <c r="W73" s="103"/>
      <c r="X73" s="103"/>
      <c r="Y73" s="103"/>
      <c r="Z73" s="103"/>
      <c r="AA73" s="103"/>
      <c r="AB73" s="103"/>
      <c r="AC73" s="103"/>
      <c r="AD73" s="103"/>
      <c r="AE73" s="103"/>
      <c r="AF73" s="103"/>
      <c r="AG73" s="103"/>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c r="BG73" s="103"/>
      <c r="BH73" s="103"/>
      <c r="BI73" s="103"/>
      <c r="BJ73" s="103"/>
      <c r="BK73" s="103"/>
      <c r="BL73" s="103"/>
      <c r="BM73" s="103"/>
      <c r="BN73" s="103"/>
      <c r="BO73" s="103"/>
      <c r="BP73" s="103"/>
      <c r="BQ73" s="103"/>
      <c r="BR73" s="103"/>
      <c r="BS73" s="103"/>
      <c r="BT73" s="103"/>
      <c r="BU73" s="103"/>
      <c r="BV73" s="103"/>
      <c r="BW73" s="103"/>
      <c r="BX73" s="103"/>
      <c r="BY73" s="103"/>
      <c r="BZ73" s="103"/>
      <c r="CA73" s="103"/>
      <c r="CB73" s="103"/>
      <c r="CC73" s="103"/>
      <c r="CD73" s="103"/>
      <c r="CE73" s="103"/>
      <c r="CF73" s="103"/>
      <c r="CG73" s="103"/>
      <c r="CH73" s="103"/>
      <c r="CI73" s="103"/>
      <c r="CJ73" s="103"/>
      <c r="CK73" s="103"/>
      <c r="CL73" s="103"/>
      <c r="CM73" s="103"/>
      <c r="CN73" s="103"/>
      <c r="CO73" s="103"/>
      <c r="CP73" s="103"/>
      <c r="CQ73" s="103"/>
      <c r="CR73" s="103"/>
      <c r="CS73" s="103"/>
      <c r="CT73" s="103"/>
      <c r="CU73" s="103"/>
      <c r="CV73" s="103"/>
      <c r="CW73" s="103"/>
      <c r="CX73" s="103"/>
      <c r="CY73" s="103"/>
      <c r="CZ73" s="103"/>
      <c r="DA73" s="103"/>
      <c r="DB73" s="103"/>
      <c r="DC73" s="103"/>
      <c r="DD73" s="103"/>
      <c r="DE73" s="103"/>
      <c r="DF73" s="103"/>
    </row>
    <row r="74" spans="1:110" s="107" customFormat="1">
      <c r="A74" s="102"/>
      <c r="B74" s="110"/>
      <c r="C74" s="103"/>
      <c r="D74" s="104"/>
      <c r="E74" s="104"/>
      <c r="F74" s="105"/>
      <c r="G74" s="103"/>
      <c r="H74" s="103"/>
      <c r="I74" s="103"/>
      <c r="J74" s="106"/>
      <c r="K74" s="103"/>
      <c r="L74" s="103"/>
      <c r="M74" s="103"/>
      <c r="N74" s="103"/>
      <c r="O74" s="103"/>
      <c r="P74" s="103"/>
      <c r="Q74" s="103"/>
      <c r="R74" s="103"/>
      <c r="S74" s="103"/>
      <c r="T74" s="103"/>
      <c r="U74" s="103"/>
      <c r="V74" s="103"/>
      <c r="W74" s="103"/>
      <c r="X74" s="103"/>
      <c r="Y74" s="103"/>
      <c r="Z74" s="103"/>
      <c r="AA74" s="103"/>
      <c r="AB74" s="103"/>
      <c r="AC74" s="103"/>
      <c r="AD74" s="103"/>
      <c r="AE74" s="103"/>
      <c r="AF74" s="103"/>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103"/>
      <c r="BF74" s="103"/>
      <c r="BG74" s="103"/>
      <c r="BH74" s="103"/>
      <c r="BI74" s="103"/>
      <c r="BJ74" s="103"/>
      <c r="BK74" s="103"/>
      <c r="BL74" s="103"/>
      <c r="BM74" s="103"/>
      <c r="BN74" s="103"/>
      <c r="BO74" s="103"/>
      <c r="BP74" s="103"/>
      <c r="BQ74" s="103"/>
      <c r="BR74" s="103"/>
      <c r="BS74" s="103"/>
      <c r="BT74" s="103"/>
      <c r="BU74" s="103"/>
      <c r="BV74" s="103"/>
      <c r="BW74" s="103"/>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row>
    <row r="75" spans="1:110" s="107" customFormat="1">
      <c r="A75" s="102"/>
      <c r="B75" s="110"/>
      <c r="C75" s="103"/>
      <c r="D75" s="104"/>
      <c r="E75" s="104"/>
      <c r="F75" s="105"/>
      <c r="G75" s="103"/>
      <c r="H75" s="103"/>
      <c r="I75" s="103"/>
      <c r="J75" s="106"/>
      <c r="K75" s="103"/>
      <c r="L75" s="103"/>
      <c r="M75" s="103"/>
      <c r="N75" s="103"/>
      <c r="O75" s="103"/>
      <c r="P75" s="103"/>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c r="BG75" s="103"/>
      <c r="BH75" s="103"/>
      <c r="BI75" s="103"/>
      <c r="BJ75" s="103"/>
      <c r="BK75" s="103"/>
      <c r="BL75" s="103"/>
      <c r="BM75" s="103"/>
      <c r="BN75" s="103"/>
      <c r="BO75" s="103"/>
      <c r="BP75" s="103"/>
      <c r="BQ75" s="103"/>
      <c r="BR75" s="103"/>
      <c r="BS75" s="103"/>
      <c r="BT75" s="103"/>
      <c r="BU75" s="103"/>
      <c r="BV75" s="103"/>
      <c r="BW75" s="103"/>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c r="DF75" s="103"/>
    </row>
    <row r="76" spans="1:110" s="107" customFormat="1">
      <c r="A76" s="102"/>
      <c r="B76" s="110"/>
      <c r="C76" s="103"/>
      <c r="D76" s="104"/>
      <c r="E76" s="104"/>
      <c r="F76" s="105"/>
      <c r="G76" s="103"/>
      <c r="H76" s="103"/>
      <c r="I76" s="103"/>
      <c r="J76" s="106"/>
      <c r="K76" s="103"/>
      <c r="L76" s="103"/>
      <c r="M76" s="103"/>
      <c r="N76" s="103"/>
      <c r="O76" s="103"/>
      <c r="P76" s="103"/>
      <c r="Q76" s="103"/>
      <c r="R76" s="103"/>
      <c r="S76" s="103"/>
      <c r="T76" s="103"/>
      <c r="U76" s="103"/>
      <c r="V76" s="103"/>
      <c r="W76" s="103"/>
      <c r="X76" s="103"/>
      <c r="Y76" s="103"/>
      <c r="Z76" s="103"/>
      <c r="AA76" s="103"/>
      <c r="AB76" s="103"/>
      <c r="AC76" s="103"/>
      <c r="AD76" s="103"/>
      <c r="AE76" s="103"/>
      <c r="AF76" s="103"/>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c r="BG76" s="103"/>
      <c r="BH76" s="103"/>
      <c r="BI76" s="103"/>
      <c r="BJ76" s="103"/>
      <c r="BK76" s="103"/>
      <c r="BL76" s="103"/>
      <c r="BM76" s="103"/>
      <c r="BN76" s="103"/>
      <c r="BO76" s="103"/>
      <c r="BP76" s="103"/>
      <c r="BQ76" s="103"/>
      <c r="BR76" s="103"/>
      <c r="BS76" s="103"/>
      <c r="BT76" s="103"/>
      <c r="BU76" s="103"/>
      <c r="BV76" s="103"/>
      <c r="BW76" s="103"/>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row>
    <row r="77" spans="1:110" s="107" customFormat="1">
      <c r="A77" s="102"/>
      <c r="B77" s="110"/>
      <c r="C77" s="103"/>
      <c r="D77" s="104"/>
      <c r="E77" s="104"/>
      <c r="F77" s="105"/>
      <c r="G77" s="103"/>
      <c r="H77" s="103"/>
      <c r="I77" s="103"/>
      <c r="J77" s="106"/>
      <c r="K77" s="103"/>
      <c r="L77" s="103"/>
      <c r="M77" s="103"/>
      <c r="N77" s="103"/>
      <c r="O77" s="103"/>
      <c r="P77" s="103"/>
      <c r="Q77" s="103"/>
      <c r="R77" s="103"/>
      <c r="S77" s="103"/>
      <c r="T77" s="103"/>
      <c r="U77" s="103"/>
      <c r="V77" s="103"/>
      <c r="W77" s="103"/>
      <c r="X77" s="103"/>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c r="BG77" s="103"/>
      <c r="BH77" s="103"/>
      <c r="BI77" s="103"/>
      <c r="BJ77" s="103"/>
      <c r="BK77" s="103"/>
      <c r="BL77" s="103"/>
      <c r="BM77" s="103"/>
      <c r="BN77" s="103"/>
      <c r="BO77" s="103"/>
      <c r="BP77" s="103"/>
      <c r="BQ77" s="103"/>
      <c r="BR77" s="103"/>
      <c r="BS77" s="103"/>
      <c r="BT77" s="103"/>
      <c r="BU77" s="103"/>
      <c r="BV77" s="103"/>
      <c r="BW77" s="103"/>
      <c r="BX77" s="103"/>
      <c r="BY77" s="103"/>
      <c r="BZ77" s="103"/>
      <c r="CA77" s="103"/>
      <c r="CB77" s="103"/>
      <c r="CC77" s="103"/>
      <c r="CD77" s="103"/>
      <c r="CE77" s="103"/>
      <c r="CF77" s="103"/>
      <c r="CG77" s="103"/>
      <c r="CH77" s="103"/>
      <c r="CI77" s="103"/>
      <c r="CJ77" s="103"/>
      <c r="CK77" s="103"/>
      <c r="CL77" s="103"/>
      <c r="CM77" s="103"/>
      <c r="CN77" s="103"/>
      <c r="CO77" s="103"/>
      <c r="CP77" s="103"/>
      <c r="CQ77" s="103"/>
      <c r="CR77" s="103"/>
      <c r="CS77" s="103"/>
      <c r="CT77" s="103"/>
      <c r="CU77" s="103"/>
      <c r="CV77" s="103"/>
      <c r="CW77" s="103"/>
      <c r="CX77" s="103"/>
      <c r="CY77" s="103"/>
      <c r="CZ77" s="103"/>
      <c r="DA77" s="103"/>
      <c r="DB77" s="103"/>
      <c r="DC77" s="103"/>
      <c r="DD77" s="103"/>
      <c r="DE77" s="103"/>
      <c r="DF77" s="103"/>
    </row>
    <row r="78" spans="1:110" s="107" customFormat="1">
      <c r="A78" s="102"/>
      <c r="B78" s="110"/>
      <c r="C78" s="103"/>
      <c r="D78" s="104"/>
      <c r="E78" s="104"/>
      <c r="F78" s="105"/>
      <c r="G78" s="103"/>
      <c r="H78" s="103"/>
      <c r="I78" s="103"/>
      <c r="J78" s="106"/>
      <c r="K78" s="103"/>
      <c r="L78" s="103"/>
      <c r="M78" s="103"/>
      <c r="N78" s="103"/>
      <c r="O78" s="103"/>
      <c r="P78" s="103"/>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03"/>
      <c r="BU78" s="103"/>
      <c r="BV78" s="103"/>
      <c r="BW78" s="103"/>
      <c r="BX78" s="103"/>
      <c r="BY78" s="103"/>
      <c r="BZ78" s="103"/>
      <c r="CA78" s="103"/>
      <c r="CB78" s="103"/>
      <c r="CC78" s="103"/>
      <c r="CD78" s="103"/>
      <c r="CE78" s="103"/>
      <c r="CF78" s="103"/>
      <c r="CG78" s="103"/>
      <c r="CH78" s="103"/>
      <c r="CI78" s="103"/>
      <c r="CJ78" s="103"/>
      <c r="CK78" s="103"/>
      <c r="CL78" s="103"/>
      <c r="CM78" s="103"/>
      <c r="CN78" s="103"/>
      <c r="CO78" s="103"/>
      <c r="CP78" s="103"/>
      <c r="CQ78" s="103"/>
      <c r="CR78" s="103"/>
      <c r="CS78" s="103"/>
      <c r="CT78" s="103"/>
      <c r="CU78" s="103"/>
      <c r="CV78" s="103"/>
      <c r="CW78" s="103"/>
      <c r="CX78" s="103"/>
      <c r="CY78" s="103"/>
      <c r="CZ78" s="103"/>
      <c r="DA78" s="103"/>
      <c r="DB78" s="103"/>
      <c r="DC78" s="103"/>
      <c r="DD78" s="103"/>
      <c r="DE78" s="103"/>
      <c r="DF78" s="103"/>
    </row>
    <row r="79" spans="1:110" s="107" customFormat="1">
      <c r="A79" s="102"/>
      <c r="B79" s="110"/>
      <c r="C79" s="103"/>
      <c r="D79" s="104"/>
      <c r="E79" s="104"/>
      <c r="F79" s="105"/>
      <c r="G79" s="103"/>
      <c r="H79" s="103"/>
      <c r="I79" s="103"/>
      <c r="J79" s="106"/>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D79" s="103"/>
      <c r="DE79" s="103"/>
      <c r="DF79" s="103"/>
    </row>
    <row r="80" spans="1:110" s="107" customFormat="1">
      <c r="A80" s="102"/>
      <c r="B80" s="110"/>
      <c r="C80" s="103"/>
      <c r="D80" s="104"/>
      <c r="E80" s="104"/>
      <c r="F80" s="105"/>
      <c r="G80" s="103"/>
      <c r="H80" s="103"/>
      <c r="I80" s="103"/>
      <c r="J80" s="106"/>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D80" s="103"/>
      <c r="DE80" s="103"/>
      <c r="DF80" s="103"/>
    </row>
    <row r="81" spans="1:110" s="107" customFormat="1">
      <c r="A81" s="102"/>
      <c r="B81" s="110"/>
      <c r="C81" s="103"/>
      <c r="D81" s="104"/>
      <c r="E81" s="104"/>
      <c r="F81" s="105"/>
      <c r="G81" s="103"/>
      <c r="H81" s="103"/>
      <c r="I81" s="103"/>
      <c r="J81" s="106"/>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c r="DA81" s="103"/>
      <c r="DB81" s="103"/>
      <c r="DC81" s="103"/>
      <c r="DD81" s="103"/>
      <c r="DE81" s="103"/>
      <c r="DF81" s="103"/>
    </row>
    <row r="82" spans="1:110" s="107" customFormat="1">
      <c r="A82" s="102"/>
      <c r="B82" s="110"/>
      <c r="C82" s="103"/>
      <c r="D82" s="104"/>
      <c r="E82" s="104"/>
      <c r="F82" s="105"/>
      <c r="G82" s="103"/>
      <c r="H82" s="103"/>
      <c r="I82" s="103"/>
      <c r="J82" s="106"/>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row>
    <row r="83" spans="1:110" s="107" customFormat="1">
      <c r="A83" s="102"/>
      <c r="B83" s="110"/>
      <c r="C83" s="103"/>
      <c r="D83" s="104"/>
      <c r="E83" s="104"/>
      <c r="F83" s="105"/>
      <c r="G83" s="103"/>
      <c r="H83" s="103"/>
      <c r="I83" s="103"/>
      <c r="J83" s="106"/>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c r="AV83" s="103"/>
      <c r="AW83" s="103"/>
      <c r="AX83" s="103"/>
      <c r="AY83" s="103"/>
      <c r="AZ83" s="103"/>
      <c r="BA83" s="103"/>
      <c r="BB83" s="103"/>
      <c r="BC83" s="103"/>
      <c r="BD83" s="103"/>
      <c r="BE83" s="103"/>
      <c r="BF83" s="103"/>
      <c r="BG83" s="103"/>
      <c r="BH83" s="103"/>
      <c r="BI83" s="103"/>
      <c r="BJ83" s="103"/>
      <c r="BK83" s="103"/>
      <c r="BL83" s="103"/>
      <c r="BM83" s="103"/>
      <c r="BN83" s="103"/>
      <c r="BO83" s="103"/>
      <c r="BP83" s="103"/>
      <c r="BQ83" s="103"/>
      <c r="BR83" s="103"/>
      <c r="BS83" s="103"/>
      <c r="BT83" s="103"/>
      <c r="BU83" s="103"/>
      <c r="BV83" s="103"/>
      <c r="BW83" s="103"/>
      <c r="BX83" s="103"/>
      <c r="BY83" s="103"/>
      <c r="BZ83" s="103"/>
      <c r="CA83" s="103"/>
      <c r="CB83" s="103"/>
      <c r="CC83" s="103"/>
      <c r="CD83" s="103"/>
      <c r="CE83" s="103"/>
      <c r="CF83" s="103"/>
      <c r="CG83" s="103"/>
      <c r="CH83" s="103"/>
      <c r="CI83" s="103"/>
      <c r="CJ83" s="103"/>
      <c r="CK83" s="103"/>
      <c r="CL83" s="103"/>
      <c r="CM83" s="103"/>
      <c r="CN83" s="103"/>
      <c r="CO83" s="103"/>
      <c r="CP83" s="103"/>
      <c r="CQ83" s="103"/>
      <c r="CR83" s="103"/>
      <c r="CS83" s="103"/>
      <c r="CT83" s="103"/>
      <c r="CU83" s="103"/>
      <c r="CV83" s="103"/>
      <c r="CW83" s="103"/>
      <c r="CX83" s="103"/>
      <c r="CY83" s="103"/>
      <c r="CZ83" s="103"/>
      <c r="DA83" s="103"/>
      <c r="DB83" s="103"/>
      <c r="DC83" s="103"/>
      <c r="DD83" s="103"/>
      <c r="DE83" s="103"/>
      <c r="DF83" s="103"/>
    </row>
    <row r="84" spans="1:110" s="107" customFormat="1">
      <c r="A84" s="102"/>
      <c r="B84" s="110"/>
      <c r="C84" s="103"/>
      <c r="D84" s="104"/>
      <c r="E84" s="104"/>
      <c r="F84" s="105"/>
      <c r="G84" s="103"/>
      <c r="H84" s="103"/>
      <c r="I84" s="103"/>
      <c r="J84" s="106"/>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row>
    <row r="85" spans="1:110" s="107" customFormat="1">
      <c r="A85" s="102"/>
      <c r="B85" s="110"/>
      <c r="C85" s="103"/>
      <c r="D85" s="104"/>
      <c r="E85" s="104"/>
      <c r="F85" s="105"/>
      <c r="G85" s="103"/>
      <c r="H85" s="103"/>
      <c r="I85" s="103"/>
      <c r="J85" s="106"/>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c r="AV85" s="103"/>
      <c r="AW85" s="103"/>
      <c r="AX85" s="103"/>
      <c r="AY85" s="103"/>
      <c r="AZ85" s="103"/>
      <c r="BA85" s="103"/>
      <c r="BB85" s="103"/>
      <c r="BC85" s="103"/>
      <c r="BD85" s="103"/>
      <c r="BE85" s="103"/>
      <c r="BF85" s="103"/>
      <c r="BG85" s="103"/>
      <c r="BH85" s="103"/>
      <c r="BI85" s="103"/>
      <c r="BJ85" s="103"/>
      <c r="BK85" s="103"/>
      <c r="BL85" s="103"/>
      <c r="BM85" s="103"/>
      <c r="BN85" s="103"/>
      <c r="BO85" s="103"/>
      <c r="BP85" s="103"/>
      <c r="BQ85" s="103"/>
      <c r="BR85" s="103"/>
      <c r="BS85" s="103"/>
      <c r="BT85" s="103"/>
      <c r="BU85" s="103"/>
      <c r="BV85" s="103"/>
      <c r="BW85" s="103"/>
      <c r="BX85" s="103"/>
      <c r="BY85" s="103"/>
      <c r="BZ85" s="103"/>
      <c r="CA85" s="103"/>
      <c r="CB85" s="103"/>
      <c r="CC85" s="103"/>
      <c r="CD85" s="103"/>
      <c r="CE85" s="103"/>
      <c r="CF85" s="103"/>
      <c r="CG85" s="103"/>
      <c r="CH85" s="103"/>
      <c r="CI85" s="103"/>
      <c r="CJ85" s="103"/>
      <c r="CK85" s="103"/>
      <c r="CL85" s="103"/>
      <c r="CM85" s="103"/>
      <c r="CN85" s="103"/>
      <c r="CO85" s="103"/>
      <c r="CP85" s="103"/>
      <c r="CQ85" s="103"/>
      <c r="CR85" s="103"/>
      <c r="CS85" s="103"/>
      <c r="CT85" s="103"/>
      <c r="CU85" s="103"/>
      <c r="CV85" s="103"/>
      <c r="CW85" s="103"/>
      <c r="CX85" s="103"/>
      <c r="CY85" s="103"/>
      <c r="CZ85" s="103"/>
      <c r="DA85" s="103"/>
      <c r="DB85" s="103"/>
      <c r="DC85" s="103"/>
      <c r="DD85" s="103"/>
      <c r="DE85" s="103"/>
      <c r="DF85" s="103"/>
    </row>
    <row r="86" spans="1:110" s="107" customFormat="1">
      <c r="A86" s="102"/>
      <c r="B86" s="110"/>
      <c r="C86" s="103"/>
      <c r="D86" s="104"/>
      <c r="E86" s="104"/>
      <c r="F86" s="105"/>
      <c r="G86" s="103"/>
      <c r="H86" s="103"/>
      <c r="I86" s="103"/>
      <c r="J86" s="106"/>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c r="BG86" s="103"/>
      <c r="BH86" s="103"/>
      <c r="BI86" s="103"/>
      <c r="BJ86" s="103"/>
      <c r="BK86" s="103"/>
      <c r="BL86" s="103"/>
      <c r="BM86" s="103"/>
      <c r="BN86" s="103"/>
      <c r="BO86" s="103"/>
      <c r="BP86" s="103"/>
      <c r="BQ86" s="103"/>
      <c r="BR86" s="103"/>
      <c r="BS86" s="103"/>
      <c r="BT86" s="103"/>
      <c r="BU86" s="103"/>
      <c r="BV86" s="103"/>
      <c r="BW86" s="103"/>
      <c r="BX86" s="103"/>
      <c r="BY86" s="103"/>
      <c r="BZ86" s="103"/>
      <c r="CA86" s="103"/>
      <c r="CB86" s="103"/>
      <c r="CC86" s="103"/>
      <c r="CD86" s="103"/>
      <c r="CE86" s="103"/>
      <c r="CF86" s="103"/>
      <c r="CG86" s="103"/>
      <c r="CH86" s="103"/>
      <c r="CI86" s="103"/>
      <c r="CJ86" s="103"/>
      <c r="CK86" s="103"/>
      <c r="CL86" s="103"/>
      <c r="CM86" s="103"/>
      <c r="CN86" s="103"/>
      <c r="CO86" s="103"/>
      <c r="CP86" s="103"/>
      <c r="CQ86" s="103"/>
      <c r="CR86" s="103"/>
      <c r="CS86" s="103"/>
      <c r="CT86" s="103"/>
      <c r="CU86" s="103"/>
      <c r="CV86" s="103"/>
      <c r="CW86" s="103"/>
      <c r="CX86" s="103"/>
      <c r="CY86" s="103"/>
      <c r="CZ86" s="103"/>
      <c r="DA86" s="103"/>
      <c r="DB86" s="103"/>
      <c r="DC86" s="103"/>
      <c r="DD86" s="103"/>
      <c r="DE86" s="103"/>
      <c r="DF86" s="103"/>
    </row>
    <row r="87" spans="1:110" s="107" customFormat="1">
      <c r="A87" s="102"/>
      <c r="B87" s="110"/>
      <c r="C87" s="103"/>
      <c r="D87" s="104"/>
      <c r="E87" s="104"/>
      <c r="F87" s="105"/>
      <c r="G87" s="103"/>
      <c r="H87" s="103"/>
      <c r="I87" s="103"/>
      <c r="J87" s="106"/>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c r="AV87" s="103"/>
      <c r="AW87" s="103"/>
      <c r="AX87" s="103"/>
      <c r="AY87" s="103"/>
      <c r="AZ87" s="103"/>
      <c r="BA87" s="103"/>
      <c r="BB87" s="103"/>
      <c r="BC87" s="103"/>
      <c r="BD87" s="103"/>
      <c r="BE87" s="103"/>
      <c r="BF87" s="103"/>
      <c r="BG87" s="103"/>
      <c r="BH87" s="103"/>
      <c r="BI87" s="103"/>
      <c r="BJ87" s="103"/>
      <c r="BK87" s="103"/>
      <c r="BL87" s="103"/>
      <c r="BM87" s="103"/>
      <c r="BN87" s="103"/>
      <c r="BO87" s="103"/>
      <c r="BP87" s="103"/>
      <c r="BQ87" s="103"/>
      <c r="BR87" s="103"/>
      <c r="BS87" s="103"/>
      <c r="BT87" s="103"/>
      <c r="BU87" s="103"/>
      <c r="BV87" s="103"/>
      <c r="BW87" s="103"/>
      <c r="BX87" s="103"/>
      <c r="BY87" s="103"/>
      <c r="BZ87" s="103"/>
      <c r="CA87" s="103"/>
      <c r="CB87" s="103"/>
      <c r="CC87" s="103"/>
      <c r="CD87" s="103"/>
      <c r="CE87" s="103"/>
      <c r="CF87" s="103"/>
      <c r="CG87" s="103"/>
      <c r="CH87" s="103"/>
      <c r="CI87" s="103"/>
      <c r="CJ87" s="103"/>
      <c r="CK87" s="103"/>
      <c r="CL87" s="103"/>
      <c r="CM87" s="103"/>
      <c r="CN87" s="103"/>
      <c r="CO87" s="103"/>
      <c r="CP87" s="103"/>
      <c r="CQ87" s="103"/>
      <c r="CR87" s="103"/>
      <c r="CS87" s="103"/>
      <c r="CT87" s="103"/>
      <c r="CU87" s="103"/>
      <c r="CV87" s="103"/>
      <c r="CW87" s="103"/>
      <c r="CX87" s="103"/>
      <c r="CY87" s="103"/>
      <c r="CZ87" s="103"/>
      <c r="DA87" s="103"/>
      <c r="DB87" s="103"/>
      <c r="DC87" s="103"/>
      <c r="DD87" s="103"/>
      <c r="DE87" s="103"/>
      <c r="DF87" s="103"/>
    </row>
    <row r="88" spans="1:110" s="107" customFormat="1">
      <c r="A88" s="102"/>
      <c r="B88" s="110"/>
      <c r="C88" s="103"/>
      <c r="D88" s="104"/>
      <c r="E88" s="104"/>
      <c r="F88" s="105"/>
      <c r="G88" s="103"/>
      <c r="H88" s="103"/>
      <c r="I88" s="103"/>
      <c r="J88" s="106"/>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c r="AV88" s="103"/>
      <c r="AW88" s="103"/>
      <c r="AX88" s="103"/>
      <c r="AY88" s="103"/>
      <c r="AZ88" s="103"/>
      <c r="BA88" s="103"/>
      <c r="BB88" s="103"/>
      <c r="BC88" s="103"/>
      <c r="BD88" s="103"/>
      <c r="BE88" s="103"/>
      <c r="BF88" s="103"/>
      <c r="BG88" s="103"/>
      <c r="BH88" s="103"/>
      <c r="BI88" s="103"/>
      <c r="BJ88" s="103"/>
      <c r="BK88" s="103"/>
      <c r="BL88" s="103"/>
      <c r="BM88" s="103"/>
      <c r="BN88" s="103"/>
      <c r="BO88" s="103"/>
      <c r="BP88" s="103"/>
      <c r="BQ88" s="103"/>
      <c r="BR88" s="103"/>
      <c r="BS88" s="103"/>
      <c r="BT88" s="103"/>
      <c r="BU88" s="103"/>
      <c r="BV88" s="103"/>
      <c r="BW88" s="103"/>
      <c r="BX88" s="103"/>
      <c r="BY88" s="103"/>
      <c r="BZ88" s="103"/>
      <c r="CA88" s="103"/>
      <c r="CB88" s="103"/>
      <c r="CC88" s="103"/>
      <c r="CD88" s="103"/>
      <c r="CE88" s="103"/>
      <c r="CF88" s="103"/>
      <c r="CG88" s="103"/>
      <c r="CH88" s="103"/>
      <c r="CI88" s="103"/>
      <c r="CJ88" s="103"/>
      <c r="CK88" s="103"/>
      <c r="CL88" s="103"/>
      <c r="CM88" s="103"/>
      <c r="CN88" s="103"/>
      <c r="CO88" s="103"/>
      <c r="CP88" s="103"/>
      <c r="CQ88" s="103"/>
      <c r="CR88" s="103"/>
      <c r="CS88" s="103"/>
      <c r="CT88" s="103"/>
      <c r="CU88" s="103"/>
      <c r="CV88" s="103"/>
      <c r="CW88" s="103"/>
      <c r="CX88" s="103"/>
      <c r="CY88" s="103"/>
      <c r="CZ88" s="103"/>
      <c r="DA88" s="103"/>
      <c r="DB88" s="103"/>
      <c r="DC88" s="103"/>
      <c r="DD88" s="103"/>
      <c r="DE88" s="103"/>
      <c r="DF88" s="103"/>
    </row>
    <row r="89" spans="1:110" s="107" customFormat="1">
      <c r="A89" s="102"/>
      <c r="B89" s="110"/>
      <c r="C89" s="103"/>
      <c r="D89" s="104"/>
      <c r="E89" s="104"/>
      <c r="F89" s="105"/>
      <c r="G89" s="103"/>
      <c r="H89" s="103"/>
      <c r="I89" s="103"/>
      <c r="J89" s="106"/>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c r="AV89" s="103"/>
      <c r="AW89" s="103"/>
      <c r="AX89" s="103"/>
      <c r="AY89" s="103"/>
      <c r="AZ89" s="103"/>
      <c r="BA89" s="103"/>
      <c r="BB89" s="103"/>
      <c r="BC89" s="103"/>
      <c r="BD89" s="103"/>
      <c r="BE89" s="103"/>
      <c r="BF89" s="103"/>
      <c r="BG89" s="103"/>
      <c r="BH89" s="103"/>
      <c r="BI89" s="103"/>
      <c r="BJ89" s="103"/>
      <c r="BK89" s="103"/>
      <c r="BL89" s="103"/>
      <c r="BM89" s="103"/>
      <c r="BN89" s="103"/>
      <c r="BO89" s="103"/>
      <c r="BP89" s="103"/>
      <c r="BQ89" s="103"/>
      <c r="BR89" s="103"/>
      <c r="BS89" s="103"/>
      <c r="BT89" s="103"/>
      <c r="BU89" s="103"/>
      <c r="BV89" s="103"/>
      <c r="BW89" s="103"/>
      <c r="BX89" s="103"/>
      <c r="BY89" s="103"/>
      <c r="BZ89" s="103"/>
      <c r="CA89" s="103"/>
      <c r="CB89" s="103"/>
      <c r="CC89" s="103"/>
      <c r="CD89" s="103"/>
      <c r="CE89" s="103"/>
      <c r="CF89" s="103"/>
      <c r="CG89" s="103"/>
      <c r="CH89" s="103"/>
      <c r="CI89" s="103"/>
      <c r="CJ89" s="103"/>
      <c r="CK89" s="103"/>
      <c r="CL89" s="103"/>
      <c r="CM89" s="103"/>
      <c r="CN89" s="103"/>
      <c r="CO89" s="103"/>
      <c r="CP89" s="103"/>
      <c r="CQ89" s="103"/>
      <c r="CR89" s="103"/>
      <c r="CS89" s="103"/>
      <c r="CT89" s="103"/>
      <c r="CU89" s="103"/>
      <c r="CV89" s="103"/>
      <c r="CW89" s="103"/>
      <c r="CX89" s="103"/>
      <c r="CY89" s="103"/>
      <c r="CZ89" s="103"/>
      <c r="DA89" s="103"/>
      <c r="DB89" s="103"/>
      <c r="DC89" s="103"/>
      <c r="DD89" s="103"/>
      <c r="DE89" s="103"/>
      <c r="DF89" s="103"/>
    </row>
    <row r="90" spans="1:110" s="107" customFormat="1">
      <c r="A90" s="102"/>
      <c r="B90" s="110"/>
      <c r="C90" s="103"/>
      <c r="D90" s="104"/>
      <c r="E90" s="104"/>
      <c r="F90" s="105"/>
      <c r="G90" s="103"/>
      <c r="H90" s="103"/>
      <c r="I90" s="103"/>
      <c r="J90" s="106"/>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c r="AV90" s="103"/>
      <c r="AW90" s="103"/>
      <c r="AX90" s="103"/>
      <c r="AY90" s="103"/>
      <c r="AZ90" s="103"/>
      <c r="BA90" s="103"/>
      <c r="BB90" s="103"/>
      <c r="BC90" s="103"/>
      <c r="BD90" s="103"/>
      <c r="BE90" s="103"/>
      <c r="BF90" s="103"/>
      <c r="BG90" s="103"/>
      <c r="BH90" s="103"/>
      <c r="BI90" s="103"/>
      <c r="BJ90" s="103"/>
      <c r="BK90" s="103"/>
      <c r="BL90" s="103"/>
      <c r="BM90" s="103"/>
      <c r="BN90" s="103"/>
      <c r="BO90" s="103"/>
      <c r="BP90" s="103"/>
      <c r="BQ90" s="103"/>
      <c r="BR90" s="103"/>
      <c r="BS90" s="103"/>
      <c r="BT90" s="103"/>
      <c r="BU90" s="103"/>
      <c r="BV90" s="103"/>
      <c r="BW90" s="103"/>
      <c r="BX90" s="103"/>
      <c r="BY90" s="103"/>
      <c r="BZ90" s="103"/>
      <c r="CA90" s="103"/>
      <c r="CB90" s="103"/>
      <c r="CC90" s="103"/>
      <c r="CD90" s="103"/>
      <c r="CE90" s="103"/>
      <c r="CF90" s="103"/>
      <c r="CG90" s="103"/>
      <c r="CH90" s="103"/>
      <c r="CI90" s="103"/>
      <c r="CJ90" s="103"/>
      <c r="CK90" s="103"/>
      <c r="CL90" s="103"/>
      <c r="CM90" s="103"/>
      <c r="CN90" s="103"/>
      <c r="CO90" s="103"/>
      <c r="CP90" s="103"/>
      <c r="CQ90" s="103"/>
      <c r="CR90" s="103"/>
      <c r="CS90" s="103"/>
      <c r="CT90" s="103"/>
      <c r="CU90" s="103"/>
      <c r="CV90" s="103"/>
      <c r="CW90" s="103"/>
      <c r="CX90" s="103"/>
      <c r="CY90" s="103"/>
      <c r="CZ90" s="103"/>
      <c r="DA90" s="103"/>
      <c r="DB90" s="103"/>
      <c r="DC90" s="103"/>
      <c r="DD90" s="103"/>
      <c r="DE90" s="103"/>
      <c r="DF90" s="103"/>
    </row>
    <row r="91" spans="1:110" s="107" customFormat="1">
      <c r="A91" s="102"/>
      <c r="B91" s="110"/>
      <c r="C91" s="103"/>
      <c r="D91" s="104"/>
      <c r="E91" s="104"/>
      <c r="F91" s="105"/>
      <c r="G91" s="103"/>
      <c r="H91" s="103"/>
      <c r="I91" s="103"/>
      <c r="J91" s="106"/>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c r="AV91" s="103"/>
      <c r="AW91" s="103"/>
      <c r="AX91" s="103"/>
      <c r="AY91" s="103"/>
      <c r="AZ91" s="103"/>
      <c r="BA91" s="103"/>
      <c r="BB91" s="103"/>
      <c r="BC91" s="103"/>
      <c r="BD91" s="103"/>
      <c r="BE91" s="103"/>
      <c r="BF91" s="103"/>
      <c r="BG91" s="103"/>
      <c r="BH91" s="103"/>
      <c r="BI91" s="103"/>
      <c r="BJ91" s="103"/>
      <c r="BK91" s="103"/>
      <c r="BL91" s="103"/>
      <c r="BM91" s="103"/>
      <c r="BN91" s="103"/>
      <c r="BO91" s="103"/>
      <c r="BP91" s="103"/>
      <c r="BQ91" s="103"/>
      <c r="BR91" s="103"/>
      <c r="BS91" s="103"/>
      <c r="BT91" s="103"/>
      <c r="BU91" s="103"/>
      <c r="BV91" s="103"/>
      <c r="BW91" s="103"/>
      <c r="BX91" s="103"/>
      <c r="BY91" s="103"/>
      <c r="BZ91" s="103"/>
      <c r="CA91" s="103"/>
      <c r="CB91" s="103"/>
      <c r="CC91" s="103"/>
      <c r="CD91" s="103"/>
      <c r="CE91" s="103"/>
      <c r="CF91" s="103"/>
      <c r="CG91" s="103"/>
      <c r="CH91" s="103"/>
      <c r="CI91" s="103"/>
      <c r="CJ91" s="103"/>
      <c r="CK91" s="103"/>
      <c r="CL91" s="103"/>
      <c r="CM91" s="103"/>
      <c r="CN91" s="103"/>
      <c r="CO91" s="103"/>
      <c r="CP91" s="103"/>
      <c r="CQ91" s="103"/>
      <c r="CR91" s="103"/>
      <c r="CS91" s="103"/>
      <c r="CT91" s="103"/>
      <c r="CU91" s="103"/>
      <c r="CV91" s="103"/>
      <c r="CW91" s="103"/>
      <c r="CX91" s="103"/>
      <c r="CY91" s="103"/>
      <c r="CZ91" s="103"/>
      <c r="DA91" s="103"/>
      <c r="DB91" s="103"/>
      <c r="DC91" s="103"/>
      <c r="DD91" s="103"/>
      <c r="DE91" s="103"/>
      <c r="DF91" s="103"/>
    </row>
    <row r="92" spans="1:110" s="107" customFormat="1">
      <c r="A92" s="102"/>
      <c r="B92" s="110"/>
      <c r="C92" s="103"/>
      <c r="D92" s="104"/>
      <c r="E92" s="104"/>
      <c r="F92" s="105"/>
      <c r="G92" s="103"/>
      <c r="H92" s="103"/>
      <c r="I92" s="103"/>
      <c r="J92" s="106"/>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c r="AV92" s="103"/>
      <c r="AW92" s="103"/>
      <c r="AX92" s="103"/>
      <c r="AY92" s="103"/>
      <c r="AZ92" s="103"/>
      <c r="BA92" s="103"/>
      <c r="BB92" s="103"/>
      <c r="BC92" s="103"/>
      <c r="BD92" s="103"/>
      <c r="BE92" s="103"/>
      <c r="BF92" s="103"/>
      <c r="BG92" s="103"/>
      <c r="BH92" s="103"/>
      <c r="BI92" s="103"/>
      <c r="BJ92" s="103"/>
      <c r="BK92" s="103"/>
      <c r="BL92" s="103"/>
      <c r="BM92" s="103"/>
      <c r="BN92" s="103"/>
      <c r="BO92" s="103"/>
      <c r="BP92" s="103"/>
      <c r="BQ92" s="103"/>
      <c r="BR92" s="103"/>
      <c r="BS92" s="103"/>
      <c r="BT92" s="103"/>
      <c r="BU92" s="103"/>
      <c r="BV92" s="103"/>
      <c r="BW92" s="103"/>
      <c r="BX92" s="103"/>
      <c r="BY92" s="103"/>
      <c r="BZ92" s="103"/>
      <c r="CA92" s="103"/>
      <c r="CB92" s="103"/>
      <c r="CC92" s="103"/>
      <c r="CD92" s="103"/>
      <c r="CE92" s="103"/>
      <c r="CF92" s="103"/>
      <c r="CG92" s="103"/>
      <c r="CH92" s="103"/>
      <c r="CI92" s="103"/>
      <c r="CJ92" s="103"/>
      <c r="CK92" s="103"/>
      <c r="CL92" s="103"/>
      <c r="CM92" s="103"/>
      <c r="CN92" s="103"/>
      <c r="CO92" s="103"/>
      <c r="CP92" s="103"/>
      <c r="CQ92" s="103"/>
      <c r="CR92" s="103"/>
      <c r="CS92" s="103"/>
      <c r="CT92" s="103"/>
      <c r="CU92" s="103"/>
      <c r="CV92" s="103"/>
      <c r="CW92" s="103"/>
      <c r="CX92" s="103"/>
      <c r="CY92" s="103"/>
      <c r="CZ92" s="103"/>
      <c r="DA92" s="103"/>
      <c r="DB92" s="103"/>
      <c r="DC92" s="103"/>
      <c r="DD92" s="103"/>
      <c r="DE92" s="103"/>
      <c r="DF92" s="103"/>
    </row>
    <row r="93" spans="1:110" s="107" customFormat="1">
      <c r="A93" s="102"/>
      <c r="B93" s="110"/>
      <c r="C93" s="103"/>
      <c r="D93" s="104"/>
      <c r="E93" s="104"/>
      <c r="F93" s="105"/>
      <c r="G93" s="103"/>
      <c r="H93" s="103"/>
      <c r="I93" s="103"/>
      <c r="J93" s="106"/>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c r="AV93" s="103"/>
      <c r="AW93" s="103"/>
      <c r="AX93" s="103"/>
      <c r="AY93" s="103"/>
      <c r="AZ93" s="103"/>
      <c r="BA93" s="103"/>
      <c r="BB93" s="103"/>
      <c r="BC93" s="103"/>
      <c r="BD93" s="103"/>
      <c r="BE93" s="103"/>
      <c r="BF93" s="103"/>
      <c r="BG93" s="103"/>
      <c r="BH93" s="103"/>
      <c r="BI93" s="103"/>
      <c r="BJ93" s="103"/>
      <c r="BK93" s="103"/>
      <c r="BL93" s="103"/>
      <c r="BM93" s="103"/>
      <c r="BN93" s="103"/>
      <c r="BO93" s="103"/>
      <c r="BP93" s="103"/>
      <c r="BQ93" s="103"/>
      <c r="BR93" s="103"/>
      <c r="BS93" s="103"/>
      <c r="BT93" s="103"/>
      <c r="BU93" s="103"/>
      <c r="BV93" s="103"/>
      <c r="BW93" s="103"/>
      <c r="BX93" s="103"/>
      <c r="BY93" s="103"/>
      <c r="BZ93" s="103"/>
      <c r="CA93" s="103"/>
      <c r="CB93" s="103"/>
      <c r="CC93" s="103"/>
      <c r="CD93" s="103"/>
      <c r="CE93" s="103"/>
      <c r="CF93" s="103"/>
      <c r="CG93" s="103"/>
      <c r="CH93" s="103"/>
      <c r="CI93" s="103"/>
      <c r="CJ93" s="103"/>
      <c r="CK93" s="103"/>
      <c r="CL93" s="103"/>
      <c r="CM93" s="103"/>
      <c r="CN93" s="103"/>
      <c r="CO93" s="103"/>
      <c r="CP93" s="103"/>
      <c r="CQ93" s="103"/>
      <c r="CR93" s="103"/>
      <c r="CS93" s="103"/>
      <c r="CT93" s="103"/>
      <c r="CU93" s="103"/>
      <c r="CV93" s="103"/>
      <c r="CW93" s="103"/>
      <c r="CX93" s="103"/>
      <c r="CY93" s="103"/>
      <c r="CZ93" s="103"/>
      <c r="DA93" s="103"/>
      <c r="DB93" s="103"/>
      <c r="DC93" s="103"/>
      <c r="DD93" s="103"/>
      <c r="DE93" s="103"/>
      <c r="DF93" s="103"/>
    </row>
    <row r="94" spans="1:110" s="107" customFormat="1">
      <c r="A94" s="102"/>
      <c r="B94" s="110"/>
      <c r="C94" s="103"/>
      <c r="D94" s="104"/>
      <c r="E94" s="104"/>
      <c r="F94" s="105"/>
      <c r="G94" s="103"/>
      <c r="H94" s="103"/>
      <c r="I94" s="103"/>
      <c r="J94" s="106"/>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c r="AV94" s="103"/>
      <c r="AW94" s="103"/>
      <c r="AX94" s="103"/>
      <c r="AY94" s="103"/>
      <c r="AZ94" s="103"/>
      <c r="BA94" s="103"/>
      <c r="BB94" s="103"/>
      <c r="BC94" s="103"/>
      <c r="BD94" s="103"/>
      <c r="BE94" s="103"/>
      <c r="BF94" s="103"/>
      <c r="BG94" s="103"/>
      <c r="BH94" s="103"/>
      <c r="BI94" s="103"/>
      <c r="BJ94" s="103"/>
      <c r="BK94" s="103"/>
      <c r="BL94" s="103"/>
      <c r="BM94" s="103"/>
      <c r="BN94" s="103"/>
      <c r="BO94" s="103"/>
      <c r="BP94" s="103"/>
      <c r="BQ94" s="103"/>
      <c r="BR94" s="103"/>
      <c r="BS94" s="103"/>
      <c r="BT94" s="103"/>
      <c r="BU94" s="103"/>
      <c r="BV94" s="103"/>
      <c r="BW94" s="103"/>
      <c r="BX94" s="103"/>
      <c r="BY94" s="103"/>
      <c r="BZ94" s="103"/>
      <c r="CA94" s="103"/>
      <c r="CB94" s="103"/>
      <c r="CC94" s="103"/>
      <c r="CD94" s="103"/>
      <c r="CE94" s="103"/>
      <c r="CF94" s="103"/>
      <c r="CG94" s="103"/>
      <c r="CH94" s="103"/>
      <c r="CI94" s="103"/>
      <c r="CJ94" s="103"/>
      <c r="CK94" s="103"/>
      <c r="CL94" s="103"/>
      <c r="CM94" s="103"/>
      <c r="CN94" s="103"/>
      <c r="CO94" s="103"/>
      <c r="CP94" s="103"/>
      <c r="CQ94" s="103"/>
      <c r="CR94" s="103"/>
      <c r="CS94" s="103"/>
      <c r="CT94" s="103"/>
      <c r="CU94" s="103"/>
      <c r="CV94" s="103"/>
      <c r="CW94" s="103"/>
      <c r="CX94" s="103"/>
      <c r="CY94" s="103"/>
      <c r="CZ94" s="103"/>
      <c r="DA94" s="103"/>
      <c r="DB94" s="103"/>
      <c r="DC94" s="103"/>
      <c r="DD94" s="103"/>
      <c r="DE94" s="103"/>
      <c r="DF94" s="103"/>
    </row>
    <row r="95" spans="1:110" s="107" customFormat="1">
      <c r="A95" s="102"/>
      <c r="B95" s="110"/>
      <c r="C95" s="103"/>
      <c r="D95" s="104"/>
      <c r="E95" s="104"/>
      <c r="F95" s="105"/>
      <c r="G95" s="103"/>
      <c r="H95" s="103"/>
      <c r="I95" s="103"/>
      <c r="J95" s="106"/>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c r="AV95" s="103"/>
      <c r="AW95" s="103"/>
      <c r="AX95" s="103"/>
      <c r="AY95" s="103"/>
      <c r="AZ95" s="103"/>
      <c r="BA95" s="103"/>
      <c r="BB95" s="103"/>
      <c r="BC95" s="103"/>
      <c r="BD95" s="103"/>
      <c r="BE95" s="103"/>
      <c r="BF95" s="103"/>
      <c r="BG95" s="103"/>
      <c r="BH95" s="103"/>
      <c r="BI95" s="103"/>
      <c r="BJ95" s="103"/>
      <c r="BK95" s="103"/>
      <c r="BL95" s="103"/>
      <c r="BM95" s="103"/>
      <c r="BN95" s="103"/>
      <c r="BO95" s="103"/>
      <c r="BP95" s="103"/>
      <c r="BQ95" s="103"/>
      <c r="BR95" s="103"/>
      <c r="BS95" s="103"/>
      <c r="BT95" s="103"/>
      <c r="BU95" s="103"/>
      <c r="BV95" s="103"/>
      <c r="BW95" s="103"/>
      <c r="BX95" s="103"/>
      <c r="BY95" s="103"/>
      <c r="BZ95" s="103"/>
      <c r="CA95" s="103"/>
      <c r="CB95" s="103"/>
      <c r="CC95" s="103"/>
      <c r="CD95" s="103"/>
      <c r="CE95" s="103"/>
      <c r="CF95" s="103"/>
      <c r="CG95" s="103"/>
      <c r="CH95" s="103"/>
      <c r="CI95" s="103"/>
      <c r="CJ95" s="103"/>
      <c r="CK95" s="103"/>
      <c r="CL95" s="103"/>
      <c r="CM95" s="103"/>
      <c r="CN95" s="103"/>
      <c r="CO95" s="103"/>
      <c r="CP95" s="103"/>
      <c r="CQ95" s="103"/>
      <c r="CR95" s="103"/>
      <c r="CS95" s="103"/>
      <c r="CT95" s="103"/>
      <c r="CU95" s="103"/>
      <c r="CV95" s="103"/>
      <c r="CW95" s="103"/>
      <c r="CX95" s="103"/>
      <c r="CY95" s="103"/>
      <c r="CZ95" s="103"/>
      <c r="DA95" s="103"/>
      <c r="DB95" s="103"/>
      <c r="DC95" s="103"/>
      <c r="DD95" s="103"/>
      <c r="DE95" s="103"/>
      <c r="DF95" s="103"/>
    </row>
    <row r="96" spans="1:110" s="107" customFormat="1">
      <c r="A96" s="102"/>
      <c r="B96" s="110"/>
      <c r="C96" s="103"/>
      <c r="D96" s="104"/>
      <c r="E96" s="104"/>
      <c r="F96" s="105"/>
      <c r="G96" s="103"/>
      <c r="H96" s="103"/>
      <c r="I96" s="103"/>
      <c r="J96" s="106"/>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c r="AV96" s="103"/>
      <c r="AW96" s="103"/>
      <c r="AX96" s="103"/>
      <c r="AY96" s="103"/>
      <c r="AZ96" s="103"/>
      <c r="BA96" s="103"/>
      <c r="BB96" s="103"/>
      <c r="BC96" s="103"/>
      <c r="BD96" s="103"/>
      <c r="BE96" s="103"/>
      <c r="BF96" s="103"/>
      <c r="BG96" s="103"/>
      <c r="BH96" s="103"/>
      <c r="BI96" s="103"/>
      <c r="BJ96" s="103"/>
      <c r="BK96" s="103"/>
      <c r="BL96" s="103"/>
      <c r="BM96" s="103"/>
      <c r="BN96" s="103"/>
      <c r="BO96" s="103"/>
      <c r="BP96" s="103"/>
      <c r="BQ96" s="103"/>
      <c r="BR96" s="103"/>
      <c r="BS96" s="103"/>
      <c r="BT96" s="103"/>
      <c r="BU96" s="103"/>
      <c r="BV96" s="103"/>
      <c r="BW96" s="103"/>
      <c r="BX96" s="103"/>
      <c r="BY96" s="103"/>
      <c r="BZ96" s="103"/>
      <c r="CA96" s="103"/>
      <c r="CB96" s="103"/>
      <c r="CC96" s="103"/>
      <c r="CD96" s="103"/>
      <c r="CE96" s="103"/>
      <c r="CF96" s="103"/>
      <c r="CG96" s="103"/>
      <c r="CH96" s="103"/>
      <c r="CI96" s="103"/>
      <c r="CJ96" s="103"/>
      <c r="CK96" s="103"/>
      <c r="CL96" s="103"/>
      <c r="CM96" s="103"/>
      <c r="CN96" s="103"/>
      <c r="CO96" s="103"/>
      <c r="CP96" s="103"/>
      <c r="CQ96" s="103"/>
      <c r="CR96" s="103"/>
      <c r="CS96" s="103"/>
      <c r="CT96" s="103"/>
      <c r="CU96" s="103"/>
      <c r="CV96" s="103"/>
      <c r="CW96" s="103"/>
      <c r="CX96" s="103"/>
      <c r="CY96" s="103"/>
      <c r="CZ96" s="103"/>
      <c r="DA96" s="103"/>
      <c r="DB96" s="103"/>
      <c r="DC96" s="103"/>
      <c r="DD96" s="103"/>
      <c r="DE96" s="103"/>
      <c r="DF96" s="103"/>
    </row>
    <row r="97" spans="1:110" s="107" customFormat="1">
      <c r="A97" s="102"/>
      <c r="B97" s="110"/>
      <c r="C97" s="114"/>
      <c r="D97" s="115"/>
      <c r="E97" s="115"/>
      <c r="F97" s="105"/>
      <c r="G97" s="115"/>
      <c r="H97" s="115"/>
      <c r="I97" s="115"/>
      <c r="J97" s="105"/>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c r="AV97" s="103"/>
      <c r="AW97" s="103"/>
      <c r="AX97" s="103"/>
      <c r="AY97" s="103"/>
      <c r="AZ97" s="103"/>
      <c r="BA97" s="103"/>
      <c r="BB97" s="103"/>
      <c r="BC97" s="103"/>
      <c r="BD97" s="103"/>
      <c r="BE97" s="103"/>
      <c r="BF97" s="103"/>
      <c r="BG97" s="103"/>
      <c r="BH97" s="103"/>
      <c r="BI97" s="103"/>
      <c r="BJ97" s="103"/>
      <c r="BK97" s="103"/>
      <c r="BL97" s="103"/>
      <c r="BM97" s="103"/>
      <c r="BN97" s="103"/>
      <c r="BO97" s="103"/>
      <c r="BP97" s="103"/>
      <c r="BQ97" s="103"/>
      <c r="BR97" s="103"/>
      <c r="BS97" s="103"/>
      <c r="BT97" s="103"/>
      <c r="BU97" s="103"/>
      <c r="BV97" s="103"/>
      <c r="BW97" s="103"/>
      <c r="BX97" s="103"/>
      <c r="BY97" s="103"/>
      <c r="BZ97" s="103"/>
      <c r="CA97" s="103"/>
      <c r="CB97" s="103"/>
      <c r="CC97" s="103"/>
      <c r="CD97" s="103"/>
      <c r="CE97" s="103"/>
      <c r="CF97" s="103"/>
      <c r="CG97" s="103"/>
      <c r="CH97" s="103"/>
      <c r="CI97" s="103"/>
      <c r="CJ97" s="103"/>
      <c r="CK97" s="103"/>
      <c r="CL97" s="103"/>
      <c r="CM97" s="103"/>
      <c r="CN97" s="103"/>
      <c r="CO97" s="103"/>
      <c r="CP97" s="103"/>
      <c r="CQ97" s="103"/>
      <c r="CR97" s="103"/>
      <c r="CS97" s="103"/>
      <c r="CT97" s="103"/>
      <c r="CU97" s="103"/>
      <c r="CV97" s="103"/>
      <c r="CW97" s="103"/>
      <c r="CX97" s="103"/>
      <c r="CY97" s="103"/>
      <c r="CZ97" s="103"/>
      <c r="DA97" s="103"/>
      <c r="DB97" s="103"/>
      <c r="DC97" s="103"/>
      <c r="DD97" s="103"/>
      <c r="DE97" s="103"/>
      <c r="DF97" s="103"/>
    </row>
    <row r="98" spans="1:110" s="107" customFormat="1">
      <c r="A98" s="102"/>
      <c r="B98" s="110"/>
      <c r="C98" s="114"/>
      <c r="D98" s="115"/>
      <c r="E98" s="115"/>
      <c r="F98" s="105"/>
      <c r="G98" s="115"/>
      <c r="H98" s="115"/>
      <c r="I98" s="115"/>
      <c r="J98" s="105"/>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c r="AV98" s="103"/>
      <c r="AW98" s="103"/>
      <c r="AX98" s="103"/>
      <c r="AY98" s="103"/>
      <c r="AZ98" s="103"/>
      <c r="BA98" s="103"/>
      <c r="BB98" s="103"/>
      <c r="BC98" s="103"/>
      <c r="BD98" s="103"/>
      <c r="BE98" s="103"/>
      <c r="BF98" s="103"/>
      <c r="BG98" s="103"/>
      <c r="BH98" s="103"/>
      <c r="BI98" s="103"/>
      <c r="BJ98" s="103"/>
      <c r="BK98" s="103"/>
      <c r="BL98" s="103"/>
      <c r="BM98" s="103"/>
      <c r="BN98" s="103"/>
      <c r="BO98" s="103"/>
      <c r="BP98" s="103"/>
      <c r="BQ98" s="103"/>
      <c r="BR98" s="103"/>
      <c r="BS98" s="103"/>
      <c r="BT98" s="103"/>
      <c r="BU98" s="103"/>
      <c r="BV98" s="103"/>
      <c r="BW98" s="103"/>
      <c r="BX98" s="103"/>
      <c r="BY98" s="103"/>
      <c r="BZ98" s="103"/>
      <c r="CA98" s="103"/>
      <c r="CB98" s="103"/>
      <c r="CC98" s="103"/>
      <c r="CD98" s="103"/>
      <c r="CE98" s="103"/>
      <c r="CF98" s="103"/>
      <c r="CG98" s="103"/>
      <c r="CH98" s="103"/>
      <c r="CI98" s="103"/>
      <c r="CJ98" s="103"/>
      <c r="CK98" s="103"/>
      <c r="CL98" s="103"/>
      <c r="CM98" s="103"/>
      <c r="CN98" s="103"/>
      <c r="CO98" s="103"/>
      <c r="CP98" s="103"/>
      <c r="CQ98" s="103"/>
      <c r="CR98" s="103"/>
      <c r="CS98" s="103"/>
      <c r="CT98" s="103"/>
      <c r="CU98" s="103"/>
      <c r="CV98" s="103"/>
      <c r="CW98" s="103"/>
      <c r="CX98" s="103"/>
      <c r="CY98" s="103"/>
      <c r="CZ98" s="103"/>
      <c r="DA98" s="103"/>
      <c r="DB98" s="103"/>
      <c r="DC98" s="103"/>
      <c r="DD98" s="103"/>
      <c r="DE98" s="103"/>
      <c r="DF98" s="103"/>
    </row>
    <row r="99" spans="1:110" s="103" customFormat="1">
      <c r="A99" s="112"/>
      <c r="B99" s="117"/>
      <c r="C99" s="114"/>
      <c r="D99" s="115"/>
      <c r="E99" s="115"/>
      <c r="F99" s="118"/>
      <c r="G99" s="115"/>
      <c r="H99" s="115"/>
      <c r="I99" s="115"/>
      <c r="J99" s="119"/>
    </row>
    <row r="100" spans="1:110" s="103" customFormat="1">
      <c r="A100" s="112"/>
      <c r="B100" s="113"/>
      <c r="C100" s="114"/>
      <c r="D100" s="115"/>
      <c r="E100" s="115"/>
      <c r="F100" s="105"/>
      <c r="G100" s="115"/>
      <c r="H100" s="115"/>
      <c r="I100" s="115"/>
      <c r="J100" s="105"/>
    </row>
    <row r="101" spans="1:110">
      <c r="C101" s="120"/>
      <c r="D101" s="121"/>
      <c r="E101" s="121"/>
      <c r="F101" s="122"/>
      <c r="G101" s="121"/>
      <c r="H101" s="122"/>
      <c r="I101" s="122"/>
      <c r="J101" s="122"/>
    </row>
  </sheetData>
  <sheetProtection algorithmName="SHA-512" hashValue="QNsJLcMWTvPE181d1+Ik7RuaXE9baww9XoLb9BnYE3m3mHooRa27vshg6+kt3xjDCTUWNUnoSWsXvsy+Fm7R1w==" saltValue="cOGoEC/xCMYP1X7ObBeQxw==" spinCount="100000" sheet="1" objects="1" scenarios="1" selectLockedCells="1"/>
  <printOptions horizontalCentered="1"/>
  <pageMargins left="0.98402777777777772" right="0.39374999999999999" top="0.98402777777777772" bottom="0.78749999999999998" header="0.51180555555555551" footer="0.51180555555555551"/>
  <pageSetup paperSize="9" firstPageNumber="0" orientation="portrait" horizontalDpi="300" verticalDpi="300" r:id="rId1"/>
  <headerFooter alignWithMargins="0">
    <oddHeader>&amp;C&amp;6ZDRAVSTVENI DOM - NOVA GORICA</oddHeader>
    <oddFooter>&amp;C&amp;A&amp;R&amp;P od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BBDB1-ABBB-4B8B-B2B1-4FD52F4EF7D6}">
  <dimension ref="A1:E41"/>
  <sheetViews>
    <sheetView showGridLines="0" workbookViewId="0">
      <selection activeCell="E38" sqref="E38"/>
    </sheetView>
  </sheetViews>
  <sheetFormatPr defaultColWidth="8.85546875" defaultRowHeight="12.75" customHeight="1"/>
  <cols>
    <col min="1" max="1" width="5" style="1171" customWidth="1"/>
    <col min="2" max="2" width="9" style="1171" customWidth="1"/>
    <col min="3" max="3" width="34.7109375" style="1171" customWidth="1"/>
    <col min="4" max="4" width="14.28515625" style="1171" customWidth="1"/>
    <col min="5" max="5" width="20.5703125" style="1171" customWidth="1"/>
    <col min="6" max="6" width="8.85546875" style="1171" customWidth="1"/>
    <col min="7" max="16384" width="8.85546875" style="1171"/>
  </cols>
  <sheetData>
    <row r="1" spans="1:5" ht="8.65" customHeight="1">
      <c r="A1" s="3374" t="s">
        <v>2027</v>
      </c>
      <c r="B1" s="3375"/>
      <c r="C1" s="3375"/>
      <c r="D1" s="3375"/>
      <c r="E1" s="3375"/>
    </row>
    <row r="2" spans="1:5" ht="8.65" customHeight="1">
      <c r="A2" s="3375"/>
      <c r="B2" s="3375"/>
      <c r="C2" s="3375"/>
      <c r="D2" s="3375"/>
      <c r="E2" s="3375"/>
    </row>
    <row r="3" spans="1:5" ht="12.75" customHeight="1">
      <c r="A3" s="3376"/>
      <c r="B3" s="3376"/>
      <c r="C3" s="3376"/>
      <c r="D3" s="3376"/>
      <c r="E3" s="3376"/>
    </row>
    <row r="4" spans="1:5" ht="12.75" customHeight="1">
      <c r="A4" s="1174" t="s">
        <v>2028</v>
      </c>
      <c r="B4" s="1175" t="s">
        <v>2029</v>
      </c>
      <c r="C4" s="1176"/>
      <c r="D4" s="1176"/>
      <c r="E4" s="1177" t="s">
        <v>2030</v>
      </c>
    </row>
    <row r="5" spans="1:5" ht="12.75" customHeight="1">
      <c r="A5" s="3377"/>
      <c r="B5" s="3377"/>
      <c r="C5" s="3377"/>
      <c r="D5" s="3377"/>
      <c r="E5" s="3377"/>
    </row>
    <row r="6" spans="1:5" ht="19.899999999999999" customHeight="1">
      <c r="A6" s="1178">
        <v>1</v>
      </c>
      <c r="B6" s="3372" t="s">
        <v>2031</v>
      </c>
      <c r="C6" s="3373"/>
      <c r="D6" s="3373"/>
      <c r="E6" s="1179">
        <f>+'1'!G4</f>
        <v>0</v>
      </c>
    </row>
    <row r="7" spans="1:5" ht="12.75" customHeight="1">
      <c r="A7" s="3377"/>
      <c r="B7" s="3377"/>
      <c r="C7" s="3377"/>
      <c r="D7" s="3377"/>
      <c r="E7" s="3377"/>
    </row>
    <row r="8" spans="1:5" ht="19.899999999999999" customHeight="1">
      <c r="A8" s="1178">
        <v>2</v>
      </c>
      <c r="B8" s="3372" t="s">
        <v>2032</v>
      </c>
      <c r="C8" s="3373"/>
      <c r="D8" s="3373"/>
      <c r="E8" s="1179">
        <f>'2'!F4</f>
        <v>0</v>
      </c>
    </row>
    <row r="9" spans="1:5" ht="12.75" customHeight="1">
      <c r="A9" s="3377"/>
      <c r="B9" s="3377"/>
      <c r="C9" s="3377"/>
      <c r="D9" s="3377"/>
      <c r="E9" s="3377"/>
    </row>
    <row r="10" spans="1:5" ht="19.899999999999999" customHeight="1">
      <c r="A10" s="1178">
        <v>3</v>
      </c>
      <c r="B10" s="3372" t="s">
        <v>2033</v>
      </c>
      <c r="C10" s="3373"/>
      <c r="D10" s="3373"/>
      <c r="E10" s="1179">
        <f>'3'!F4</f>
        <v>0</v>
      </c>
    </row>
    <row r="11" spans="1:5" ht="12.75" customHeight="1">
      <c r="A11" s="3377"/>
      <c r="B11" s="3377"/>
      <c r="C11" s="3377"/>
      <c r="D11" s="3377"/>
      <c r="E11" s="3377"/>
    </row>
    <row r="12" spans="1:5" ht="19.899999999999999" customHeight="1">
      <c r="A12" s="1178">
        <v>4</v>
      </c>
      <c r="B12" s="3372" t="s">
        <v>2034</v>
      </c>
      <c r="C12" s="3373"/>
      <c r="D12" s="3373"/>
      <c r="E12" s="1179">
        <f>'4'!F4</f>
        <v>0</v>
      </c>
    </row>
    <row r="13" spans="1:5" ht="12.75" customHeight="1">
      <c r="A13" s="3377"/>
      <c r="B13" s="3377"/>
      <c r="C13" s="3377"/>
      <c r="D13" s="3377"/>
      <c r="E13" s="3377"/>
    </row>
    <row r="14" spans="1:5" ht="19.899999999999999" customHeight="1">
      <c r="A14" s="1178">
        <v>5</v>
      </c>
      <c r="B14" s="3372" t="s">
        <v>2035</v>
      </c>
      <c r="C14" s="3373"/>
      <c r="D14" s="3373"/>
      <c r="E14" s="1179">
        <f>+'5'!F4</f>
        <v>0</v>
      </c>
    </row>
    <row r="15" spans="1:5" ht="12.75" customHeight="1">
      <c r="A15" s="3377"/>
      <c r="B15" s="3377"/>
      <c r="C15" s="3377"/>
      <c r="D15" s="3377"/>
      <c r="E15" s="3377"/>
    </row>
    <row r="16" spans="1:5" ht="19.899999999999999" customHeight="1">
      <c r="A16" s="1178">
        <v>6</v>
      </c>
      <c r="B16" s="3372" t="s">
        <v>2036</v>
      </c>
      <c r="C16" s="3373"/>
      <c r="D16" s="3373"/>
      <c r="E16" s="1179">
        <f>'6'!F4</f>
        <v>0</v>
      </c>
    </row>
    <row r="17" spans="1:5" ht="12.75" customHeight="1">
      <c r="A17" s="3377"/>
      <c r="B17" s="3377"/>
      <c r="C17" s="3377"/>
      <c r="D17" s="3377"/>
      <c r="E17" s="3377"/>
    </row>
    <row r="18" spans="1:5" ht="13.15" customHeight="1">
      <c r="A18" s="1178">
        <v>7</v>
      </c>
      <c r="B18" s="3372" t="s">
        <v>2037</v>
      </c>
      <c r="C18" s="3373"/>
      <c r="D18" s="3373"/>
      <c r="E18" s="1179">
        <f>+'7'!F4</f>
        <v>0</v>
      </c>
    </row>
    <row r="19" spans="1:5" ht="13.15" customHeight="1">
      <c r="A19" s="3377"/>
      <c r="B19" s="3378"/>
      <c r="C19" s="3378"/>
      <c r="D19" s="3378"/>
      <c r="E19" s="3378"/>
    </row>
    <row r="20" spans="1:5" ht="13.15" customHeight="1">
      <c r="A20" s="1178">
        <v>8</v>
      </c>
      <c r="B20" s="3372" t="s">
        <v>2038</v>
      </c>
      <c r="C20" s="3373"/>
      <c r="D20" s="3373"/>
      <c r="E20" s="1179">
        <f>'8'!F4</f>
        <v>0</v>
      </c>
    </row>
    <row r="21" spans="1:5" ht="13.15" customHeight="1">
      <c r="A21" s="3377"/>
      <c r="B21" s="3378"/>
      <c r="C21" s="3378"/>
      <c r="D21" s="3378"/>
      <c r="E21" s="3378"/>
    </row>
    <row r="22" spans="1:5" ht="13.15" customHeight="1">
      <c r="A22" s="1178">
        <v>9</v>
      </c>
      <c r="B22" s="3372" t="s">
        <v>2039</v>
      </c>
      <c r="C22" s="3379"/>
      <c r="D22" s="3379"/>
      <c r="E22" s="1179">
        <f>'9'!F4</f>
        <v>0</v>
      </c>
    </row>
    <row r="23" spans="1:5" ht="13.15" customHeight="1">
      <c r="A23" s="3377"/>
      <c r="B23" s="3378"/>
      <c r="C23" s="3378"/>
      <c r="D23" s="3378"/>
      <c r="E23" s="3378"/>
    </row>
    <row r="24" spans="1:5" ht="13.15" customHeight="1">
      <c r="A24" s="1178">
        <v>10</v>
      </c>
      <c r="B24" s="3372" t="s">
        <v>2040</v>
      </c>
      <c r="C24" s="3373"/>
      <c r="D24" s="3373"/>
      <c r="E24" s="1179">
        <f>'10'!F4</f>
        <v>0</v>
      </c>
    </row>
    <row r="25" spans="1:5" ht="13.15" customHeight="1">
      <c r="A25" s="3377"/>
      <c r="B25" s="3378"/>
      <c r="C25" s="3378"/>
      <c r="D25" s="3378"/>
      <c r="E25" s="3378"/>
    </row>
    <row r="26" spans="1:5" ht="13.15" customHeight="1">
      <c r="A26" s="1178">
        <v>11</v>
      </c>
      <c r="B26" s="3372" t="s">
        <v>2041</v>
      </c>
      <c r="C26" s="3379"/>
      <c r="D26" s="3379"/>
      <c r="E26" s="1179">
        <f>'11'!F4</f>
        <v>0</v>
      </c>
    </row>
    <row r="27" spans="1:5" ht="13.15" customHeight="1">
      <c r="A27" s="3377"/>
      <c r="B27" s="3378"/>
      <c r="C27" s="3378"/>
      <c r="D27" s="3378"/>
      <c r="E27" s="3378"/>
    </row>
    <row r="28" spans="1:5" ht="13.15" customHeight="1">
      <c r="A28" s="1178">
        <v>12</v>
      </c>
      <c r="B28" s="3372" t="s">
        <v>2042</v>
      </c>
      <c r="C28" s="3373"/>
      <c r="D28" s="3373"/>
      <c r="E28" s="1179">
        <f>'12'!F4</f>
        <v>0</v>
      </c>
    </row>
    <row r="29" spans="1:5" ht="13.15" customHeight="1">
      <c r="A29" s="3377"/>
      <c r="B29" s="3378"/>
      <c r="C29" s="3378"/>
      <c r="D29" s="3378"/>
      <c r="E29" s="3378"/>
    </row>
    <row r="30" spans="1:5" ht="13.15" customHeight="1">
      <c r="A30" s="1178">
        <v>13</v>
      </c>
      <c r="B30" s="3372" t="s">
        <v>2043</v>
      </c>
      <c r="C30" s="3373"/>
      <c r="D30" s="3373"/>
      <c r="E30" s="1179">
        <f>+'13'!F4</f>
        <v>0</v>
      </c>
    </row>
    <row r="31" spans="1:5" ht="13.15" customHeight="1">
      <c r="A31" s="3377"/>
      <c r="B31" s="3378"/>
      <c r="C31" s="3378"/>
      <c r="D31" s="3378"/>
      <c r="E31" s="3378"/>
    </row>
    <row r="32" spans="1:5" ht="13.15" customHeight="1">
      <c r="A32" s="1178">
        <v>14</v>
      </c>
      <c r="B32" s="3372" t="s">
        <v>2044</v>
      </c>
      <c r="C32" s="3373"/>
      <c r="D32" s="3373"/>
      <c r="E32" s="1179">
        <f>+'14'!F4</f>
        <v>0</v>
      </c>
    </row>
    <row r="33" spans="1:5" ht="13.15" customHeight="1">
      <c r="A33" s="3377"/>
      <c r="B33" s="3378"/>
      <c r="C33" s="3378"/>
      <c r="D33" s="3378"/>
      <c r="E33" s="3378"/>
    </row>
    <row r="34" spans="1:5" ht="13.15" customHeight="1">
      <c r="A34" s="1178">
        <v>15</v>
      </c>
      <c r="B34" s="3372" t="s">
        <v>2045</v>
      </c>
      <c r="C34" s="3373"/>
      <c r="D34" s="3373"/>
      <c r="E34" s="1179">
        <f>+'15'!F4</f>
        <v>0</v>
      </c>
    </row>
    <row r="35" spans="1:5" ht="13.15" customHeight="1">
      <c r="A35" s="3377"/>
      <c r="B35" s="3377"/>
      <c r="C35" s="3377"/>
      <c r="D35" s="3377"/>
      <c r="E35" s="3377"/>
    </row>
    <row r="36" spans="1:5" ht="13.15" customHeight="1">
      <c r="A36" s="1178">
        <v>16</v>
      </c>
      <c r="B36" s="3372" t="s">
        <v>2046</v>
      </c>
      <c r="C36" s="3373"/>
      <c r="D36" s="3373"/>
      <c r="E36" s="1179">
        <f>Rek!E26</f>
        <v>0</v>
      </c>
    </row>
    <row r="37" spans="1:5" ht="13.15" customHeight="1">
      <c r="A37" s="1180"/>
      <c r="B37" s="1181"/>
      <c r="C37" s="1181"/>
      <c r="D37" s="1181"/>
      <c r="E37" s="1182"/>
    </row>
    <row r="38" spans="1:5" ht="46.7" customHeight="1">
      <c r="A38" s="1178">
        <v>16</v>
      </c>
      <c r="B38" s="3372" t="s">
        <v>2047</v>
      </c>
      <c r="C38" s="3373"/>
      <c r="D38" s="3373"/>
      <c r="E38" s="1519"/>
    </row>
    <row r="39" spans="1:5" ht="12.75" customHeight="1">
      <c r="A39" s="3383"/>
      <c r="B39" s="3383"/>
      <c r="C39" s="3383"/>
      <c r="D39" s="3383"/>
      <c r="E39" s="3383"/>
    </row>
    <row r="40" spans="1:5" ht="26.65" customHeight="1">
      <c r="A40" s="3380" t="s">
        <v>2048</v>
      </c>
      <c r="B40" s="3381"/>
      <c r="C40" s="3381"/>
      <c r="D40" s="3381"/>
      <c r="E40" s="1183">
        <f>+E38+E34+E32+E30+E28+E26+E24+E22+E20+E18+E16+E14+E12+E10+E8+E6+E36</f>
        <v>0</v>
      </c>
    </row>
    <row r="41" spans="1:5" ht="12.75" customHeight="1">
      <c r="A41" s="3382"/>
      <c r="B41" s="3382"/>
      <c r="C41" s="3382"/>
      <c r="D41" s="3382"/>
      <c r="E41" s="3382"/>
    </row>
  </sheetData>
  <sheetProtection algorithmName="SHA-512" hashValue="w/MLRELIR2jZbivXT1PkKLtvBZxTzo+PyqIAl0dfopoWAOTO7WdrJKTk9OrZSi0oikIe6AurmJRl5/N0WpciJw==" saltValue="ORvq9exPpI1SFDEoWEIedg==" spinCount="100000" sheet="1" objects="1" scenarios="1" selectLockedCells="1"/>
  <mergeCells count="38">
    <mergeCell ref="A40:D40"/>
    <mergeCell ref="A41:E41"/>
    <mergeCell ref="A33:E33"/>
    <mergeCell ref="B34:D34"/>
    <mergeCell ref="A35:E35"/>
    <mergeCell ref="B36:D36"/>
    <mergeCell ref="B38:D38"/>
    <mergeCell ref="A39:E39"/>
    <mergeCell ref="B32:D32"/>
    <mergeCell ref="A21:E21"/>
    <mergeCell ref="B22:D22"/>
    <mergeCell ref="A23:E23"/>
    <mergeCell ref="B24:D24"/>
    <mergeCell ref="A25:E25"/>
    <mergeCell ref="B26:D26"/>
    <mergeCell ref="A27:E27"/>
    <mergeCell ref="B28:D28"/>
    <mergeCell ref="A29:E29"/>
    <mergeCell ref="B30:D30"/>
    <mergeCell ref="A31:E31"/>
    <mergeCell ref="B20:D20"/>
    <mergeCell ref="A9:E9"/>
    <mergeCell ref="B10:D10"/>
    <mergeCell ref="A11:E11"/>
    <mergeCell ref="B12:D12"/>
    <mergeCell ref="A13:E13"/>
    <mergeCell ref="B14:D14"/>
    <mergeCell ref="A15:E15"/>
    <mergeCell ref="B16:D16"/>
    <mergeCell ref="A17:E17"/>
    <mergeCell ref="B18:D18"/>
    <mergeCell ref="A19:E19"/>
    <mergeCell ref="B8:D8"/>
    <mergeCell ref="A1:E2"/>
    <mergeCell ref="A3:E3"/>
    <mergeCell ref="A5:E5"/>
    <mergeCell ref="B6:D6"/>
    <mergeCell ref="A7:E7"/>
  </mergeCells>
  <pageMargins left="0.98425196850393704" right="0.39370078740157483" top="0.98425196850393704" bottom="1.2204724409448819" header="0.51181102362204722" footer="0.6692913385826772"/>
  <pageSetup paperSize="9" orientation="portrait" r:id="rId1"/>
  <headerFooter>
    <oddFooter>&amp;R&amp;"Arial,Regular"&amp;8&amp;U&amp;K000000Stran &amp;P /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63DA3-D4DA-4B6B-A371-512BCD88FE23}">
  <sheetPr>
    <tabColor theme="4" tint="0.59999389629810485"/>
  </sheetPr>
  <dimension ref="A1:AC38"/>
  <sheetViews>
    <sheetView showGridLines="0" topLeftCell="B1" zoomScale="130" zoomScaleNormal="130" workbookViewId="0">
      <selection activeCell="F13" sqref="F13"/>
    </sheetView>
  </sheetViews>
  <sheetFormatPr defaultColWidth="8.85546875" defaultRowHeight="12.75" customHeight="1"/>
  <cols>
    <col min="1" max="1" width="4.7109375" style="1184" hidden="1" customWidth="1"/>
    <col min="2" max="2" width="4.85546875" style="1185" customWidth="1"/>
    <col min="3" max="3" width="38.5703125" style="1185" customWidth="1"/>
    <col min="4" max="4" width="6" style="1185" customWidth="1"/>
    <col min="5" max="5" width="5.5703125" style="1185" customWidth="1"/>
    <col min="6" max="6" width="12.5703125" style="1185" customWidth="1"/>
    <col min="7" max="7" width="13.85546875" style="1185" customWidth="1"/>
    <col min="8" max="8" width="8.85546875" style="1419" customWidth="1"/>
    <col min="9" max="29" width="8.85546875" style="1419"/>
    <col min="30" max="16384" width="8.85546875" style="1185"/>
  </cols>
  <sheetData>
    <row r="1" spans="1:7" ht="8.65" customHeight="1">
      <c r="B1" s="3374" t="s">
        <v>2049</v>
      </c>
      <c r="C1" s="3375"/>
      <c r="D1" s="3375"/>
      <c r="E1" s="3375"/>
      <c r="F1" s="3375"/>
      <c r="G1" s="3375"/>
    </row>
    <row r="2" spans="1:7" ht="8.65" customHeight="1">
      <c r="B2" s="3375"/>
      <c r="C2" s="3375"/>
      <c r="D2" s="3375"/>
      <c r="E2" s="3375"/>
      <c r="F2" s="3375"/>
      <c r="G2" s="3375"/>
    </row>
    <row r="3" spans="1:7" ht="13.15" customHeight="1">
      <c r="B3" s="3388"/>
      <c r="C3" s="3388"/>
      <c r="D3" s="3388"/>
      <c r="E3" s="3388"/>
      <c r="F3" s="3388"/>
      <c r="G3" s="3388"/>
    </row>
    <row r="4" spans="1:7" ht="15" customHeight="1">
      <c r="B4" s="1186"/>
      <c r="C4" s="3389" t="s">
        <v>2050</v>
      </c>
      <c r="D4" s="3390"/>
      <c r="E4" s="3390"/>
      <c r="F4" s="3390"/>
      <c r="G4" s="1187">
        <f>SUM(G11:G38)</f>
        <v>0</v>
      </c>
    </row>
    <row r="5" spans="1:7" ht="13.15" customHeight="1">
      <c r="B5" s="3388"/>
      <c r="C5" s="3388"/>
      <c r="D5" s="3388"/>
      <c r="E5" s="3388"/>
      <c r="F5" s="3388"/>
      <c r="G5" s="3391"/>
    </row>
    <row r="6" spans="1:7" ht="91.5" customHeight="1">
      <c r="B6" s="3392" t="s">
        <v>2051</v>
      </c>
      <c r="C6" s="3393"/>
      <c r="D6" s="3393"/>
      <c r="E6" s="3393"/>
      <c r="F6" s="3393"/>
      <c r="G6" s="3393"/>
    </row>
    <row r="7" spans="1:7" ht="13.15" customHeight="1">
      <c r="B7" s="3392" t="s">
        <v>2052</v>
      </c>
      <c r="C7" s="3393"/>
      <c r="D7" s="3393"/>
      <c r="E7" s="3393"/>
      <c r="F7" s="3393"/>
      <c r="G7" s="3393"/>
    </row>
    <row r="8" spans="1:7" ht="13.15" customHeight="1">
      <c r="B8" s="1188" t="s">
        <v>2053</v>
      </c>
      <c r="C8" s="3384" t="s">
        <v>2054</v>
      </c>
      <c r="D8" s="3385"/>
      <c r="E8" s="3385"/>
      <c r="F8" s="3385"/>
      <c r="G8" s="3385"/>
    </row>
    <row r="9" spans="1:7" ht="22.5" customHeight="1">
      <c r="B9" s="1188" t="s">
        <v>2053</v>
      </c>
      <c r="C9" s="3384" t="s">
        <v>2055</v>
      </c>
      <c r="D9" s="3385"/>
      <c r="E9" s="3385"/>
      <c r="F9" s="3385"/>
      <c r="G9" s="3385"/>
    </row>
    <row r="10" spans="1:7" ht="13.15" customHeight="1">
      <c r="B10" s="1189" t="s">
        <v>2056</v>
      </c>
      <c r="C10" s="1190" t="s">
        <v>2057</v>
      </c>
      <c r="D10" s="1191" t="s">
        <v>2058</v>
      </c>
      <c r="E10" s="1191" t="s">
        <v>39</v>
      </c>
      <c r="F10" s="1192" t="s">
        <v>40</v>
      </c>
      <c r="G10" s="1193" t="s">
        <v>2059</v>
      </c>
    </row>
    <row r="11" spans="1:7" ht="13.15" customHeight="1">
      <c r="B11" s="3386"/>
      <c r="C11" s="3386"/>
      <c r="D11" s="3386"/>
      <c r="E11" s="3386"/>
      <c r="F11" s="3386"/>
      <c r="G11" s="3386"/>
    </row>
    <row r="12" spans="1:7" ht="45.75" customHeight="1">
      <c r="B12" s="1194"/>
      <c r="C12" s="1195" t="s">
        <v>2060</v>
      </c>
      <c r="D12" s="1196"/>
      <c r="E12" s="1196"/>
      <c r="F12" s="1196"/>
      <c r="G12" s="1197"/>
    </row>
    <row r="13" spans="1:7" ht="105.6" customHeight="1">
      <c r="A13" s="1184" t="s">
        <v>2061</v>
      </c>
      <c r="B13" s="1198">
        <v>1</v>
      </c>
      <c r="C13" s="1199" t="s">
        <v>4076</v>
      </c>
      <c r="D13" s="1200" t="s">
        <v>84</v>
      </c>
      <c r="E13" s="1201">
        <v>375</v>
      </c>
      <c r="F13" s="1418"/>
      <c r="G13" s="1202">
        <f t="shared" ref="G13:G30" si="0">F13*E13</f>
        <v>0</v>
      </c>
    </row>
    <row r="14" spans="1:7" ht="40.15" customHeight="1">
      <c r="A14" s="1184" t="s">
        <v>2062</v>
      </c>
      <c r="B14" s="1198">
        <v>2</v>
      </c>
      <c r="C14" s="1199" t="s">
        <v>4077</v>
      </c>
      <c r="D14" s="1200" t="s">
        <v>84</v>
      </c>
      <c r="E14" s="1201">
        <v>50</v>
      </c>
      <c r="F14" s="1418"/>
      <c r="G14" s="1202">
        <f t="shared" si="0"/>
        <v>0</v>
      </c>
    </row>
    <row r="15" spans="1:7" ht="69.599999999999994" customHeight="1">
      <c r="A15" s="1184" t="s">
        <v>2063</v>
      </c>
      <c r="B15" s="1198">
        <v>3</v>
      </c>
      <c r="C15" s="1199" t="s">
        <v>4078</v>
      </c>
      <c r="D15" s="1200" t="s">
        <v>84</v>
      </c>
      <c r="E15" s="1201">
        <v>56</v>
      </c>
      <c r="F15" s="1418"/>
      <c r="G15" s="1202">
        <f t="shared" si="0"/>
        <v>0</v>
      </c>
    </row>
    <row r="16" spans="1:7" ht="70.900000000000006" customHeight="1">
      <c r="A16" s="1184" t="s">
        <v>2064</v>
      </c>
      <c r="B16" s="1198">
        <v>4</v>
      </c>
      <c r="C16" s="1199" t="s">
        <v>4079</v>
      </c>
      <c r="D16" s="1200" t="s">
        <v>84</v>
      </c>
      <c r="E16" s="1201">
        <v>27</v>
      </c>
      <c r="F16" s="1418"/>
      <c r="G16" s="1202">
        <f t="shared" si="0"/>
        <v>0</v>
      </c>
    </row>
    <row r="17" spans="1:7" ht="49.15" customHeight="1">
      <c r="A17" s="1184" t="s">
        <v>2065</v>
      </c>
      <c r="B17" s="1198">
        <v>5</v>
      </c>
      <c r="C17" s="1199" t="s">
        <v>4080</v>
      </c>
      <c r="D17" s="1200" t="s">
        <v>84</v>
      </c>
      <c r="E17" s="1201">
        <v>44</v>
      </c>
      <c r="F17" s="1418"/>
      <c r="G17" s="1202">
        <f t="shared" si="0"/>
        <v>0</v>
      </c>
    </row>
    <row r="18" spans="1:7" ht="28.9" customHeight="1">
      <c r="A18" s="1184" t="s">
        <v>2065</v>
      </c>
      <c r="B18" s="1198">
        <v>6</v>
      </c>
      <c r="C18" s="1199" t="s">
        <v>2066</v>
      </c>
      <c r="D18" s="1200" t="s">
        <v>84</v>
      </c>
      <c r="E18" s="1201">
        <v>3</v>
      </c>
      <c r="F18" s="1418"/>
      <c r="G18" s="1202">
        <f t="shared" si="0"/>
        <v>0</v>
      </c>
    </row>
    <row r="19" spans="1:7" ht="36" customHeight="1">
      <c r="A19" s="1184" t="s">
        <v>2067</v>
      </c>
      <c r="B19" s="1198">
        <v>7</v>
      </c>
      <c r="C19" s="1199" t="s">
        <v>4081</v>
      </c>
      <c r="D19" s="1200" t="s">
        <v>84</v>
      </c>
      <c r="E19" s="1201">
        <v>131</v>
      </c>
      <c r="F19" s="1418"/>
      <c r="G19" s="1202">
        <f t="shared" si="0"/>
        <v>0</v>
      </c>
    </row>
    <row r="20" spans="1:7" ht="33.4" customHeight="1">
      <c r="A20" s="1184" t="s">
        <v>2068</v>
      </c>
      <c r="B20" s="1198">
        <v>8</v>
      </c>
      <c r="C20" s="1199" t="s">
        <v>4082</v>
      </c>
      <c r="D20" s="1200" t="s">
        <v>84</v>
      </c>
      <c r="E20" s="1201">
        <v>29</v>
      </c>
      <c r="F20" s="1418"/>
      <c r="G20" s="1202">
        <f t="shared" si="0"/>
        <v>0</v>
      </c>
    </row>
    <row r="21" spans="1:7" ht="37.9" customHeight="1">
      <c r="A21" s="1184" t="s">
        <v>2069</v>
      </c>
      <c r="B21" s="1198">
        <v>9</v>
      </c>
      <c r="C21" s="1199" t="s">
        <v>2070</v>
      </c>
      <c r="D21" s="1200" t="s">
        <v>84</v>
      </c>
      <c r="E21" s="1201">
        <v>4</v>
      </c>
      <c r="F21" s="1418"/>
      <c r="G21" s="1202">
        <f t="shared" si="0"/>
        <v>0</v>
      </c>
    </row>
    <row r="22" spans="1:7" ht="33.4" customHeight="1">
      <c r="A22" s="1184" t="s">
        <v>2071</v>
      </c>
      <c r="B22" s="1198">
        <v>10</v>
      </c>
      <c r="C22" s="1199" t="s">
        <v>4083</v>
      </c>
      <c r="D22" s="1200" t="s">
        <v>84</v>
      </c>
      <c r="E22" s="1201">
        <v>264</v>
      </c>
      <c r="F22" s="1418"/>
      <c r="G22" s="1202">
        <f t="shared" si="0"/>
        <v>0</v>
      </c>
    </row>
    <row r="23" spans="1:7" ht="33" customHeight="1">
      <c r="A23" s="1184" t="s">
        <v>2072</v>
      </c>
      <c r="B23" s="1198">
        <v>11</v>
      </c>
      <c r="C23" s="1199" t="s">
        <v>4084</v>
      </c>
      <c r="D23" s="1200" t="s">
        <v>84</v>
      </c>
      <c r="E23" s="1201">
        <v>23</v>
      </c>
      <c r="F23" s="1418"/>
      <c r="G23" s="1202">
        <f t="shared" si="0"/>
        <v>0</v>
      </c>
    </row>
    <row r="24" spans="1:7" ht="80.45" customHeight="1">
      <c r="A24" s="1184" t="s">
        <v>2072</v>
      </c>
      <c r="B24" s="1198">
        <v>12</v>
      </c>
      <c r="C24" s="1199" t="s">
        <v>4085</v>
      </c>
      <c r="D24" s="1200" t="s">
        <v>84</v>
      </c>
      <c r="E24" s="1201">
        <v>6</v>
      </c>
      <c r="F24" s="1418"/>
      <c r="G24" s="1202">
        <f t="shared" si="0"/>
        <v>0</v>
      </c>
    </row>
    <row r="25" spans="1:7" ht="52.9" customHeight="1">
      <c r="A25" s="1184" t="s">
        <v>2073</v>
      </c>
      <c r="B25" s="1198">
        <v>13</v>
      </c>
      <c r="C25" s="1199" t="s">
        <v>4086</v>
      </c>
      <c r="D25" s="1200" t="s">
        <v>84</v>
      </c>
      <c r="E25" s="1201">
        <v>10</v>
      </c>
      <c r="F25" s="1418"/>
      <c r="G25" s="1202">
        <f t="shared" si="0"/>
        <v>0</v>
      </c>
    </row>
    <row r="26" spans="1:7" ht="44.45" customHeight="1">
      <c r="A26" s="1184" t="s">
        <v>2074</v>
      </c>
      <c r="B26" s="1198">
        <v>14</v>
      </c>
      <c r="C26" s="1199" t="s">
        <v>4087</v>
      </c>
      <c r="D26" s="1200" t="s">
        <v>84</v>
      </c>
      <c r="E26" s="1201">
        <v>14</v>
      </c>
      <c r="F26" s="1418"/>
      <c r="G26" s="1202">
        <f t="shared" si="0"/>
        <v>0</v>
      </c>
    </row>
    <row r="27" spans="1:7" ht="43.15" customHeight="1">
      <c r="A27" s="1184" t="s">
        <v>2075</v>
      </c>
      <c r="B27" s="1198">
        <v>15</v>
      </c>
      <c r="C27" s="1199" t="s">
        <v>4088</v>
      </c>
      <c r="D27" s="1200" t="s">
        <v>84</v>
      </c>
      <c r="E27" s="1201">
        <v>11</v>
      </c>
      <c r="F27" s="1418"/>
      <c r="G27" s="1202">
        <f t="shared" si="0"/>
        <v>0</v>
      </c>
    </row>
    <row r="28" spans="1:7" ht="39.6" customHeight="1">
      <c r="A28" s="1184" t="s">
        <v>2076</v>
      </c>
      <c r="B28" s="1198">
        <v>16</v>
      </c>
      <c r="C28" s="1199" t="s">
        <v>4089</v>
      </c>
      <c r="D28" s="1200" t="s">
        <v>84</v>
      </c>
      <c r="E28" s="1201">
        <v>9</v>
      </c>
      <c r="F28" s="1418"/>
      <c r="G28" s="1202">
        <f t="shared" si="0"/>
        <v>0</v>
      </c>
    </row>
    <row r="29" spans="1:7" ht="40.9" customHeight="1">
      <c r="A29" s="1184" t="s">
        <v>2077</v>
      </c>
      <c r="B29" s="1198">
        <v>17</v>
      </c>
      <c r="C29" s="1199" t="s">
        <v>4090</v>
      </c>
      <c r="D29" s="1200" t="s">
        <v>84</v>
      </c>
      <c r="E29" s="1201">
        <v>8</v>
      </c>
      <c r="F29" s="1418"/>
      <c r="G29" s="1202">
        <f t="shared" si="0"/>
        <v>0</v>
      </c>
    </row>
    <row r="30" spans="1:7" ht="36.6" customHeight="1">
      <c r="A30" s="1184" t="s">
        <v>2078</v>
      </c>
      <c r="B30" s="1198">
        <v>18</v>
      </c>
      <c r="C30" s="1199" t="s">
        <v>4091</v>
      </c>
      <c r="D30" s="1200" t="s">
        <v>84</v>
      </c>
      <c r="E30" s="1201">
        <v>4</v>
      </c>
      <c r="F30" s="1418"/>
      <c r="G30" s="1202">
        <f t="shared" si="0"/>
        <v>0</v>
      </c>
    </row>
    <row r="31" spans="1:7" ht="13.15" customHeight="1">
      <c r="B31" s="1203"/>
      <c r="C31" s="1204"/>
      <c r="D31" s="1205"/>
      <c r="E31" s="1200"/>
      <c r="F31" s="1202"/>
      <c r="G31" s="1202"/>
    </row>
    <row r="32" spans="1:7" ht="13.15" customHeight="1">
      <c r="B32" s="1206"/>
      <c r="C32" s="1207" t="s">
        <v>2079</v>
      </c>
      <c r="D32" s="1208"/>
      <c r="E32" s="1208"/>
      <c r="F32" s="1208"/>
      <c r="G32" s="1209"/>
    </row>
    <row r="33" spans="2:7" ht="73.150000000000006" customHeight="1">
      <c r="B33" s="1198">
        <v>19</v>
      </c>
      <c r="C33" s="1199" t="s">
        <v>4092</v>
      </c>
      <c r="D33" s="1200" t="s">
        <v>84</v>
      </c>
      <c r="E33" s="1201">
        <v>69</v>
      </c>
      <c r="F33" s="1418"/>
      <c r="G33" s="1202">
        <f>E33*F33</f>
        <v>0</v>
      </c>
    </row>
    <row r="34" spans="2:7" ht="43.9" customHeight="1">
      <c r="B34" s="1198">
        <v>20</v>
      </c>
      <c r="C34" s="1199" t="s">
        <v>2080</v>
      </c>
      <c r="D34" s="1200" t="s">
        <v>84</v>
      </c>
      <c r="E34" s="1201">
        <v>180</v>
      </c>
      <c r="F34" s="1418"/>
      <c r="G34" s="1202">
        <f>E34*F34</f>
        <v>0</v>
      </c>
    </row>
    <row r="35" spans="2:7" ht="90" customHeight="1">
      <c r="B35" s="1198">
        <v>21</v>
      </c>
      <c r="C35" s="1199" t="s">
        <v>4093</v>
      </c>
      <c r="D35" s="1200" t="s">
        <v>84</v>
      </c>
      <c r="E35" s="1201">
        <f>25*6</f>
        <v>150</v>
      </c>
      <c r="F35" s="1418"/>
      <c r="G35" s="1202">
        <f>E35*F35</f>
        <v>0</v>
      </c>
    </row>
    <row r="36" spans="2:7" ht="59.65" customHeight="1">
      <c r="B36" s="1198">
        <v>22</v>
      </c>
      <c r="C36" s="1199" t="s">
        <v>2081</v>
      </c>
      <c r="D36" s="1200" t="s">
        <v>84</v>
      </c>
      <c r="E36" s="1210">
        <v>35</v>
      </c>
      <c r="F36" s="1418"/>
      <c r="G36" s="1202">
        <f>E36*F36</f>
        <v>0</v>
      </c>
    </row>
    <row r="37" spans="2:7" ht="13.15" customHeight="1">
      <c r="B37" s="1204"/>
      <c r="C37" s="1211"/>
      <c r="D37" s="1210"/>
      <c r="E37" s="1210"/>
      <c r="F37" s="1202"/>
      <c r="G37" s="1202"/>
    </row>
    <row r="38" spans="2:7" ht="7.9" customHeight="1">
      <c r="B38" s="3387"/>
      <c r="C38" s="3387"/>
      <c r="D38" s="3387"/>
      <c r="E38" s="3387"/>
      <c r="F38" s="3387"/>
      <c r="G38" s="3387"/>
    </row>
  </sheetData>
  <sheetProtection algorithmName="SHA-512" hashValue="k/hUG+3z/ywpXe+P8O4pfR4aYDKaikcwdaW6UO+kv4sl3ET0UI9+6CtRr2PjsSdT3wbyTtmoCfLXKSqCdOQIpA==" saltValue="Nn+7cli1bw9giI9zyV78Pw==" spinCount="100000" sheet="1" objects="1" scenarios="1" selectLockedCells="1"/>
  <mergeCells count="10">
    <mergeCell ref="C8:G8"/>
    <mergeCell ref="C9:G9"/>
    <mergeCell ref="B11:G11"/>
    <mergeCell ref="B38:G38"/>
    <mergeCell ref="B1:G2"/>
    <mergeCell ref="B3:G3"/>
    <mergeCell ref="C4:F4"/>
    <mergeCell ref="B5:G5"/>
    <mergeCell ref="B6:G6"/>
    <mergeCell ref="B7:G7"/>
  </mergeCells>
  <pageMargins left="0.98425196850393704" right="0.39370078740157483" top="0.98425196850393704" bottom="1.2204724409448819" header="0.51181102362204722" footer="0.6692913385826772"/>
  <pageSetup paperSize="9" orientation="portrait" r:id="rId1"/>
  <headerFooter>
    <oddFooter>&amp;R&amp;"Arial,Regular"&amp;8&amp;U&amp;K000000Stran &amp;P /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C9CCA-09AE-421A-92E9-59ECE842D1F5}">
  <sheetPr>
    <tabColor theme="4" tint="0.59999389629810485"/>
  </sheetPr>
  <dimension ref="A1:T64"/>
  <sheetViews>
    <sheetView showGridLines="0" zoomScale="130" zoomScaleNormal="130" workbookViewId="0">
      <selection activeCell="E14" sqref="E14"/>
    </sheetView>
  </sheetViews>
  <sheetFormatPr defaultColWidth="8.85546875" defaultRowHeight="12.75" customHeight="1"/>
  <cols>
    <col min="1" max="1" width="4.5703125" style="1185" customWidth="1"/>
    <col min="2" max="2" width="36.7109375" style="1185" customWidth="1"/>
    <col min="3" max="3" width="6" style="1185" customWidth="1"/>
    <col min="4" max="4" width="7.28515625" style="1185" customWidth="1"/>
    <col min="5" max="5" width="10.28515625" style="1185" customWidth="1"/>
    <col min="6" max="6" width="16" style="1185" customWidth="1"/>
    <col min="7" max="20" width="8.85546875" style="1419"/>
    <col min="21" max="16384" width="8.85546875" style="1185"/>
  </cols>
  <sheetData>
    <row r="1" spans="1:6" ht="8.65" customHeight="1">
      <c r="A1" s="3394" t="s">
        <v>2082</v>
      </c>
      <c r="B1" s="3395"/>
      <c r="C1" s="3395"/>
      <c r="D1" s="3395"/>
      <c r="E1" s="3395"/>
      <c r="F1" s="3395"/>
    </row>
    <row r="2" spans="1:6" ht="8.65" customHeight="1">
      <c r="A2" s="3395"/>
      <c r="B2" s="3395"/>
      <c r="C2" s="3395"/>
      <c r="D2" s="3395"/>
      <c r="E2" s="3395"/>
      <c r="F2" s="3395"/>
    </row>
    <row r="3" spans="1:6" ht="13.15" customHeight="1">
      <c r="A3" s="3388"/>
      <c r="B3" s="3388"/>
      <c r="C3" s="3388"/>
      <c r="D3" s="3388"/>
      <c r="E3" s="3388"/>
      <c r="F3" s="3388"/>
    </row>
    <row r="4" spans="1:6" ht="15" customHeight="1">
      <c r="A4" s="1212"/>
      <c r="B4" s="3396" t="s">
        <v>2083</v>
      </c>
      <c r="C4" s="3397"/>
      <c r="D4" s="3397"/>
      <c r="E4" s="3397"/>
      <c r="F4" s="1213">
        <f>SUM(F14:F62)</f>
        <v>0</v>
      </c>
    </row>
    <row r="5" spans="1:6" ht="13.15" customHeight="1">
      <c r="A5" s="3398"/>
      <c r="B5" s="3398"/>
      <c r="C5" s="3398"/>
      <c r="D5" s="3398"/>
      <c r="E5" s="3398"/>
      <c r="F5" s="3388"/>
    </row>
    <row r="6" spans="1:6" ht="50.45" customHeight="1">
      <c r="A6" s="1214"/>
      <c r="B6" s="3399" t="s">
        <v>2084</v>
      </c>
      <c r="C6" s="3400"/>
      <c r="D6" s="3400"/>
      <c r="E6" s="3400"/>
      <c r="F6" s="3400"/>
    </row>
    <row r="7" spans="1:6" ht="17.25" customHeight="1">
      <c r="A7" s="3392" t="s">
        <v>2052</v>
      </c>
      <c r="B7" s="3393"/>
      <c r="C7" s="3393"/>
      <c r="D7" s="3393"/>
      <c r="E7" s="3393"/>
      <c r="F7" s="3393"/>
    </row>
    <row r="8" spans="1:6" ht="13.15" customHeight="1">
      <c r="A8" s="1188" t="s">
        <v>2053</v>
      </c>
      <c r="B8" s="3384" t="s">
        <v>2054</v>
      </c>
      <c r="C8" s="3385"/>
      <c r="D8" s="3385"/>
      <c r="E8" s="3385"/>
      <c r="F8" s="3385"/>
    </row>
    <row r="9" spans="1:6" ht="22.5" customHeight="1">
      <c r="A9" s="1188" t="s">
        <v>2053</v>
      </c>
      <c r="B9" s="3384" t="s">
        <v>2055</v>
      </c>
      <c r="C9" s="3385"/>
      <c r="D9" s="3385"/>
      <c r="E9" s="3385"/>
      <c r="F9" s="3385"/>
    </row>
    <row r="10" spans="1:6" ht="13.15" customHeight="1">
      <c r="A10" s="1188"/>
      <c r="B10" s="1188"/>
      <c r="C10" s="1188"/>
      <c r="D10" s="1188"/>
      <c r="E10" s="1188"/>
      <c r="F10" s="1188"/>
    </row>
    <row r="11" spans="1:6" ht="13.15" customHeight="1">
      <c r="A11" s="1174" t="s">
        <v>2056</v>
      </c>
      <c r="B11" s="1215" t="s">
        <v>2057</v>
      </c>
      <c r="C11" s="1216" t="s">
        <v>2058</v>
      </c>
      <c r="D11" s="1216" t="s">
        <v>39</v>
      </c>
      <c r="E11" s="1217" t="s">
        <v>40</v>
      </c>
      <c r="F11" s="1177" t="s">
        <v>2059</v>
      </c>
    </row>
    <row r="12" spans="1:6" ht="13.15" customHeight="1">
      <c r="A12" s="3388"/>
      <c r="B12" s="3388"/>
      <c r="C12" s="3388"/>
      <c r="D12" s="3388"/>
      <c r="E12" s="3388"/>
      <c r="F12" s="3388"/>
    </row>
    <row r="13" spans="1:6" ht="52.9" customHeight="1">
      <c r="A13" s="1218">
        <v>1</v>
      </c>
      <c r="B13" s="1219" t="s">
        <v>2085</v>
      </c>
      <c r="C13" s="1220"/>
      <c r="D13" s="1220"/>
      <c r="E13" s="1420"/>
      <c r="F13" s="1222"/>
    </row>
    <row r="14" spans="1:6" ht="13.15" customHeight="1">
      <c r="A14" s="1223"/>
      <c r="B14" s="1219" t="s">
        <v>2086</v>
      </c>
      <c r="C14" s="1224" t="s">
        <v>1579</v>
      </c>
      <c r="D14" s="1225">
        <v>1936</v>
      </c>
      <c r="E14" s="1420"/>
      <c r="F14" s="1222">
        <f t="shared" ref="F14:F26" si="0">E14*D14</f>
        <v>0</v>
      </c>
    </row>
    <row r="15" spans="1:6" ht="13.15" customHeight="1">
      <c r="A15" s="1223"/>
      <c r="B15" s="1219" t="s">
        <v>2087</v>
      </c>
      <c r="C15" s="1224" t="s">
        <v>1579</v>
      </c>
      <c r="D15" s="1225">
        <v>18960</v>
      </c>
      <c r="E15" s="1420"/>
      <c r="F15" s="1222">
        <f t="shared" si="0"/>
        <v>0</v>
      </c>
    </row>
    <row r="16" spans="1:6" ht="13.15" customHeight="1">
      <c r="A16" s="1223"/>
      <c r="B16" s="1219" t="s">
        <v>2088</v>
      </c>
      <c r="C16" s="1224" t="s">
        <v>1579</v>
      </c>
      <c r="D16" s="1225">
        <v>8342</v>
      </c>
      <c r="E16" s="1420"/>
      <c r="F16" s="1222">
        <f t="shared" si="0"/>
        <v>0</v>
      </c>
    </row>
    <row r="17" spans="1:6" ht="13.15" customHeight="1">
      <c r="A17" s="1223"/>
      <c r="B17" s="1219" t="s">
        <v>2089</v>
      </c>
      <c r="C17" s="1224" t="s">
        <v>1579</v>
      </c>
      <c r="D17" s="1225">
        <v>585</v>
      </c>
      <c r="E17" s="1420"/>
      <c r="F17" s="1222">
        <f t="shared" si="0"/>
        <v>0</v>
      </c>
    </row>
    <row r="18" spans="1:6" ht="13.15" customHeight="1">
      <c r="A18" s="1223"/>
      <c r="B18" s="1219" t="s">
        <v>2090</v>
      </c>
      <c r="C18" s="1224" t="s">
        <v>1579</v>
      </c>
      <c r="D18" s="1225">
        <v>819</v>
      </c>
      <c r="E18" s="1420"/>
      <c r="F18" s="1222">
        <f t="shared" si="0"/>
        <v>0</v>
      </c>
    </row>
    <row r="19" spans="1:6" ht="13.15" customHeight="1">
      <c r="A19" s="1223"/>
      <c r="B19" s="1219" t="s">
        <v>2091</v>
      </c>
      <c r="C19" s="1224" t="s">
        <v>1579</v>
      </c>
      <c r="D19" s="1225">
        <v>4692</v>
      </c>
      <c r="E19" s="1420"/>
      <c r="F19" s="1222">
        <f t="shared" si="0"/>
        <v>0</v>
      </c>
    </row>
    <row r="20" spans="1:6" ht="13.15" customHeight="1">
      <c r="A20" s="1223"/>
      <c r="B20" s="1219" t="s">
        <v>2092</v>
      </c>
      <c r="C20" s="1224" t="s">
        <v>1579</v>
      </c>
      <c r="D20" s="1225">
        <v>550</v>
      </c>
      <c r="E20" s="1420"/>
      <c r="F20" s="1222">
        <f t="shared" si="0"/>
        <v>0</v>
      </c>
    </row>
    <row r="21" spans="1:6" ht="13.15" customHeight="1">
      <c r="A21" s="1223"/>
      <c r="B21" s="1219" t="s">
        <v>2093</v>
      </c>
      <c r="C21" s="1224" t="s">
        <v>1579</v>
      </c>
      <c r="D21" s="1225">
        <v>1625</v>
      </c>
      <c r="E21" s="1420"/>
      <c r="F21" s="1222">
        <f t="shared" si="0"/>
        <v>0</v>
      </c>
    </row>
    <row r="22" spans="1:6" ht="13.15" customHeight="1">
      <c r="A22" s="1223"/>
      <c r="B22" s="1219" t="s">
        <v>2094</v>
      </c>
      <c r="C22" s="1224" t="s">
        <v>1579</v>
      </c>
      <c r="D22" s="1225">
        <v>975</v>
      </c>
      <c r="E22" s="1420"/>
      <c r="F22" s="1222">
        <f t="shared" si="0"/>
        <v>0</v>
      </c>
    </row>
    <row r="23" spans="1:6" ht="13.15" customHeight="1">
      <c r="A23" s="1223"/>
      <c r="B23" s="1219" t="s">
        <v>2095</v>
      </c>
      <c r="C23" s="1224" t="s">
        <v>1579</v>
      </c>
      <c r="D23" s="1225">
        <v>870</v>
      </c>
      <c r="E23" s="1420"/>
      <c r="F23" s="1222">
        <f t="shared" si="0"/>
        <v>0</v>
      </c>
    </row>
    <row r="24" spans="1:6" ht="13.15" customHeight="1">
      <c r="A24" s="1223"/>
      <c r="B24" s="1219" t="s">
        <v>2096</v>
      </c>
      <c r="C24" s="1224" t="s">
        <v>1579</v>
      </c>
      <c r="D24" s="1225">
        <v>243</v>
      </c>
      <c r="E24" s="1420"/>
      <c r="F24" s="1222">
        <f t="shared" si="0"/>
        <v>0</v>
      </c>
    </row>
    <row r="25" spans="1:6" ht="13.15" customHeight="1">
      <c r="A25" s="1223"/>
      <c r="B25" s="1219" t="s">
        <v>2097</v>
      </c>
      <c r="C25" s="1224" t="s">
        <v>1579</v>
      </c>
      <c r="D25" s="1225">
        <v>162</v>
      </c>
      <c r="E25" s="1420"/>
      <c r="F25" s="1222">
        <f t="shared" si="0"/>
        <v>0</v>
      </c>
    </row>
    <row r="26" spans="1:6" ht="13.15" customHeight="1">
      <c r="A26" s="1223"/>
      <c r="B26" s="1219" t="s">
        <v>2098</v>
      </c>
      <c r="C26" s="1224" t="s">
        <v>1579</v>
      </c>
      <c r="D26" s="1225">
        <v>210</v>
      </c>
      <c r="E26" s="1420"/>
      <c r="F26" s="1222">
        <f t="shared" si="0"/>
        <v>0</v>
      </c>
    </row>
    <row r="27" spans="1:6" ht="13.15" customHeight="1">
      <c r="A27" s="1223"/>
      <c r="B27" s="1219"/>
      <c r="C27" s="1224"/>
      <c r="D27" s="1225"/>
      <c r="E27" s="1420"/>
      <c r="F27" s="1222"/>
    </row>
    <row r="28" spans="1:6" ht="76.150000000000006" customHeight="1">
      <c r="A28" s="1218">
        <v>2</v>
      </c>
      <c r="B28" s="1219" t="s">
        <v>2099</v>
      </c>
      <c r="C28" s="1220"/>
      <c r="D28" s="1220"/>
      <c r="E28" s="1420"/>
      <c r="F28" s="1222"/>
    </row>
    <row r="29" spans="1:6" ht="13.15" customHeight="1">
      <c r="A29" s="1223"/>
      <c r="B29" s="1219" t="s">
        <v>2100</v>
      </c>
      <c r="C29" s="1224" t="s">
        <v>1579</v>
      </c>
      <c r="D29" s="1225">
        <v>1936</v>
      </c>
      <c r="E29" s="1420"/>
      <c r="F29" s="1222">
        <f t="shared" ref="F29:F34" si="1">E29*D29</f>
        <v>0</v>
      </c>
    </row>
    <row r="30" spans="1:6" ht="13.15" customHeight="1">
      <c r="A30" s="1223"/>
      <c r="B30" s="1219" t="s">
        <v>2101</v>
      </c>
      <c r="C30" s="1224" t="s">
        <v>1579</v>
      </c>
      <c r="D30" s="1225">
        <v>816</v>
      </c>
      <c r="E30" s="1420"/>
      <c r="F30" s="1222">
        <f t="shared" si="1"/>
        <v>0</v>
      </c>
    </row>
    <row r="31" spans="1:6" ht="13.15" customHeight="1">
      <c r="A31" s="1223"/>
      <c r="B31" s="1219" t="s">
        <v>2102</v>
      </c>
      <c r="C31" s="1224" t="s">
        <v>1579</v>
      </c>
      <c r="D31" s="1225">
        <v>1540</v>
      </c>
      <c r="E31" s="1420"/>
      <c r="F31" s="1222">
        <f t="shared" si="1"/>
        <v>0</v>
      </c>
    </row>
    <row r="32" spans="1:6" ht="13.15" customHeight="1">
      <c r="A32" s="1223"/>
      <c r="B32" s="1219" t="s">
        <v>2103</v>
      </c>
      <c r="C32" s="1224" t="s">
        <v>1579</v>
      </c>
      <c r="D32" s="1225">
        <v>180</v>
      </c>
      <c r="E32" s="1420"/>
      <c r="F32" s="1222">
        <f t="shared" si="1"/>
        <v>0</v>
      </c>
    </row>
    <row r="33" spans="1:6" ht="13.15" customHeight="1">
      <c r="A33" s="1223"/>
      <c r="B33" s="1219" t="s">
        <v>2104</v>
      </c>
      <c r="C33" s="1224" t="s">
        <v>1579</v>
      </c>
      <c r="D33" s="1225">
        <v>220</v>
      </c>
      <c r="E33" s="1420"/>
      <c r="F33" s="1222">
        <f t="shared" si="1"/>
        <v>0</v>
      </c>
    </row>
    <row r="34" spans="1:6" ht="13.15" customHeight="1">
      <c r="A34" s="1223"/>
      <c r="B34" s="1219" t="s">
        <v>2105</v>
      </c>
      <c r="C34" s="1224" t="s">
        <v>1579</v>
      </c>
      <c r="D34" s="1225">
        <v>208</v>
      </c>
      <c r="E34" s="1420"/>
      <c r="F34" s="1222">
        <f t="shared" si="1"/>
        <v>0</v>
      </c>
    </row>
    <row r="35" spans="1:6" ht="13.15" customHeight="1">
      <c r="A35" s="1223"/>
      <c r="B35" s="1219"/>
      <c r="C35" s="1224"/>
      <c r="D35" s="1225"/>
      <c r="E35" s="1420"/>
      <c r="F35" s="1222"/>
    </row>
    <row r="36" spans="1:6" ht="52.9" customHeight="1">
      <c r="A36" s="1218">
        <v>3</v>
      </c>
      <c r="B36" s="1219" t="s">
        <v>2106</v>
      </c>
      <c r="C36" s="1224"/>
      <c r="D36" s="1220"/>
      <c r="E36" s="1420"/>
      <c r="F36" s="1222"/>
    </row>
    <row r="37" spans="1:6" ht="13.15" customHeight="1">
      <c r="A37" s="1223"/>
      <c r="B37" s="1219" t="s">
        <v>2107</v>
      </c>
      <c r="C37" s="1224" t="s">
        <v>1579</v>
      </c>
      <c r="D37" s="1225">
        <v>8450</v>
      </c>
      <c r="E37" s="1420"/>
      <c r="F37" s="1222">
        <f t="shared" ref="F37:F44" si="2">E37*D37</f>
        <v>0</v>
      </c>
    </row>
    <row r="38" spans="1:6" ht="13.15" customHeight="1">
      <c r="A38" s="1223"/>
      <c r="B38" s="1219" t="s">
        <v>2108</v>
      </c>
      <c r="C38" s="1224" t="s">
        <v>1579</v>
      </c>
      <c r="D38" s="1225">
        <v>13640</v>
      </c>
      <c r="E38" s="1420"/>
      <c r="F38" s="1222">
        <f t="shared" si="2"/>
        <v>0</v>
      </c>
    </row>
    <row r="39" spans="1:6" ht="13.15" customHeight="1">
      <c r="A39" s="1223"/>
      <c r="B39" s="1219" t="s">
        <v>2109</v>
      </c>
      <c r="C39" s="1224" t="s">
        <v>1579</v>
      </c>
      <c r="D39" s="1225">
        <v>1261</v>
      </c>
      <c r="E39" s="1420"/>
      <c r="F39" s="1222">
        <f t="shared" si="2"/>
        <v>0</v>
      </c>
    </row>
    <row r="40" spans="1:6" ht="13.15" customHeight="1">
      <c r="A40" s="1223"/>
      <c r="B40" s="1219" t="s">
        <v>2110</v>
      </c>
      <c r="C40" s="1224" t="s">
        <v>1579</v>
      </c>
      <c r="D40" s="1225">
        <v>84</v>
      </c>
      <c r="E40" s="1420"/>
      <c r="F40" s="1222">
        <f t="shared" si="2"/>
        <v>0</v>
      </c>
    </row>
    <row r="41" spans="1:6" ht="13.15" customHeight="1">
      <c r="A41" s="1223"/>
      <c r="B41" s="1219" t="s">
        <v>2111</v>
      </c>
      <c r="C41" s="1224" t="s">
        <v>1579</v>
      </c>
      <c r="D41" s="1225">
        <v>45</v>
      </c>
      <c r="E41" s="1420"/>
      <c r="F41" s="1222">
        <f t="shared" si="2"/>
        <v>0</v>
      </c>
    </row>
    <row r="42" spans="1:6" ht="13.15" customHeight="1">
      <c r="A42" s="1223"/>
      <c r="B42" s="1219" t="s">
        <v>2112</v>
      </c>
      <c r="C42" s="1224" t="s">
        <v>1579</v>
      </c>
      <c r="D42" s="1225">
        <v>180</v>
      </c>
      <c r="E42" s="1420"/>
      <c r="F42" s="1222">
        <f t="shared" si="2"/>
        <v>0</v>
      </c>
    </row>
    <row r="43" spans="1:6" ht="13.15" customHeight="1">
      <c r="A43" s="1223"/>
      <c r="B43" s="1219" t="s">
        <v>2113</v>
      </c>
      <c r="C43" s="1224" t="s">
        <v>1579</v>
      </c>
      <c r="D43" s="1225">
        <v>240</v>
      </c>
      <c r="E43" s="1420"/>
      <c r="F43" s="1222">
        <f t="shared" si="2"/>
        <v>0</v>
      </c>
    </row>
    <row r="44" spans="1:6" ht="13.15" customHeight="1">
      <c r="A44" s="1223"/>
      <c r="B44" s="1219" t="s">
        <v>2114</v>
      </c>
      <c r="C44" s="1224" t="s">
        <v>1579</v>
      </c>
      <c r="D44" s="1225">
        <v>50</v>
      </c>
      <c r="E44" s="1420"/>
      <c r="F44" s="1222">
        <f t="shared" si="2"/>
        <v>0</v>
      </c>
    </row>
    <row r="45" spans="1:6" ht="13.15" customHeight="1">
      <c r="A45" s="1223"/>
      <c r="B45" s="1226"/>
      <c r="C45" s="1220"/>
      <c r="D45" s="1220"/>
      <c r="E45" s="1420"/>
      <c r="F45" s="1222"/>
    </row>
    <row r="46" spans="1:6" ht="22.9" customHeight="1">
      <c r="A46" s="1218">
        <v>4</v>
      </c>
      <c r="B46" s="1219" t="s">
        <v>2115</v>
      </c>
      <c r="C46" s="1220"/>
      <c r="D46" s="1220"/>
      <c r="E46" s="1420"/>
      <c r="F46" s="1222"/>
    </row>
    <row r="47" spans="1:6" ht="13.15" customHeight="1">
      <c r="A47" s="1223"/>
      <c r="B47" s="1219" t="s">
        <v>2116</v>
      </c>
      <c r="C47" s="1224" t="s">
        <v>84</v>
      </c>
      <c r="D47" s="1225">
        <v>1846</v>
      </c>
      <c r="E47" s="1420"/>
      <c r="F47" s="1222">
        <f>E47*D47</f>
        <v>0</v>
      </c>
    </row>
    <row r="48" spans="1:6" ht="14.65" customHeight="1">
      <c r="A48" s="1223"/>
      <c r="B48" s="1227"/>
      <c r="C48" s="1220"/>
      <c r="D48" s="1220"/>
      <c r="E48" s="1420"/>
      <c r="F48" s="1222"/>
    </row>
    <row r="49" spans="1:6" ht="43.15" customHeight="1">
      <c r="A49" s="1218">
        <v>5</v>
      </c>
      <c r="B49" s="1219" t="s">
        <v>2117</v>
      </c>
      <c r="C49" s="1220"/>
      <c r="D49" s="1220"/>
      <c r="E49" s="1420"/>
      <c r="F49" s="1222"/>
    </row>
    <row r="50" spans="1:6" ht="13.15" customHeight="1">
      <c r="A50" s="1223"/>
      <c r="B50" s="1219" t="s">
        <v>2118</v>
      </c>
      <c r="C50" s="1224" t="s">
        <v>1579</v>
      </c>
      <c r="D50" s="1225">
        <v>1200</v>
      </c>
      <c r="E50" s="1420"/>
      <c r="F50" s="1222">
        <f>E50*D50</f>
        <v>0</v>
      </c>
    </row>
    <row r="51" spans="1:6" ht="13.15" customHeight="1">
      <c r="A51" s="1223"/>
      <c r="B51" s="1219" t="s">
        <v>2119</v>
      </c>
      <c r="C51" s="1224" t="s">
        <v>1579</v>
      </c>
      <c r="D51" s="1225">
        <v>1560</v>
      </c>
      <c r="E51" s="1420"/>
      <c r="F51" s="1222">
        <f>E51*D51</f>
        <v>0</v>
      </c>
    </row>
    <row r="52" spans="1:6" ht="13.15" customHeight="1">
      <c r="A52" s="1223"/>
      <c r="B52" s="1219" t="s">
        <v>2120</v>
      </c>
      <c r="C52" s="1224" t="s">
        <v>1579</v>
      </c>
      <c r="D52" s="1225">
        <v>840</v>
      </c>
      <c r="E52" s="1420"/>
      <c r="F52" s="1222">
        <f>E52*D52</f>
        <v>0</v>
      </c>
    </row>
    <row r="53" spans="1:6" ht="13.15" customHeight="1">
      <c r="A53" s="1223"/>
      <c r="B53" s="1219"/>
      <c r="C53" s="1224"/>
      <c r="D53" s="1225"/>
      <c r="E53" s="1420"/>
      <c r="F53" s="1222"/>
    </row>
    <row r="54" spans="1:6" ht="57.6" customHeight="1">
      <c r="A54" s="1223">
        <v>6</v>
      </c>
      <c r="B54" s="1219" t="s">
        <v>2121</v>
      </c>
      <c r="C54" s="1224"/>
      <c r="D54" s="1225"/>
      <c r="E54" s="1420"/>
      <c r="F54" s="1222"/>
    </row>
    <row r="55" spans="1:6" ht="13.15" customHeight="1">
      <c r="A55" s="1223"/>
      <c r="B55" s="1219" t="s">
        <v>2122</v>
      </c>
      <c r="C55" s="1224" t="s">
        <v>1579</v>
      </c>
      <c r="D55" s="1225">
        <v>840</v>
      </c>
      <c r="E55" s="1420"/>
      <c r="F55" s="1222">
        <f>E55*D55</f>
        <v>0</v>
      </c>
    </row>
    <row r="56" spans="1:6" ht="13.15" customHeight="1">
      <c r="A56" s="1223"/>
      <c r="B56" s="1219"/>
      <c r="C56" s="1224"/>
      <c r="D56" s="1225"/>
      <c r="E56" s="1420"/>
      <c r="F56" s="1222"/>
    </row>
    <row r="57" spans="1:6" ht="30.6" customHeight="1">
      <c r="A57" s="1223">
        <v>7</v>
      </c>
      <c r="B57" s="1219" t="s">
        <v>2123</v>
      </c>
      <c r="C57" s="1224"/>
      <c r="D57" s="1225">
        <v>450</v>
      </c>
      <c r="E57" s="1420"/>
      <c r="F57" s="1222">
        <v>0</v>
      </c>
    </row>
    <row r="58" spans="1:6" ht="29.45" customHeight="1">
      <c r="A58" s="1223">
        <v>8</v>
      </c>
      <c r="B58" s="1219" t="s">
        <v>2124</v>
      </c>
      <c r="C58" s="1224"/>
      <c r="D58" s="1225">
        <v>440</v>
      </c>
      <c r="E58" s="1420"/>
      <c r="F58" s="1222">
        <v>0</v>
      </c>
    </row>
    <row r="59" spans="1:6" ht="28.15" customHeight="1">
      <c r="A59" s="1223">
        <v>9</v>
      </c>
      <c r="B59" s="1219" t="s">
        <v>2125</v>
      </c>
      <c r="C59" s="1224"/>
      <c r="D59" s="1225">
        <v>34</v>
      </c>
      <c r="E59" s="1420"/>
      <c r="F59" s="1222">
        <v>0</v>
      </c>
    </row>
    <row r="60" spans="1:6" ht="22.9" customHeight="1">
      <c r="A60" s="1223">
        <v>10</v>
      </c>
      <c r="B60" s="1219" t="s">
        <v>2126</v>
      </c>
      <c r="C60" s="1224" t="s">
        <v>73</v>
      </c>
      <c r="D60" s="1225">
        <v>12</v>
      </c>
      <c r="E60" s="1420"/>
      <c r="F60" s="1222">
        <f>E60*D60</f>
        <v>0</v>
      </c>
    </row>
    <row r="61" spans="1:6" ht="80.45" customHeight="1">
      <c r="A61" s="1223">
        <v>11</v>
      </c>
      <c r="B61" s="1219" t="s">
        <v>2127</v>
      </c>
      <c r="C61" s="1224" t="s">
        <v>79</v>
      </c>
      <c r="D61" s="1225">
        <v>32</v>
      </c>
      <c r="E61" s="1420"/>
      <c r="F61" s="1222">
        <f>D61*E61</f>
        <v>0</v>
      </c>
    </row>
    <row r="62" spans="1:6" ht="33" customHeight="1">
      <c r="A62" s="1223">
        <v>12</v>
      </c>
      <c r="B62" s="1219" t="s">
        <v>2128</v>
      </c>
      <c r="C62" s="1224" t="s">
        <v>214</v>
      </c>
      <c r="D62" s="1225">
        <v>120</v>
      </c>
      <c r="E62" s="1420"/>
      <c r="F62" s="1222">
        <f>D62*E62</f>
        <v>0</v>
      </c>
    </row>
    <row r="63" spans="1:6" ht="13.15" customHeight="1">
      <c r="A63" s="1223"/>
      <c r="B63" s="1226"/>
      <c r="C63" s="1220"/>
      <c r="D63" s="1220"/>
      <c r="E63" s="1221"/>
      <c r="F63" s="1222"/>
    </row>
    <row r="64" spans="1:6" ht="7.9" customHeight="1">
      <c r="A64" s="3387"/>
      <c r="B64" s="3387"/>
      <c r="C64" s="3387"/>
      <c r="D64" s="3387"/>
      <c r="E64" s="3387"/>
      <c r="F64" s="3387"/>
    </row>
  </sheetData>
  <sheetProtection algorithmName="SHA-512" hashValue="gVD5mWx3+iMwOf5MMBM4aZxQ6wLAQ9SK7k/MaXeRgWf3p3pjNdO3AlVGYbkj4tTSkS5OTkVbsU1OpXJW1svCsQ==" saltValue="qmFFdEzC8Z3M0nFw4nfaRg==" spinCount="100000" sheet="1" objects="1" scenarios="1" selectLockedCells="1"/>
  <mergeCells count="10">
    <mergeCell ref="B8:F8"/>
    <mergeCell ref="B9:F9"/>
    <mergeCell ref="A12:F12"/>
    <mergeCell ref="A64:F64"/>
    <mergeCell ref="A1:F2"/>
    <mergeCell ref="A3:F3"/>
    <mergeCell ref="B4:E4"/>
    <mergeCell ref="A5:F5"/>
    <mergeCell ref="B6:F6"/>
    <mergeCell ref="A7:F7"/>
  </mergeCells>
  <pageMargins left="0.98425196850393704" right="0.39370078740157483" top="0.98425196850393704" bottom="1.2204724409448819" header="0.51181102362204722" footer="0.6692913385826772"/>
  <pageSetup paperSize="9" orientation="portrait" r:id="rId1"/>
  <headerFooter>
    <oddFooter>&amp;R&amp;"Arial,Regular"&amp;8&amp;U&amp;K000000Stran &amp;P /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E5EF4-6ABC-4392-A44D-D6ACAC2BB62B}">
  <sheetPr>
    <tabColor theme="4" tint="0.59999389629810485"/>
  </sheetPr>
  <dimension ref="A1:T61"/>
  <sheetViews>
    <sheetView showGridLines="0" zoomScale="130" zoomScaleNormal="130" workbookViewId="0">
      <selection activeCell="E12" sqref="E12"/>
    </sheetView>
  </sheetViews>
  <sheetFormatPr defaultColWidth="8.85546875" defaultRowHeight="12.75" customHeight="1"/>
  <cols>
    <col min="1" max="1" width="4.5703125" style="1185" customWidth="1"/>
    <col min="2" max="2" width="36.7109375" style="1185" customWidth="1"/>
    <col min="3" max="3" width="6" style="1185" customWidth="1"/>
    <col min="4" max="4" width="7.28515625" style="1185" customWidth="1"/>
    <col min="5" max="5" width="10.28515625" style="1185" customWidth="1"/>
    <col min="6" max="6" width="13.140625" style="1185" customWidth="1"/>
    <col min="7" max="7" width="8.85546875" style="1419" customWidth="1"/>
    <col min="8" max="20" width="8.85546875" style="1419"/>
    <col min="21" max="16384" width="8.85546875" style="1185"/>
  </cols>
  <sheetData>
    <row r="1" spans="1:6" ht="8.65" customHeight="1">
      <c r="A1" s="3394" t="s">
        <v>2129</v>
      </c>
      <c r="B1" s="3395"/>
      <c r="C1" s="3395"/>
      <c r="D1" s="3395"/>
      <c r="E1" s="3395"/>
      <c r="F1" s="3395"/>
    </row>
    <row r="2" spans="1:6" ht="8.65" customHeight="1">
      <c r="A2" s="3395"/>
      <c r="B2" s="3395"/>
      <c r="C2" s="3395"/>
      <c r="D2" s="3395"/>
      <c r="E2" s="3395"/>
      <c r="F2" s="3395"/>
    </row>
    <row r="3" spans="1:6" ht="13.15" customHeight="1">
      <c r="A3" s="3403"/>
      <c r="B3" s="3403"/>
      <c r="C3" s="3403"/>
      <c r="D3" s="3403"/>
      <c r="E3" s="3403"/>
      <c r="F3" s="3403"/>
    </row>
    <row r="4" spans="1:6" ht="15" customHeight="1">
      <c r="A4" s="1212"/>
      <c r="B4" s="3396" t="s">
        <v>2130</v>
      </c>
      <c r="C4" s="3397"/>
      <c r="D4" s="3397"/>
      <c r="E4" s="3397"/>
      <c r="F4" s="1187">
        <f>SUM(F11:F61)</f>
        <v>0</v>
      </c>
    </row>
    <row r="5" spans="1:6" ht="13.15" customHeight="1">
      <c r="A5" s="3404"/>
      <c r="B5" s="3404"/>
      <c r="C5" s="3404"/>
      <c r="D5" s="3404"/>
      <c r="E5" s="3404"/>
      <c r="F5" s="3405"/>
    </row>
    <row r="6" spans="1:6" ht="45" customHeight="1">
      <c r="A6" s="1228"/>
      <c r="B6" s="3406" t="s">
        <v>2131</v>
      </c>
      <c r="C6" s="3407"/>
      <c r="D6" s="3407"/>
      <c r="E6" s="3407"/>
      <c r="F6" s="3407"/>
    </row>
    <row r="7" spans="1:6" ht="14.25" customHeight="1">
      <c r="A7" s="3392" t="s">
        <v>2052</v>
      </c>
      <c r="B7" s="3393"/>
      <c r="C7" s="3393"/>
      <c r="D7" s="3393"/>
      <c r="E7" s="3393"/>
      <c r="F7" s="3408"/>
    </row>
    <row r="8" spans="1:6" ht="14.25" customHeight="1">
      <c r="A8" s="1188" t="s">
        <v>2053</v>
      </c>
      <c r="B8" s="3384" t="s">
        <v>2054</v>
      </c>
      <c r="C8" s="3385"/>
      <c r="D8" s="3385"/>
      <c r="E8" s="3385"/>
      <c r="F8" s="3401"/>
    </row>
    <row r="9" spans="1:6" ht="28.5" customHeight="1">
      <c r="A9" s="1188" t="s">
        <v>2053</v>
      </c>
      <c r="B9" s="3384" t="s">
        <v>2055</v>
      </c>
      <c r="C9" s="3385"/>
      <c r="D9" s="3385"/>
      <c r="E9" s="3385"/>
      <c r="F9" s="3401"/>
    </row>
    <row r="10" spans="1:6" ht="13.15" customHeight="1">
      <c r="A10" s="1174" t="s">
        <v>2056</v>
      </c>
      <c r="B10" s="1215" t="s">
        <v>2057</v>
      </c>
      <c r="C10" s="1191" t="s">
        <v>2058</v>
      </c>
      <c r="D10" s="1191" t="s">
        <v>39</v>
      </c>
      <c r="E10" s="1192" t="s">
        <v>40</v>
      </c>
      <c r="F10" s="1193" t="s">
        <v>2059</v>
      </c>
    </row>
    <row r="11" spans="1:6" ht="22.9" customHeight="1">
      <c r="A11" s="1218">
        <v>1</v>
      </c>
      <c r="B11" s="1199" t="s">
        <v>2132</v>
      </c>
      <c r="C11" s="1229"/>
      <c r="D11" s="1229"/>
      <c r="E11" s="1202"/>
      <c r="F11" s="1230"/>
    </row>
    <row r="12" spans="1:6" ht="13.15" customHeight="1">
      <c r="A12" s="1223"/>
      <c r="B12" s="1199" t="s">
        <v>2133</v>
      </c>
      <c r="C12" s="1231" t="s">
        <v>84</v>
      </c>
      <c r="D12" s="1232">
        <v>120</v>
      </c>
      <c r="E12" s="1418"/>
      <c r="F12" s="1230">
        <f>E12*D12</f>
        <v>0</v>
      </c>
    </row>
    <row r="13" spans="1:6" ht="13.15" customHeight="1">
      <c r="A13" s="1223"/>
      <c r="B13" s="1199" t="s">
        <v>2134</v>
      </c>
      <c r="C13" s="1231" t="s">
        <v>84</v>
      </c>
      <c r="D13" s="1232">
        <v>316</v>
      </c>
      <c r="E13" s="1418"/>
      <c r="F13" s="1230">
        <f>E13*D13</f>
        <v>0</v>
      </c>
    </row>
    <row r="14" spans="1:6" ht="13.15" customHeight="1">
      <c r="A14" s="1223"/>
      <c r="B14" s="1199" t="s">
        <v>2135</v>
      </c>
      <c r="C14" s="1231" t="s">
        <v>84</v>
      </c>
      <c r="D14" s="1232">
        <v>26</v>
      </c>
      <c r="E14" s="1418"/>
      <c r="F14" s="1230">
        <f>E14*D14</f>
        <v>0</v>
      </c>
    </row>
    <row r="15" spans="1:6" ht="13.15" customHeight="1">
      <c r="A15" s="1223"/>
      <c r="B15" s="1199" t="s">
        <v>2136</v>
      </c>
      <c r="C15" s="1231" t="s">
        <v>84</v>
      </c>
      <c r="D15" s="1232">
        <v>24</v>
      </c>
      <c r="E15" s="1418"/>
      <c r="F15" s="1230">
        <f>E15*D15</f>
        <v>0</v>
      </c>
    </row>
    <row r="16" spans="1:6" ht="13.15" customHeight="1">
      <c r="A16" s="1223"/>
      <c r="B16" s="1211"/>
      <c r="C16" s="1229"/>
      <c r="D16" s="1229"/>
      <c r="E16" s="1418"/>
      <c r="F16" s="1230"/>
    </row>
    <row r="17" spans="1:6" ht="22.9" customHeight="1">
      <c r="A17" s="1218">
        <v>2</v>
      </c>
      <c r="B17" s="1199" t="s">
        <v>2137</v>
      </c>
      <c r="C17" s="1229"/>
      <c r="D17" s="1229"/>
      <c r="E17" s="1418"/>
      <c r="F17" s="1230"/>
    </row>
    <row r="18" spans="1:6" ht="13.15" customHeight="1">
      <c r="A18" s="1223"/>
      <c r="B18" s="1199" t="s">
        <v>2133</v>
      </c>
      <c r="C18" s="1231" t="s">
        <v>84</v>
      </c>
      <c r="D18" s="1232">
        <v>16</v>
      </c>
      <c r="E18" s="1418"/>
      <c r="F18" s="1230">
        <f>E18*D18</f>
        <v>0</v>
      </c>
    </row>
    <row r="19" spans="1:6" ht="13.15" customHeight="1">
      <c r="A19" s="1223"/>
      <c r="B19" s="1199" t="s">
        <v>2134</v>
      </c>
      <c r="C19" s="1231" t="s">
        <v>84</v>
      </c>
      <c r="D19" s="1232">
        <v>18</v>
      </c>
      <c r="E19" s="1418"/>
      <c r="F19" s="1230">
        <f>E19*D19</f>
        <v>0</v>
      </c>
    </row>
    <row r="20" spans="1:6" ht="13.15" customHeight="1">
      <c r="A20" s="1223"/>
      <c r="B20" s="1199" t="s">
        <v>2135</v>
      </c>
      <c r="C20" s="1231" t="s">
        <v>84</v>
      </c>
      <c r="D20" s="1232">
        <v>4</v>
      </c>
      <c r="E20" s="1418"/>
      <c r="F20" s="1230">
        <f>E20*D20</f>
        <v>0</v>
      </c>
    </row>
    <row r="21" spans="1:6" ht="13.15" customHeight="1">
      <c r="A21" s="1223"/>
      <c r="B21" s="1199" t="s">
        <v>2138</v>
      </c>
      <c r="C21" s="1231" t="s">
        <v>84</v>
      </c>
      <c r="D21" s="1232">
        <v>4</v>
      </c>
      <c r="E21" s="1418"/>
      <c r="F21" s="1230">
        <f>E21*D21</f>
        <v>0</v>
      </c>
    </row>
    <row r="22" spans="1:6" ht="13.15" customHeight="1">
      <c r="A22" s="1223"/>
      <c r="B22" s="1211"/>
      <c r="C22" s="1229"/>
      <c r="D22" s="1229"/>
      <c r="E22" s="1418"/>
      <c r="F22" s="1230"/>
    </row>
    <row r="23" spans="1:6" ht="33" customHeight="1">
      <c r="A23" s="1218">
        <v>3</v>
      </c>
      <c r="B23" s="1199" t="s">
        <v>2139</v>
      </c>
      <c r="C23" s="1229"/>
      <c r="D23" s="1229"/>
      <c r="E23" s="1418"/>
      <c r="F23" s="1230"/>
    </row>
    <row r="24" spans="1:6" ht="13.15" customHeight="1">
      <c r="A24" s="1223"/>
      <c r="B24" s="1199" t="s">
        <v>2140</v>
      </c>
      <c r="C24" s="1231" t="s">
        <v>84</v>
      </c>
      <c r="D24" s="1232">
        <v>6</v>
      </c>
      <c r="E24" s="1418"/>
      <c r="F24" s="1230">
        <f>E24*D24</f>
        <v>0</v>
      </c>
    </row>
    <row r="25" spans="1:6" ht="13.15" customHeight="1">
      <c r="A25" s="1223"/>
      <c r="B25" s="1211"/>
      <c r="C25" s="1229"/>
      <c r="D25" s="1229"/>
      <c r="E25" s="1418"/>
      <c r="F25" s="1230"/>
    </row>
    <row r="26" spans="1:6" ht="22.9" customHeight="1">
      <c r="A26" s="1218">
        <v>4</v>
      </c>
      <c r="B26" s="1199" t="s">
        <v>2141</v>
      </c>
      <c r="C26" s="1229"/>
      <c r="D26" s="1229"/>
      <c r="E26" s="1418"/>
      <c r="F26" s="1230"/>
    </row>
    <row r="27" spans="1:6" ht="13.15" customHeight="1">
      <c r="A27" s="1223"/>
      <c r="B27" s="1199" t="s">
        <v>2142</v>
      </c>
      <c r="C27" s="1231" t="s">
        <v>84</v>
      </c>
      <c r="D27" s="1232">
        <v>112</v>
      </c>
      <c r="E27" s="1418"/>
      <c r="F27" s="1230">
        <f>E27*D27</f>
        <v>0</v>
      </c>
    </row>
    <row r="28" spans="1:6" ht="13.15" customHeight="1">
      <c r="A28" s="1223"/>
      <c r="B28" s="1211"/>
      <c r="C28" s="1229"/>
      <c r="D28" s="1229"/>
      <c r="E28" s="1418"/>
      <c r="F28" s="1230"/>
    </row>
    <row r="29" spans="1:6" ht="36" customHeight="1">
      <c r="A29" s="1218">
        <v>5</v>
      </c>
      <c r="B29" s="1199" t="s">
        <v>2143</v>
      </c>
      <c r="C29" s="1231" t="s">
        <v>84</v>
      </c>
      <c r="D29" s="1232">
        <v>225</v>
      </c>
      <c r="E29" s="1418"/>
      <c r="F29" s="1230">
        <f t="shared" ref="F29:F36" si="0">E29*D29</f>
        <v>0</v>
      </c>
    </row>
    <row r="30" spans="1:6" ht="36.6" customHeight="1">
      <c r="A30" s="1218">
        <v>6</v>
      </c>
      <c r="B30" s="1199" t="s">
        <v>2144</v>
      </c>
      <c r="C30" s="1231" t="s">
        <v>84</v>
      </c>
      <c r="D30" s="1232">
        <v>280</v>
      </c>
      <c r="E30" s="1418"/>
      <c r="F30" s="1230">
        <f t="shared" si="0"/>
        <v>0</v>
      </c>
    </row>
    <row r="31" spans="1:6" ht="43.15" customHeight="1">
      <c r="A31" s="1218">
        <v>7</v>
      </c>
      <c r="B31" s="1199" t="s">
        <v>2145</v>
      </c>
      <c r="C31" s="1231" t="s">
        <v>84</v>
      </c>
      <c r="D31" s="1232">
        <v>32</v>
      </c>
      <c r="E31" s="1418"/>
      <c r="F31" s="1230">
        <f t="shared" si="0"/>
        <v>0</v>
      </c>
    </row>
    <row r="32" spans="1:6" ht="33" customHeight="1">
      <c r="A32" s="1218">
        <v>8</v>
      </c>
      <c r="B32" s="1199" t="s">
        <v>2146</v>
      </c>
      <c r="C32" s="1231" t="s">
        <v>84</v>
      </c>
      <c r="D32" s="1232">
        <v>16</v>
      </c>
      <c r="E32" s="1418"/>
      <c r="F32" s="1230">
        <f t="shared" si="0"/>
        <v>0</v>
      </c>
    </row>
    <row r="33" spans="1:6" ht="33" customHeight="1">
      <c r="A33" s="1218">
        <v>9</v>
      </c>
      <c r="B33" s="1199" t="s">
        <v>2147</v>
      </c>
      <c r="C33" s="1231" t="s">
        <v>84</v>
      </c>
      <c r="D33" s="1232">
        <v>12</v>
      </c>
      <c r="E33" s="1418"/>
      <c r="F33" s="1230">
        <f t="shared" si="0"/>
        <v>0</v>
      </c>
    </row>
    <row r="34" spans="1:6" ht="34.5" customHeight="1">
      <c r="A34" s="1218">
        <v>10</v>
      </c>
      <c r="B34" s="1199" t="s">
        <v>2148</v>
      </c>
      <c r="C34" s="1231" t="s">
        <v>84</v>
      </c>
      <c r="D34" s="1232">
        <v>6</v>
      </c>
      <c r="E34" s="1418"/>
      <c r="F34" s="1230">
        <f t="shared" si="0"/>
        <v>0</v>
      </c>
    </row>
    <row r="35" spans="1:6" ht="33.75" customHeight="1">
      <c r="A35" s="1218">
        <v>11</v>
      </c>
      <c r="B35" s="1199" t="s">
        <v>2149</v>
      </c>
      <c r="C35" s="1231" t="s">
        <v>84</v>
      </c>
      <c r="D35" s="1232">
        <v>6</v>
      </c>
      <c r="E35" s="1418"/>
      <c r="F35" s="1230">
        <f t="shared" si="0"/>
        <v>0</v>
      </c>
    </row>
    <row r="36" spans="1:6" ht="28.9" customHeight="1">
      <c r="A36" s="1218">
        <v>12</v>
      </c>
      <c r="B36" s="1199" t="s">
        <v>2150</v>
      </c>
      <c r="C36" s="1231" t="s">
        <v>84</v>
      </c>
      <c r="D36" s="1232">
        <v>6</v>
      </c>
      <c r="E36" s="1418"/>
      <c r="F36" s="1230">
        <f t="shared" si="0"/>
        <v>0</v>
      </c>
    </row>
    <row r="37" spans="1:6" ht="43.15" customHeight="1">
      <c r="A37" s="1218">
        <v>13</v>
      </c>
      <c r="B37" s="1219" t="s">
        <v>2151</v>
      </c>
      <c r="C37" s="1231" t="s">
        <v>84</v>
      </c>
      <c r="D37" s="1232">
        <v>1</v>
      </c>
      <c r="E37" s="1418"/>
      <c r="F37" s="1230">
        <f>D37*E37</f>
        <v>0</v>
      </c>
    </row>
    <row r="38" spans="1:6" ht="82.15" customHeight="1">
      <c r="A38" s="1218">
        <v>14</v>
      </c>
      <c r="B38" s="1199" t="s">
        <v>2152</v>
      </c>
      <c r="C38" s="1231" t="s">
        <v>84</v>
      </c>
      <c r="D38" s="1232">
        <v>4</v>
      </c>
      <c r="E38" s="1418"/>
      <c r="F38" s="1230">
        <f>E38*D38</f>
        <v>0</v>
      </c>
    </row>
    <row r="39" spans="1:6" ht="48.6" customHeight="1">
      <c r="A39" s="1218">
        <v>15</v>
      </c>
      <c r="B39" s="1199" t="s">
        <v>2153</v>
      </c>
      <c r="C39" s="1231" t="s">
        <v>84</v>
      </c>
      <c r="D39" s="1232">
        <v>120</v>
      </c>
      <c r="E39" s="1418"/>
      <c r="F39" s="1230">
        <f>E39*D39</f>
        <v>0</v>
      </c>
    </row>
    <row r="40" spans="1:6" ht="43.15" customHeight="1">
      <c r="A40" s="1218">
        <v>16</v>
      </c>
      <c r="B40" s="1199" t="s">
        <v>2154</v>
      </c>
      <c r="C40" s="1231" t="s">
        <v>84</v>
      </c>
      <c r="D40" s="1232">
        <v>12</v>
      </c>
      <c r="E40" s="1418"/>
      <c r="F40" s="1230">
        <f>E40*D40</f>
        <v>0</v>
      </c>
    </row>
    <row r="41" spans="1:6" ht="22.9" customHeight="1">
      <c r="A41" s="1218">
        <v>17</v>
      </c>
      <c r="B41" s="1199" t="s">
        <v>2155</v>
      </c>
      <c r="C41" s="1231" t="s">
        <v>84</v>
      </c>
      <c r="D41" s="1232">
        <v>56</v>
      </c>
      <c r="E41" s="1418"/>
      <c r="F41" s="1230">
        <f>E41*D41</f>
        <v>0</v>
      </c>
    </row>
    <row r="42" spans="1:6" ht="68.45" customHeight="1">
      <c r="A42" s="1218">
        <v>18</v>
      </c>
      <c r="B42" s="1199" t="s">
        <v>2156</v>
      </c>
      <c r="C42" s="1231" t="s">
        <v>84</v>
      </c>
      <c r="D42" s="1232">
        <v>122</v>
      </c>
      <c r="E42" s="1418"/>
      <c r="F42" s="1230">
        <f>E42*D42</f>
        <v>0</v>
      </c>
    </row>
    <row r="43" spans="1:6" ht="33" customHeight="1">
      <c r="A43" s="1218">
        <v>19</v>
      </c>
      <c r="B43" s="1199" t="s">
        <v>2157</v>
      </c>
      <c r="C43" s="1229"/>
      <c r="D43" s="1229"/>
      <c r="E43" s="1418"/>
      <c r="F43" s="1230"/>
    </row>
    <row r="44" spans="1:6" ht="13.15" customHeight="1">
      <c r="A44" s="1223"/>
      <c r="B44" s="1199" t="s">
        <v>2158</v>
      </c>
      <c r="C44" s="1231" t="s">
        <v>84</v>
      </c>
      <c r="D44" s="1232">
        <f>122*4</f>
        <v>488</v>
      </c>
      <c r="E44" s="1418"/>
      <c r="F44" s="1230">
        <f>E44*D44</f>
        <v>0</v>
      </c>
    </row>
    <row r="45" spans="1:6" ht="13.15" customHeight="1">
      <c r="A45" s="1223"/>
      <c r="B45" s="1199" t="s">
        <v>2159</v>
      </c>
      <c r="C45" s="1231" t="s">
        <v>84</v>
      </c>
      <c r="D45" s="1232">
        <v>244</v>
      </c>
      <c r="E45" s="1418"/>
      <c r="F45" s="1230">
        <f t="shared" ref="F45:F60" si="1">E45*D45</f>
        <v>0</v>
      </c>
    </row>
    <row r="46" spans="1:6" ht="13.15" customHeight="1">
      <c r="A46" s="1223"/>
      <c r="B46" s="1199" t="s">
        <v>2160</v>
      </c>
      <c r="C46" s="1231" t="s">
        <v>84</v>
      </c>
      <c r="D46" s="1232">
        <v>122</v>
      </c>
      <c r="E46" s="1418"/>
      <c r="F46" s="1230">
        <f t="shared" si="1"/>
        <v>0</v>
      </c>
    </row>
    <row r="47" spans="1:6" ht="13.15" customHeight="1">
      <c r="A47" s="1223"/>
      <c r="B47" s="1211"/>
      <c r="C47" s="1229"/>
      <c r="D47" s="1229"/>
      <c r="E47" s="1418"/>
      <c r="F47" s="1230"/>
    </row>
    <row r="48" spans="1:6" ht="64.150000000000006" customHeight="1">
      <c r="A48" s="1223">
        <v>20</v>
      </c>
      <c r="B48" s="1211" t="s">
        <v>2161</v>
      </c>
      <c r="C48" s="1229" t="s">
        <v>84</v>
      </c>
      <c r="D48" s="1229">
        <v>5</v>
      </c>
      <c r="E48" s="1418"/>
      <c r="F48" s="1230">
        <f t="shared" si="1"/>
        <v>0</v>
      </c>
    </row>
    <row r="49" spans="1:6" ht="91.15" customHeight="1">
      <c r="A49" s="1223">
        <v>21</v>
      </c>
      <c r="B49" s="1199" t="s">
        <v>2162</v>
      </c>
      <c r="C49" s="1231" t="s">
        <v>84</v>
      </c>
      <c r="D49" s="1232">
        <v>4</v>
      </c>
      <c r="E49" s="1418"/>
      <c r="F49" s="1230">
        <f t="shared" si="1"/>
        <v>0</v>
      </c>
    </row>
    <row r="50" spans="1:6" ht="32.450000000000003" customHeight="1">
      <c r="A50" s="1223">
        <v>22</v>
      </c>
      <c r="B50" s="1199" t="s">
        <v>2163</v>
      </c>
      <c r="C50" s="1231" t="s">
        <v>84</v>
      </c>
      <c r="D50" s="1232">
        <v>1</v>
      </c>
      <c r="E50" s="1418"/>
      <c r="F50" s="1230">
        <f t="shared" si="1"/>
        <v>0</v>
      </c>
    </row>
    <row r="51" spans="1:6" ht="67.150000000000006" customHeight="1">
      <c r="A51" s="1223">
        <v>23</v>
      </c>
      <c r="B51" s="1211" t="s">
        <v>2164</v>
      </c>
      <c r="C51" s="1229" t="s">
        <v>84</v>
      </c>
      <c r="D51" s="1229">
        <v>44</v>
      </c>
      <c r="E51" s="1418"/>
      <c r="F51" s="1230">
        <f t="shared" si="1"/>
        <v>0</v>
      </c>
    </row>
    <row r="52" spans="1:6" ht="52.15" customHeight="1">
      <c r="A52" s="1223">
        <v>24</v>
      </c>
      <c r="B52" s="1211" t="s">
        <v>2165</v>
      </c>
      <c r="C52" s="1229" t="s">
        <v>1579</v>
      </c>
      <c r="D52" s="1229">
        <v>70</v>
      </c>
      <c r="E52" s="1418"/>
      <c r="F52" s="1230">
        <f t="shared" si="1"/>
        <v>0</v>
      </c>
    </row>
    <row r="53" spans="1:6" ht="18.600000000000001" customHeight="1">
      <c r="A53" s="1223">
        <v>25</v>
      </c>
      <c r="B53" s="1211" t="s">
        <v>2166</v>
      </c>
      <c r="C53" s="1229" t="s">
        <v>84</v>
      </c>
      <c r="D53" s="1229">
        <v>4</v>
      </c>
      <c r="E53" s="1418"/>
      <c r="F53" s="1230">
        <f t="shared" si="1"/>
        <v>0</v>
      </c>
    </row>
    <row r="54" spans="1:6" ht="18.600000000000001" customHeight="1">
      <c r="A54" s="1223">
        <v>26</v>
      </c>
      <c r="B54" s="1211" t="s">
        <v>2167</v>
      </c>
      <c r="C54" s="1229" t="s">
        <v>84</v>
      </c>
      <c r="D54" s="1229">
        <v>16</v>
      </c>
      <c r="E54" s="1418"/>
      <c r="F54" s="1230">
        <f t="shared" si="1"/>
        <v>0</v>
      </c>
    </row>
    <row r="55" spans="1:6" ht="43.15" customHeight="1">
      <c r="A55" s="1223">
        <v>27</v>
      </c>
      <c r="B55" s="1199" t="s">
        <v>2168</v>
      </c>
      <c r="C55" s="1229" t="s">
        <v>84</v>
      </c>
      <c r="D55" s="1232">
        <v>116</v>
      </c>
      <c r="E55" s="1418"/>
      <c r="F55" s="1230">
        <f t="shared" si="1"/>
        <v>0</v>
      </c>
    </row>
    <row r="56" spans="1:6" ht="33" customHeight="1">
      <c r="A56" s="1223">
        <v>28</v>
      </c>
      <c r="B56" s="1199" t="s">
        <v>2169</v>
      </c>
      <c r="C56" s="1229" t="s">
        <v>84</v>
      </c>
      <c r="D56" s="1232">
        <v>5</v>
      </c>
      <c r="E56" s="1418"/>
      <c r="F56" s="1230">
        <f t="shared" si="1"/>
        <v>0</v>
      </c>
    </row>
    <row r="57" spans="1:6" ht="33" customHeight="1">
      <c r="A57" s="1223">
        <v>29</v>
      </c>
      <c r="B57" s="1199" t="s">
        <v>2170</v>
      </c>
      <c r="C57" s="1229" t="s">
        <v>84</v>
      </c>
      <c r="D57" s="1232">
        <v>2</v>
      </c>
      <c r="E57" s="1418"/>
      <c r="F57" s="1230">
        <f t="shared" si="1"/>
        <v>0</v>
      </c>
    </row>
    <row r="58" spans="1:6" ht="43.15" customHeight="1">
      <c r="A58" s="1223">
        <v>30</v>
      </c>
      <c r="B58" s="1199" t="s">
        <v>2171</v>
      </c>
      <c r="C58" s="1231" t="s">
        <v>84</v>
      </c>
      <c r="D58" s="1232">
        <v>114</v>
      </c>
      <c r="E58" s="1418"/>
      <c r="F58" s="1230">
        <f t="shared" si="1"/>
        <v>0</v>
      </c>
    </row>
    <row r="59" spans="1:6" ht="43.15" customHeight="1">
      <c r="A59" s="1223">
        <v>31</v>
      </c>
      <c r="B59" s="1199" t="s">
        <v>2172</v>
      </c>
      <c r="C59" s="1231" t="s">
        <v>84</v>
      </c>
      <c r="D59" s="1232">
        <v>384</v>
      </c>
      <c r="E59" s="1418"/>
      <c r="F59" s="1230">
        <f t="shared" si="1"/>
        <v>0</v>
      </c>
    </row>
    <row r="60" spans="1:6" ht="33" customHeight="1">
      <c r="A60" s="1223">
        <v>32</v>
      </c>
      <c r="B60" s="1199" t="s">
        <v>2173</v>
      </c>
      <c r="C60" s="1231" t="s">
        <v>84</v>
      </c>
      <c r="D60" s="1232">
        <v>6</v>
      </c>
      <c r="E60" s="1418"/>
      <c r="F60" s="1230">
        <f t="shared" si="1"/>
        <v>0</v>
      </c>
    </row>
    <row r="61" spans="1:6" ht="7.9" customHeight="1">
      <c r="A61" s="3402"/>
      <c r="B61" s="3402"/>
      <c r="C61" s="3402"/>
      <c r="D61" s="3402"/>
      <c r="E61" s="3402"/>
      <c r="F61" s="3402"/>
    </row>
  </sheetData>
  <sheetProtection algorithmName="SHA-512" hashValue="KTBQCApKJblCEFMUREKJBJk+WfGjb1mBnSDzySre8I5EePLN7fhGpN9WauufwO95b40Ltk/qzKG6R2CMCcfwnA==" saltValue="lRk6+HeIicOWyJJdnoX4KA==" spinCount="100000" sheet="1" objects="1" scenarios="1" selectLockedCells="1"/>
  <mergeCells count="9">
    <mergeCell ref="B8:F8"/>
    <mergeCell ref="B9:F9"/>
    <mergeCell ref="A61:F61"/>
    <mergeCell ref="A1:F2"/>
    <mergeCell ref="A3:F3"/>
    <mergeCell ref="B4:E4"/>
    <mergeCell ref="A5:F5"/>
    <mergeCell ref="B6:F6"/>
    <mergeCell ref="A7:F7"/>
  </mergeCells>
  <pageMargins left="0.98425196850393704" right="0.39370078740157483" top="0.98425196850393704" bottom="1.2204724409448819" header="0.51181102362204722" footer="0.6692913385826772"/>
  <pageSetup paperSize="9" orientation="portrait" r:id="rId1"/>
  <headerFooter>
    <oddFooter>&amp;R&amp;"Arial,Regular"&amp;8&amp;U&amp;K000000Stran &amp;P /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15427-B8C3-4C2A-AC3B-641D9435EEFB}">
  <sheetPr>
    <tabColor theme="4" tint="0.59999389629810485"/>
  </sheetPr>
  <dimension ref="A1:T283"/>
  <sheetViews>
    <sheetView showGridLines="0" zoomScale="130" zoomScaleNormal="130" workbookViewId="0">
      <selection activeCell="E20" sqref="E20"/>
    </sheetView>
  </sheetViews>
  <sheetFormatPr defaultColWidth="8.85546875" defaultRowHeight="12.75" customHeight="1"/>
  <cols>
    <col min="1" max="1" width="4.5703125" style="1185" customWidth="1"/>
    <col min="2" max="2" width="36.7109375" style="1185" customWidth="1"/>
    <col min="3" max="3" width="6" style="1185" customWidth="1"/>
    <col min="4" max="4" width="7.28515625" style="1185" customWidth="1"/>
    <col min="5" max="5" width="10.28515625" style="1185" customWidth="1"/>
    <col min="6" max="6" width="13.140625" style="1185" customWidth="1"/>
    <col min="7" max="7" width="8.85546875" style="1419" customWidth="1"/>
    <col min="8" max="20" width="8.85546875" style="1419"/>
    <col min="21" max="16384" width="8.85546875" style="1185"/>
  </cols>
  <sheetData>
    <row r="1" spans="1:6" ht="8.65" customHeight="1">
      <c r="A1" s="3410" t="s">
        <v>2174</v>
      </c>
      <c r="B1" s="3411"/>
      <c r="C1" s="3411"/>
      <c r="D1" s="3411"/>
      <c r="E1" s="3411"/>
      <c r="F1" s="3412"/>
    </row>
    <row r="2" spans="1:6" ht="8.65" customHeight="1">
      <c r="A2" s="3413"/>
      <c r="B2" s="3414"/>
      <c r="C2" s="3414"/>
      <c r="D2" s="3414"/>
      <c r="E2" s="3414"/>
      <c r="F2" s="3415"/>
    </row>
    <row r="3" spans="1:6" ht="12.6" customHeight="1">
      <c r="A3" s="3403"/>
      <c r="B3" s="3403"/>
      <c r="C3" s="3403"/>
      <c r="D3" s="3403"/>
      <c r="E3" s="3403"/>
      <c r="F3" s="3403"/>
    </row>
    <row r="4" spans="1:6" ht="14.65" customHeight="1">
      <c r="A4" s="1212"/>
      <c r="B4" s="3396" t="s">
        <v>2175</v>
      </c>
      <c r="C4" s="3397"/>
      <c r="D4" s="3397"/>
      <c r="E4" s="3397"/>
      <c r="F4" s="1213">
        <f>SUM(F11:F222)</f>
        <v>0</v>
      </c>
    </row>
    <row r="5" spans="1:6" ht="12.6" customHeight="1">
      <c r="A5" s="3404"/>
      <c r="B5" s="3404"/>
      <c r="C5" s="3404"/>
      <c r="D5" s="3404"/>
      <c r="E5" s="3404"/>
      <c r="F5" s="3403"/>
    </row>
    <row r="6" spans="1:6" ht="167.45" customHeight="1">
      <c r="A6" s="1228"/>
      <c r="B6" s="3399" t="s">
        <v>2176</v>
      </c>
      <c r="C6" s="3400"/>
      <c r="D6" s="3400"/>
      <c r="E6" s="3400"/>
      <c r="F6" s="3400"/>
    </row>
    <row r="7" spans="1:6" ht="12.6" customHeight="1">
      <c r="A7" s="3392" t="s">
        <v>2052</v>
      </c>
      <c r="B7" s="3393"/>
      <c r="C7" s="3393"/>
      <c r="D7" s="3393"/>
      <c r="E7" s="3393"/>
      <c r="F7" s="3408"/>
    </row>
    <row r="8" spans="1:6" ht="12.6" customHeight="1">
      <c r="A8" s="1188" t="s">
        <v>2053</v>
      </c>
      <c r="B8" s="3384" t="s">
        <v>2054</v>
      </c>
      <c r="C8" s="3385"/>
      <c r="D8" s="3385"/>
      <c r="E8" s="3385"/>
      <c r="F8" s="3401"/>
    </row>
    <row r="9" spans="1:6" ht="12.6" customHeight="1">
      <c r="A9" s="1188" t="s">
        <v>2053</v>
      </c>
      <c r="B9" s="3384" t="s">
        <v>2055</v>
      </c>
      <c r="C9" s="3385"/>
      <c r="D9" s="3385"/>
      <c r="E9" s="3385"/>
      <c r="F9" s="3401"/>
    </row>
    <row r="10" spans="1:6" ht="12.6" customHeight="1">
      <c r="A10" s="1174" t="s">
        <v>2056</v>
      </c>
      <c r="B10" s="1215" t="s">
        <v>2057</v>
      </c>
      <c r="C10" s="1216" t="s">
        <v>2058</v>
      </c>
      <c r="D10" s="1216" t="s">
        <v>39</v>
      </c>
      <c r="E10" s="1217" t="s">
        <v>40</v>
      </c>
      <c r="F10" s="1177" t="s">
        <v>2059</v>
      </c>
    </row>
    <row r="11" spans="1:6" ht="12.6" customHeight="1">
      <c r="A11" s="3409"/>
      <c r="B11" s="3409"/>
      <c r="C11" s="3409"/>
      <c r="D11" s="3409"/>
      <c r="E11" s="3409"/>
      <c r="F11" s="3409"/>
    </row>
    <row r="12" spans="1:6" ht="12.6" customHeight="1">
      <c r="A12" s="1233" t="s">
        <v>2177</v>
      </c>
      <c r="B12" s="1234" t="s">
        <v>4106</v>
      </c>
      <c r="C12" s="1235"/>
      <c r="D12" s="1235"/>
      <c r="E12" s="1236"/>
      <c r="F12" s="1237"/>
    </row>
    <row r="13" spans="1:6" ht="84">
      <c r="A13" s="1238">
        <v>1</v>
      </c>
      <c r="B13" s="1239" t="s">
        <v>4094</v>
      </c>
      <c r="C13" s="1240" t="s">
        <v>84</v>
      </c>
      <c r="D13" s="1241">
        <v>1</v>
      </c>
      <c r="E13" s="3303"/>
      <c r="F13" s="1243"/>
    </row>
    <row r="14" spans="1:6" ht="63">
      <c r="A14" s="1244">
        <v>2</v>
      </c>
      <c r="B14" s="1219" t="s">
        <v>4095</v>
      </c>
      <c r="C14" s="1224"/>
      <c r="D14" s="1225"/>
      <c r="E14" s="3302"/>
      <c r="F14" s="1245"/>
    </row>
    <row r="15" spans="1:6" ht="241.5">
      <c r="A15" s="1246">
        <v>3</v>
      </c>
      <c r="B15" s="1219" t="s">
        <v>4096</v>
      </c>
      <c r="C15" s="1247" t="s">
        <v>73</v>
      </c>
      <c r="D15" s="1248">
        <v>1</v>
      </c>
      <c r="E15" s="3309"/>
      <c r="F15" s="1249"/>
    </row>
    <row r="16" spans="1:6" ht="63">
      <c r="A16" s="3305">
        <v>4</v>
      </c>
      <c r="B16" s="3306" t="s">
        <v>4097</v>
      </c>
      <c r="C16" s="3307" t="s">
        <v>73</v>
      </c>
      <c r="D16" s="3308">
        <v>1</v>
      </c>
      <c r="E16" s="3310"/>
      <c r="F16" s="1249"/>
    </row>
    <row r="17" spans="1:6" ht="27" customHeight="1">
      <c r="A17" s="3305">
        <v>5</v>
      </c>
      <c r="B17" s="3306" t="s">
        <v>4098</v>
      </c>
      <c r="C17" s="3307" t="s">
        <v>73</v>
      </c>
      <c r="D17" s="3308">
        <v>2</v>
      </c>
      <c r="E17" s="3310"/>
      <c r="F17" s="1249"/>
    </row>
    <row r="18" spans="1:6" ht="22.35" customHeight="1">
      <c r="A18" s="1250">
        <v>6</v>
      </c>
      <c r="B18" s="1251" t="s">
        <v>4099</v>
      </c>
      <c r="C18" s="1252" t="s">
        <v>73</v>
      </c>
      <c r="D18" s="1253">
        <v>1</v>
      </c>
      <c r="E18" s="3311"/>
      <c r="F18" s="1249"/>
    </row>
    <row r="19" spans="1:6" ht="12.6" customHeight="1">
      <c r="A19" s="1254"/>
      <c r="B19" s="1255"/>
      <c r="C19" s="1256"/>
      <c r="D19" s="1256"/>
      <c r="E19" s="3363"/>
      <c r="F19" s="1257"/>
    </row>
    <row r="20" spans="1:6" ht="12.6" customHeight="1">
      <c r="A20" s="1233" t="s">
        <v>2177</v>
      </c>
      <c r="B20" s="1234" t="s">
        <v>2179</v>
      </c>
      <c r="C20" s="1258" t="s">
        <v>73</v>
      </c>
      <c r="D20" s="1259">
        <v>1</v>
      </c>
      <c r="E20" s="1422"/>
      <c r="F20" s="1261">
        <f>E20*D20</f>
        <v>0</v>
      </c>
    </row>
    <row r="21" spans="1:6" ht="12.6" customHeight="1">
      <c r="A21" s="1262"/>
      <c r="B21" s="1262"/>
      <c r="C21" s="1262"/>
      <c r="D21" s="1262"/>
      <c r="E21" s="3355"/>
      <c r="F21" s="1262"/>
    </row>
    <row r="22" spans="1:6" ht="12.6" customHeight="1">
      <c r="A22" s="1233" t="s">
        <v>2199</v>
      </c>
      <c r="B22" s="1234" t="s">
        <v>4107</v>
      </c>
      <c r="C22" s="1235"/>
      <c r="D22" s="1235"/>
      <c r="E22" s="3356"/>
      <c r="F22" s="1237"/>
    </row>
    <row r="23" spans="1:6" ht="112.9" customHeight="1">
      <c r="A23" s="1238">
        <v>1</v>
      </c>
      <c r="B23" s="1239" t="s">
        <v>4100</v>
      </c>
      <c r="C23" s="1240" t="s">
        <v>84</v>
      </c>
      <c r="D23" s="1241">
        <v>1</v>
      </c>
      <c r="E23" s="3359"/>
      <c r="F23" s="1243"/>
    </row>
    <row r="24" spans="1:6" ht="247.15" customHeight="1">
      <c r="A24" s="1244">
        <v>2</v>
      </c>
      <c r="B24" s="1219" t="s">
        <v>4101</v>
      </c>
      <c r="C24" s="1224" t="s">
        <v>73</v>
      </c>
      <c r="D24" s="1225">
        <v>1</v>
      </c>
      <c r="E24" s="3360"/>
      <c r="F24" s="1245"/>
    </row>
    <row r="25" spans="1:6" ht="33" customHeight="1">
      <c r="A25" s="1246">
        <v>3</v>
      </c>
      <c r="B25" s="1219" t="s">
        <v>2178</v>
      </c>
      <c r="C25" s="1247" t="s">
        <v>73</v>
      </c>
      <c r="D25" s="1248">
        <v>2</v>
      </c>
      <c r="E25" s="3361"/>
      <c r="F25" s="1249"/>
    </row>
    <row r="26" spans="1:6" ht="33.75" customHeight="1">
      <c r="A26" s="1250">
        <v>4</v>
      </c>
      <c r="B26" s="1251" t="s">
        <v>4099</v>
      </c>
      <c r="C26" s="1252" t="s">
        <v>73</v>
      </c>
      <c r="D26" s="1253">
        <v>1</v>
      </c>
      <c r="E26" s="3362"/>
      <c r="F26" s="1249"/>
    </row>
    <row r="27" spans="1:6" ht="12.6" customHeight="1">
      <c r="A27" s="1254"/>
      <c r="B27" s="1255"/>
      <c r="C27" s="1256"/>
      <c r="D27" s="1256"/>
      <c r="E27" s="3363"/>
      <c r="F27" s="1257"/>
    </row>
    <row r="28" spans="1:6" ht="12.6" customHeight="1">
      <c r="A28" s="1233" t="s">
        <v>2199</v>
      </c>
      <c r="B28" s="1234" t="s">
        <v>2179</v>
      </c>
      <c r="C28" s="1258" t="s">
        <v>73</v>
      </c>
      <c r="D28" s="1259">
        <v>1</v>
      </c>
      <c r="E28" s="1422"/>
      <c r="F28" s="1261">
        <f>E28*D28</f>
        <v>0</v>
      </c>
    </row>
    <row r="29" spans="1:6" ht="12.6" customHeight="1">
      <c r="A29" s="1262"/>
      <c r="B29" s="1262"/>
      <c r="C29" s="1262"/>
      <c r="D29" s="1262"/>
      <c r="E29" s="3355"/>
      <c r="F29" s="1262"/>
    </row>
    <row r="30" spans="1:6" ht="12.6" customHeight="1">
      <c r="A30" s="1233" t="s">
        <v>2209</v>
      </c>
      <c r="B30" s="1234" t="s">
        <v>2180</v>
      </c>
      <c r="C30" s="1235"/>
      <c r="D30" s="1235"/>
      <c r="E30" s="3356"/>
      <c r="F30" s="1237"/>
    </row>
    <row r="31" spans="1:6" ht="82.15" customHeight="1">
      <c r="A31" s="1264">
        <v>1</v>
      </c>
      <c r="B31" s="1265" t="s">
        <v>2182</v>
      </c>
      <c r="C31" s="1266" t="s">
        <v>84</v>
      </c>
      <c r="D31" s="1267">
        <v>1</v>
      </c>
      <c r="E31" s="3357"/>
      <c r="F31" s="1268"/>
    </row>
    <row r="32" spans="1:6" ht="20.65" customHeight="1">
      <c r="A32" s="1269">
        <v>2</v>
      </c>
      <c r="B32" s="1270" t="s">
        <v>2183</v>
      </c>
      <c r="C32" s="1271" t="s">
        <v>84</v>
      </c>
      <c r="D32" s="1272">
        <v>1</v>
      </c>
      <c r="E32" s="3354"/>
      <c r="F32" s="1273"/>
    </row>
    <row r="33" spans="1:6" ht="22.15" customHeight="1">
      <c r="A33" s="1269">
        <v>3</v>
      </c>
      <c r="B33" s="1270" t="s">
        <v>2184</v>
      </c>
      <c r="C33" s="1271" t="s">
        <v>84</v>
      </c>
      <c r="D33" s="1272">
        <v>3</v>
      </c>
      <c r="E33" s="3354"/>
      <c r="F33" s="1273"/>
    </row>
    <row r="34" spans="1:6" ht="22.9" customHeight="1">
      <c r="A34" s="1269">
        <v>4</v>
      </c>
      <c r="B34" s="1270" t="s">
        <v>2185</v>
      </c>
      <c r="C34" s="1271" t="s">
        <v>84</v>
      </c>
      <c r="D34" s="1272">
        <v>1</v>
      </c>
      <c r="E34" s="3354"/>
      <c r="F34" s="1273"/>
    </row>
    <row r="35" spans="1:6" ht="13.15" customHeight="1">
      <c r="A35" s="1269">
        <v>5</v>
      </c>
      <c r="B35" s="1270" t="s">
        <v>2186</v>
      </c>
      <c r="C35" s="1271" t="s">
        <v>84</v>
      </c>
      <c r="D35" s="1272">
        <v>30</v>
      </c>
      <c r="E35" s="3354"/>
      <c r="F35" s="1273"/>
    </row>
    <row r="36" spans="1:6" ht="12.6" customHeight="1">
      <c r="A36" s="1269">
        <v>6</v>
      </c>
      <c r="B36" s="1270" t="s">
        <v>2187</v>
      </c>
      <c r="C36" s="1271" t="s">
        <v>84</v>
      </c>
      <c r="D36" s="1272">
        <v>24</v>
      </c>
      <c r="E36" s="3354"/>
      <c r="F36" s="1273"/>
    </row>
    <row r="37" spans="1:6" ht="12.6" customHeight="1">
      <c r="A37" s="1269">
        <v>7</v>
      </c>
      <c r="B37" s="1270" t="s">
        <v>2188</v>
      </c>
      <c r="C37" s="1271" t="s">
        <v>84</v>
      </c>
      <c r="D37" s="1272">
        <v>24</v>
      </c>
      <c r="E37" s="3354"/>
      <c r="F37" s="1273"/>
    </row>
    <row r="38" spans="1:6" ht="12.6" customHeight="1">
      <c r="A38" s="1269">
        <v>8</v>
      </c>
      <c r="B38" s="1270" t="s">
        <v>2189</v>
      </c>
      <c r="C38" s="1271" t="s">
        <v>84</v>
      </c>
      <c r="D38" s="1272">
        <v>12</v>
      </c>
      <c r="E38" s="3354"/>
      <c r="F38" s="1273"/>
    </row>
    <row r="39" spans="1:6" ht="12.6" customHeight="1">
      <c r="A39" s="1269">
        <v>9</v>
      </c>
      <c r="B39" s="1270" t="s">
        <v>2190</v>
      </c>
      <c r="C39" s="1271" t="s">
        <v>84</v>
      </c>
      <c r="D39" s="1272">
        <v>12</v>
      </c>
      <c r="E39" s="3354"/>
      <c r="F39" s="1273"/>
    </row>
    <row r="40" spans="1:6" ht="12.6" customHeight="1">
      <c r="A40" s="1269">
        <v>10</v>
      </c>
      <c r="B40" s="1270" t="s">
        <v>2191</v>
      </c>
      <c r="C40" s="1271" t="s">
        <v>84</v>
      </c>
      <c r="D40" s="1272">
        <v>4</v>
      </c>
      <c r="E40" s="3354"/>
      <c r="F40" s="1273"/>
    </row>
    <row r="41" spans="1:6" ht="12.6" customHeight="1">
      <c r="A41" s="1269">
        <v>11</v>
      </c>
      <c r="B41" s="1270" t="s">
        <v>2192</v>
      </c>
      <c r="C41" s="1271" t="s">
        <v>84</v>
      </c>
      <c r="D41" s="1272">
        <v>4</v>
      </c>
      <c r="E41" s="3354"/>
      <c r="F41" s="1273"/>
    </row>
    <row r="42" spans="1:6" ht="47.45" customHeight="1">
      <c r="A42" s="1269">
        <v>12</v>
      </c>
      <c r="B42" s="1270" t="s">
        <v>2193</v>
      </c>
      <c r="C42" s="1271" t="s">
        <v>84</v>
      </c>
      <c r="D42" s="1272">
        <v>1</v>
      </c>
      <c r="E42" s="3354"/>
      <c r="F42" s="1273"/>
    </row>
    <row r="43" spans="1:6" ht="58.15" customHeight="1">
      <c r="A43" s="1269">
        <v>13</v>
      </c>
      <c r="B43" s="1270" t="s">
        <v>2194</v>
      </c>
      <c r="C43" s="1271" t="s">
        <v>73</v>
      </c>
      <c r="D43" s="1272">
        <v>1</v>
      </c>
      <c r="E43" s="3354"/>
      <c r="F43" s="1273"/>
    </row>
    <row r="44" spans="1:6" ht="33" customHeight="1">
      <c r="A44" s="1269">
        <v>14</v>
      </c>
      <c r="B44" s="1270" t="s">
        <v>2195</v>
      </c>
      <c r="C44" s="1271" t="s">
        <v>73</v>
      </c>
      <c r="D44" s="1272">
        <v>1</v>
      </c>
      <c r="E44" s="3354"/>
      <c r="F44" s="1273"/>
    </row>
    <row r="45" spans="1:6" ht="22.9" customHeight="1">
      <c r="A45" s="1269">
        <v>15</v>
      </c>
      <c r="B45" s="1270" t="s">
        <v>2196</v>
      </c>
      <c r="C45" s="1271" t="s">
        <v>73</v>
      </c>
      <c r="D45" s="1272">
        <v>1</v>
      </c>
      <c r="E45" s="3354"/>
      <c r="F45" s="1273"/>
    </row>
    <row r="46" spans="1:6" ht="12.6" customHeight="1">
      <c r="A46" s="1269">
        <v>16</v>
      </c>
      <c r="B46" s="1274" t="s">
        <v>2197</v>
      </c>
      <c r="C46" s="1275" t="s">
        <v>73</v>
      </c>
      <c r="D46" s="1276">
        <v>1</v>
      </c>
      <c r="E46" s="3358"/>
      <c r="F46" s="1277"/>
    </row>
    <row r="47" spans="1:6" ht="12.6" customHeight="1">
      <c r="A47" s="1233" t="str">
        <f>A30</f>
        <v>0.3</v>
      </c>
      <c r="B47" s="1234" t="s">
        <v>1822</v>
      </c>
      <c r="C47" s="1258" t="s">
        <v>73</v>
      </c>
      <c r="D47" s="1259">
        <v>1</v>
      </c>
      <c r="E47" s="1422"/>
      <c r="F47" s="1261">
        <f>E47*D47</f>
        <v>0</v>
      </c>
    </row>
    <row r="48" spans="1:6" ht="12.6" customHeight="1">
      <c r="A48" s="1269"/>
      <c r="B48" s="1270"/>
      <c r="C48" s="1271"/>
      <c r="D48" s="1272"/>
      <c r="E48" s="3354"/>
      <c r="F48" s="1273"/>
    </row>
    <row r="49" spans="1:6" ht="12.6" customHeight="1">
      <c r="A49" s="3312" t="s">
        <v>2240</v>
      </c>
      <c r="B49" s="3313" t="s">
        <v>2181</v>
      </c>
      <c r="C49" s="3314"/>
      <c r="D49" s="3314"/>
      <c r="E49" s="3353"/>
      <c r="F49" s="3316"/>
    </row>
    <row r="50" spans="1:6" ht="12.6" customHeight="1">
      <c r="A50" s="3317">
        <v>1</v>
      </c>
      <c r="B50" s="3318" t="s">
        <v>4108</v>
      </c>
      <c r="C50" s="3319" t="s">
        <v>84</v>
      </c>
      <c r="D50" s="3320">
        <v>1</v>
      </c>
      <c r="E50" s="3352"/>
      <c r="F50" s="3320"/>
    </row>
    <row r="51" spans="1:6">
      <c r="A51" s="3321">
        <v>2</v>
      </c>
      <c r="B51" s="3322" t="s">
        <v>2183</v>
      </c>
      <c r="C51" s="3323" t="s">
        <v>84</v>
      </c>
      <c r="D51" s="3324">
        <v>1</v>
      </c>
      <c r="E51" s="3348"/>
      <c r="F51" s="3324"/>
    </row>
    <row r="52" spans="1:6" ht="12.6" customHeight="1">
      <c r="A52" s="3321">
        <v>3</v>
      </c>
      <c r="B52" s="3322" t="s">
        <v>2184</v>
      </c>
      <c r="C52" s="3323" t="s">
        <v>84</v>
      </c>
      <c r="D52" s="3324">
        <v>3</v>
      </c>
      <c r="E52" s="3348"/>
      <c r="F52" s="3324"/>
    </row>
    <row r="53" spans="1:6" ht="12.6" customHeight="1">
      <c r="A53" s="3321">
        <v>4</v>
      </c>
      <c r="B53" s="3322" t="s">
        <v>2185</v>
      </c>
      <c r="C53" s="3323" t="s">
        <v>84</v>
      </c>
      <c r="D53" s="3324">
        <v>1</v>
      </c>
      <c r="E53" s="3348"/>
      <c r="F53" s="3324"/>
    </row>
    <row r="54" spans="1:6" ht="12.6" customHeight="1">
      <c r="A54" s="3321">
        <v>5</v>
      </c>
      <c r="B54" s="3322" t="s">
        <v>2186</v>
      </c>
      <c r="C54" s="3323" t="s">
        <v>84</v>
      </c>
      <c r="D54" s="3324">
        <v>30</v>
      </c>
      <c r="E54" s="3348"/>
      <c r="F54" s="3324"/>
    </row>
    <row r="55" spans="1:6" ht="12.6" customHeight="1">
      <c r="A55" s="3321">
        <v>6</v>
      </c>
      <c r="B55" s="3322" t="s">
        <v>2187</v>
      </c>
      <c r="C55" s="3323" t="s">
        <v>84</v>
      </c>
      <c r="D55" s="3324">
        <v>24</v>
      </c>
      <c r="E55" s="3348"/>
      <c r="F55" s="3324"/>
    </row>
    <row r="56" spans="1:6" ht="12.6" customHeight="1">
      <c r="A56" s="3321">
        <v>7</v>
      </c>
      <c r="B56" s="3322" t="s">
        <v>2188</v>
      </c>
      <c r="C56" s="3323" t="s">
        <v>84</v>
      </c>
      <c r="D56" s="3324">
        <v>24</v>
      </c>
      <c r="E56" s="3348"/>
      <c r="F56" s="3324"/>
    </row>
    <row r="57" spans="1:6" ht="12.6" customHeight="1">
      <c r="A57" s="3321">
        <v>8</v>
      </c>
      <c r="B57" s="3322" t="s">
        <v>2189</v>
      </c>
      <c r="C57" s="3323" t="s">
        <v>84</v>
      </c>
      <c r="D57" s="3324">
        <v>12</v>
      </c>
      <c r="E57" s="3348"/>
      <c r="F57" s="3324"/>
    </row>
    <row r="58" spans="1:6" ht="12.6" customHeight="1">
      <c r="A58" s="3321">
        <v>9</v>
      </c>
      <c r="B58" s="3322" t="s">
        <v>2190</v>
      </c>
      <c r="C58" s="3323" t="s">
        <v>84</v>
      </c>
      <c r="D58" s="3324">
        <v>12</v>
      </c>
      <c r="E58" s="3348"/>
      <c r="F58" s="3324"/>
    </row>
    <row r="59" spans="1:6" ht="12.6" customHeight="1">
      <c r="A59" s="3321">
        <v>10</v>
      </c>
      <c r="B59" s="3322" t="s">
        <v>2191</v>
      </c>
      <c r="C59" s="3323" t="s">
        <v>84</v>
      </c>
      <c r="D59" s="3324">
        <v>4</v>
      </c>
      <c r="E59" s="3348"/>
      <c r="F59" s="3324"/>
    </row>
    <row r="60" spans="1:6" ht="12.6" customHeight="1">
      <c r="A60" s="3321">
        <v>11</v>
      </c>
      <c r="B60" s="3322" t="s">
        <v>2192</v>
      </c>
      <c r="C60" s="3323" t="s">
        <v>84</v>
      </c>
      <c r="D60" s="3324">
        <v>4</v>
      </c>
      <c r="E60" s="3348"/>
      <c r="F60" s="3324"/>
    </row>
    <row r="61" spans="1:6" ht="12.6" customHeight="1">
      <c r="A61" s="3321">
        <v>12</v>
      </c>
      <c r="B61" s="3322" t="s">
        <v>2193</v>
      </c>
      <c r="C61" s="3323" t="s">
        <v>84</v>
      </c>
      <c r="D61" s="3324">
        <v>1</v>
      </c>
      <c r="E61" s="3348"/>
      <c r="F61" s="3324"/>
    </row>
    <row r="62" spans="1:6" ht="12.6" customHeight="1">
      <c r="A62" s="3321">
        <v>13</v>
      </c>
      <c r="B62" s="3322" t="s">
        <v>2194</v>
      </c>
      <c r="C62" s="3323" t="s">
        <v>73</v>
      </c>
      <c r="D62" s="3324">
        <v>1</v>
      </c>
      <c r="E62" s="3348"/>
      <c r="F62" s="3324"/>
    </row>
    <row r="63" spans="1:6" ht="12.6" customHeight="1">
      <c r="A63" s="3321">
        <v>14</v>
      </c>
      <c r="B63" s="3322" t="s">
        <v>2195</v>
      </c>
      <c r="C63" s="3323" t="s">
        <v>73</v>
      </c>
      <c r="D63" s="3324">
        <v>1</v>
      </c>
      <c r="E63" s="3348"/>
      <c r="F63" s="3324"/>
    </row>
    <row r="64" spans="1:6" ht="12.6" customHeight="1">
      <c r="A64" s="3321">
        <v>15</v>
      </c>
      <c r="B64" s="3322" t="s">
        <v>2196</v>
      </c>
      <c r="C64" s="3323" t="s">
        <v>73</v>
      </c>
      <c r="D64" s="3324">
        <v>1</v>
      </c>
      <c r="E64" s="3348"/>
      <c r="F64" s="3324"/>
    </row>
    <row r="65" spans="1:6" ht="12.6" customHeight="1">
      <c r="A65" s="3321">
        <v>16</v>
      </c>
      <c r="B65" s="3325" t="s">
        <v>2197</v>
      </c>
      <c r="C65" s="3326" t="s">
        <v>73</v>
      </c>
      <c r="D65" s="3327">
        <v>1</v>
      </c>
      <c r="E65" s="3349"/>
      <c r="F65" s="3327"/>
    </row>
    <row r="66" spans="1:6">
      <c r="A66" s="3312"/>
      <c r="B66" s="3313" t="s">
        <v>1822</v>
      </c>
      <c r="C66" s="3328" t="s">
        <v>73</v>
      </c>
      <c r="D66" s="3329">
        <v>1</v>
      </c>
      <c r="E66" s="3364"/>
      <c r="F66" s="3330">
        <f>E66*D66</f>
        <v>0</v>
      </c>
    </row>
    <row r="67" spans="1:6" ht="12.6" customHeight="1">
      <c r="A67" s="3321"/>
      <c r="B67" s="3322"/>
      <c r="C67" s="3323"/>
      <c r="D67" s="3324"/>
      <c r="E67" s="3348"/>
      <c r="F67" s="3324"/>
    </row>
    <row r="68" spans="1:6" ht="12.6" customHeight="1">
      <c r="A68" s="3321"/>
      <c r="B68" s="3322"/>
      <c r="C68" s="3323"/>
      <c r="D68" s="3324"/>
      <c r="E68" s="3348"/>
      <c r="F68" s="3324"/>
    </row>
    <row r="69" spans="1:6" ht="12.6" customHeight="1">
      <c r="A69" s="3312" t="s">
        <v>4102</v>
      </c>
      <c r="B69" s="3313" t="s">
        <v>2198</v>
      </c>
      <c r="C69" s="3314"/>
      <c r="D69" s="3314"/>
      <c r="E69" s="3353"/>
      <c r="F69" s="3316"/>
    </row>
    <row r="70" spans="1:6" ht="12.6" customHeight="1">
      <c r="A70" s="3317">
        <v>1</v>
      </c>
      <c r="B70" s="3318" t="s">
        <v>4109</v>
      </c>
      <c r="C70" s="3319" t="s">
        <v>84</v>
      </c>
      <c r="D70" s="3320">
        <v>1</v>
      </c>
      <c r="E70" s="3352"/>
      <c r="F70" s="3320"/>
    </row>
    <row r="71" spans="1:6">
      <c r="A71" s="3321">
        <v>2</v>
      </c>
      <c r="B71" s="3322" t="s">
        <v>2183</v>
      </c>
      <c r="C71" s="3323" t="s">
        <v>84</v>
      </c>
      <c r="D71" s="3324">
        <v>1</v>
      </c>
      <c r="E71" s="3348"/>
      <c r="F71" s="3324"/>
    </row>
    <row r="72" spans="1:6" ht="12.6" customHeight="1">
      <c r="A72" s="3321">
        <v>3</v>
      </c>
      <c r="B72" s="3322" t="s">
        <v>2184</v>
      </c>
      <c r="C72" s="3323" t="s">
        <v>84</v>
      </c>
      <c r="D72" s="3324">
        <v>3</v>
      </c>
      <c r="E72" s="3348"/>
      <c r="F72" s="3324"/>
    </row>
    <row r="73" spans="1:6" ht="12.6" customHeight="1">
      <c r="A73" s="3321">
        <v>4</v>
      </c>
      <c r="B73" s="3322" t="s">
        <v>2185</v>
      </c>
      <c r="C73" s="3323" t="s">
        <v>84</v>
      </c>
      <c r="D73" s="3324">
        <v>1</v>
      </c>
      <c r="E73" s="3348"/>
      <c r="F73" s="3324"/>
    </row>
    <row r="74" spans="1:6">
      <c r="A74" s="3321">
        <v>5</v>
      </c>
      <c r="B74" s="3322" t="s">
        <v>2186</v>
      </c>
      <c r="C74" s="3323" t="s">
        <v>84</v>
      </c>
      <c r="D74" s="3324">
        <v>30</v>
      </c>
      <c r="E74" s="3348"/>
      <c r="F74" s="3324"/>
    </row>
    <row r="75" spans="1:6" ht="12.6" customHeight="1">
      <c r="A75" s="3321">
        <v>6</v>
      </c>
      <c r="B75" s="3322" t="s">
        <v>2187</v>
      </c>
      <c r="C75" s="3323" t="s">
        <v>84</v>
      </c>
      <c r="D75" s="3324">
        <v>24</v>
      </c>
      <c r="E75" s="3348"/>
      <c r="F75" s="3324"/>
    </row>
    <row r="76" spans="1:6" ht="12.6" customHeight="1">
      <c r="A76" s="3321">
        <v>7</v>
      </c>
      <c r="B76" s="3322" t="s">
        <v>2188</v>
      </c>
      <c r="C76" s="3323" t="s">
        <v>84</v>
      </c>
      <c r="D76" s="3324">
        <v>24</v>
      </c>
      <c r="E76" s="3348"/>
      <c r="F76" s="3324"/>
    </row>
    <row r="77" spans="1:6" ht="12.6" customHeight="1">
      <c r="A77" s="3321">
        <v>8</v>
      </c>
      <c r="B77" s="3322" t="s">
        <v>2189</v>
      </c>
      <c r="C77" s="3323" t="s">
        <v>84</v>
      </c>
      <c r="D77" s="3324">
        <v>4</v>
      </c>
      <c r="E77" s="3348"/>
      <c r="F77" s="3324"/>
    </row>
    <row r="78" spans="1:6" ht="12.6" customHeight="1">
      <c r="A78" s="3321">
        <v>9</v>
      </c>
      <c r="B78" s="3322" t="s">
        <v>2190</v>
      </c>
      <c r="C78" s="3323" t="s">
        <v>84</v>
      </c>
      <c r="D78" s="3324">
        <v>3</v>
      </c>
      <c r="E78" s="3348"/>
      <c r="F78" s="3324"/>
    </row>
    <row r="79" spans="1:6" ht="12.6" customHeight="1">
      <c r="A79" s="3321">
        <v>10</v>
      </c>
      <c r="B79" s="3322" t="s">
        <v>2191</v>
      </c>
      <c r="C79" s="3323" t="s">
        <v>84</v>
      </c>
      <c r="D79" s="3324">
        <v>4</v>
      </c>
      <c r="E79" s="3348"/>
      <c r="F79" s="3324"/>
    </row>
    <row r="80" spans="1:6" ht="12.6" customHeight="1">
      <c r="A80" s="3321">
        <v>11</v>
      </c>
      <c r="B80" s="3322" t="s">
        <v>2192</v>
      </c>
      <c r="C80" s="3323" t="s">
        <v>84</v>
      </c>
      <c r="D80" s="3324">
        <v>4</v>
      </c>
      <c r="E80" s="3348"/>
      <c r="F80" s="3324"/>
    </row>
    <row r="81" spans="1:6" ht="12.6" customHeight="1">
      <c r="A81" s="3321">
        <v>12</v>
      </c>
      <c r="B81" s="3322" t="s">
        <v>2193</v>
      </c>
      <c r="C81" s="3323" t="s">
        <v>84</v>
      </c>
      <c r="D81" s="3324">
        <v>1</v>
      </c>
      <c r="E81" s="3348"/>
      <c r="F81" s="3324"/>
    </row>
    <row r="82" spans="1:6" ht="12.6" customHeight="1">
      <c r="A82" s="3321">
        <v>13</v>
      </c>
      <c r="B82" s="3322" t="s">
        <v>2194</v>
      </c>
      <c r="C82" s="3323" t="s">
        <v>73</v>
      </c>
      <c r="D82" s="3324">
        <v>1</v>
      </c>
      <c r="E82" s="3348"/>
      <c r="F82" s="3324"/>
    </row>
    <row r="83" spans="1:6" ht="12.6" customHeight="1">
      <c r="A83" s="3321">
        <v>14</v>
      </c>
      <c r="B83" s="3322" t="s">
        <v>2195</v>
      </c>
      <c r="C83" s="3323" t="s">
        <v>73</v>
      </c>
      <c r="D83" s="3324">
        <v>1</v>
      </c>
      <c r="E83" s="3348"/>
      <c r="F83" s="3324"/>
    </row>
    <row r="84" spans="1:6" ht="12.6" customHeight="1">
      <c r="A84" s="3321">
        <v>15</v>
      </c>
      <c r="B84" s="3322" t="s">
        <v>2196</v>
      </c>
      <c r="C84" s="3323" t="s">
        <v>73</v>
      </c>
      <c r="D84" s="3324">
        <v>1</v>
      </c>
      <c r="E84" s="3348"/>
      <c r="F84" s="3324"/>
    </row>
    <row r="85" spans="1:6">
      <c r="A85" s="3321">
        <v>16</v>
      </c>
      <c r="B85" s="3325" t="s">
        <v>2197</v>
      </c>
      <c r="C85" s="3326" t="s">
        <v>73</v>
      </c>
      <c r="D85" s="3327">
        <v>1</v>
      </c>
      <c r="E85" s="3349"/>
      <c r="F85" s="3327"/>
    </row>
    <row r="86" spans="1:6">
      <c r="A86" s="3312"/>
      <c r="B86" s="3313" t="s">
        <v>1822</v>
      </c>
      <c r="C86" s="3328" t="s">
        <v>73</v>
      </c>
      <c r="D86" s="3329">
        <v>1</v>
      </c>
      <c r="E86" s="3364"/>
      <c r="F86" s="3330">
        <f>E86*D86</f>
        <v>0</v>
      </c>
    </row>
    <row r="87" spans="1:6">
      <c r="A87" s="3321"/>
      <c r="B87" s="3322"/>
      <c r="C87" s="3323"/>
      <c r="D87" s="3324"/>
      <c r="E87" s="3348"/>
      <c r="F87" s="3324"/>
    </row>
    <row r="88" spans="1:6" ht="12.6" customHeight="1">
      <c r="A88" s="3321"/>
      <c r="B88" s="3322"/>
      <c r="C88" s="3323"/>
      <c r="D88" s="3324"/>
      <c r="E88" s="3348"/>
      <c r="F88" s="3324"/>
    </row>
    <row r="89" spans="1:6" ht="12.6" customHeight="1">
      <c r="A89" s="3312" t="s">
        <v>2297</v>
      </c>
      <c r="B89" s="3313" t="s">
        <v>2200</v>
      </c>
      <c r="C89" s="3329"/>
      <c r="D89" s="3329"/>
      <c r="E89" s="3351"/>
      <c r="F89" s="3330"/>
    </row>
    <row r="90" spans="1:6" ht="12.6" customHeight="1">
      <c r="A90" s="3317">
        <v>1</v>
      </c>
      <c r="B90" s="3331" t="s">
        <v>4110</v>
      </c>
      <c r="C90" s="3319" t="s">
        <v>84</v>
      </c>
      <c r="D90" s="3320">
        <v>1</v>
      </c>
      <c r="E90" s="3352"/>
      <c r="F90" s="3320"/>
    </row>
    <row r="91" spans="1:6">
      <c r="A91" s="3321">
        <v>2</v>
      </c>
      <c r="B91" s="3332" t="s">
        <v>2201</v>
      </c>
      <c r="C91" s="3323" t="s">
        <v>84</v>
      </c>
      <c r="D91" s="3324">
        <v>1</v>
      </c>
      <c r="E91" s="3348"/>
      <c r="F91" s="3324"/>
    </row>
    <row r="92" spans="1:6" ht="22.5">
      <c r="A92" s="3321">
        <v>3</v>
      </c>
      <c r="B92" s="3322" t="s">
        <v>2184</v>
      </c>
      <c r="C92" s="3323" t="s">
        <v>84</v>
      </c>
      <c r="D92" s="3324">
        <v>4</v>
      </c>
      <c r="E92" s="3348"/>
      <c r="F92" s="3324"/>
    </row>
    <row r="93" spans="1:6" ht="22.5">
      <c r="A93" s="3321">
        <v>4</v>
      </c>
      <c r="B93" s="3322" t="s">
        <v>2185</v>
      </c>
      <c r="C93" s="3323" t="s">
        <v>84</v>
      </c>
      <c r="D93" s="3324">
        <v>1</v>
      </c>
      <c r="E93" s="3348"/>
      <c r="F93" s="3324"/>
    </row>
    <row r="94" spans="1:6">
      <c r="A94" s="3321">
        <v>5</v>
      </c>
      <c r="B94" s="3322" t="s">
        <v>2202</v>
      </c>
      <c r="C94" s="3323" t="s">
        <v>84</v>
      </c>
      <c r="D94" s="3324">
        <v>1</v>
      </c>
      <c r="E94" s="3348"/>
      <c r="F94" s="3324"/>
    </row>
    <row r="95" spans="1:6">
      <c r="A95" s="3321">
        <v>6</v>
      </c>
      <c r="B95" s="3322" t="s">
        <v>2186</v>
      </c>
      <c r="C95" s="3323" t="s">
        <v>84</v>
      </c>
      <c r="D95" s="3324">
        <v>10</v>
      </c>
      <c r="E95" s="3348"/>
      <c r="F95" s="3324"/>
    </row>
    <row r="96" spans="1:6">
      <c r="A96" s="3321">
        <v>7</v>
      </c>
      <c r="B96" s="3322" t="s">
        <v>2187</v>
      </c>
      <c r="C96" s="3323" t="s">
        <v>84</v>
      </c>
      <c r="D96" s="3324">
        <v>12</v>
      </c>
      <c r="E96" s="3348"/>
      <c r="F96" s="3324"/>
    </row>
    <row r="97" spans="1:6">
      <c r="A97" s="3321">
        <v>8</v>
      </c>
      <c r="B97" s="3322" t="s">
        <v>2203</v>
      </c>
      <c r="C97" s="3323" t="s">
        <v>84</v>
      </c>
      <c r="D97" s="3324">
        <v>16</v>
      </c>
      <c r="E97" s="3348"/>
      <c r="F97" s="3324"/>
    </row>
    <row r="98" spans="1:6">
      <c r="A98" s="3321">
        <v>9</v>
      </c>
      <c r="B98" s="3322" t="s">
        <v>2204</v>
      </c>
      <c r="C98" s="3323" t="s">
        <v>84</v>
      </c>
      <c r="D98" s="3324">
        <v>5</v>
      </c>
      <c r="E98" s="3348"/>
      <c r="F98" s="3324"/>
    </row>
    <row r="99" spans="1:6">
      <c r="A99" s="3321">
        <v>10</v>
      </c>
      <c r="B99" s="3322" t="s">
        <v>2205</v>
      </c>
      <c r="C99" s="3323" t="s">
        <v>84</v>
      </c>
      <c r="D99" s="3324">
        <v>3</v>
      </c>
      <c r="E99" s="3348"/>
      <c r="F99" s="3324"/>
    </row>
    <row r="100" spans="1:6">
      <c r="A100" s="3321">
        <v>11</v>
      </c>
      <c r="B100" s="3322" t="s">
        <v>2206</v>
      </c>
      <c r="C100" s="3323" t="s">
        <v>84</v>
      </c>
      <c r="D100" s="3324">
        <v>2</v>
      </c>
      <c r="E100" s="3348"/>
      <c r="F100" s="3324"/>
    </row>
    <row r="101" spans="1:6" ht="22.5">
      <c r="A101" s="3321">
        <v>12</v>
      </c>
      <c r="B101" s="3322" t="s">
        <v>2207</v>
      </c>
      <c r="C101" s="3323" t="s">
        <v>84</v>
      </c>
      <c r="D101" s="3324">
        <v>6</v>
      </c>
      <c r="E101" s="3348"/>
      <c r="F101" s="3324"/>
    </row>
    <row r="102" spans="1:6">
      <c r="A102" s="3321">
        <v>13</v>
      </c>
      <c r="B102" s="3322" t="s">
        <v>2192</v>
      </c>
      <c r="C102" s="3323" t="s">
        <v>84</v>
      </c>
      <c r="D102" s="3324">
        <v>6</v>
      </c>
      <c r="E102" s="3348"/>
      <c r="F102" s="3324"/>
    </row>
    <row r="103" spans="1:6">
      <c r="A103" s="3321">
        <v>14</v>
      </c>
      <c r="B103" s="3322" t="s">
        <v>2208</v>
      </c>
      <c r="C103" s="3323" t="s">
        <v>84</v>
      </c>
      <c r="D103" s="3324">
        <v>6</v>
      </c>
      <c r="E103" s="3348"/>
      <c r="F103" s="3324"/>
    </row>
    <row r="104" spans="1:6" ht="45">
      <c r="A104" s="3321">
        <v>15</v>
      </c>
      <c r="B104" s="3322" t="s">
        <v>2194</v>
      </c>
      <c r="C104" s="3323" t="s">
        <v>73</v>
      </c>
      <c r="D104" s="3324">
        <v>1</v>
      </c>
      <c r="E104" s="3348"/>
      <c r="F104" s="3324"/>
    </row>
    <row r="105" spans="1:6" ht="33.75">
      <c r="A105" s="3321">
        <v>16</v>
      </c>
      <c r="B105" s="3322" t="s">
        <v>2195</v>
      </c>
      <c r="C105" s="3323" t="s">
        <v>73</v>
      </c>
      <c r="D105" s="3324">
        <v>1</v>
      </c>
      <c r="E105" s="3348"/>
      <c r="F105" s="3324"/>
    </row>
    <row r="106" spans="1:6" ht="22.5">
      <c r="A106" s="3321">
        <v>17</v>
      </c>
      <c r="B106" s="3322" t="s">
        <v>2196</v>
      </c>
      <c r="C106" s="3323" t="s">
        <v>73</v>
      </c>
      <c r="D106" s="3324">
        <v>1</v>
      </c>
      <c r="E106" s="3348"/>
      <c r="F106" s="3324"/>
    </row>
    <row r="107" spans="1:6">
      <c r="A107" s="3333">
        <v>18</v>
      </c>
      <c r="B107" s="3325" t="s">
        <v>2197</v>
      </c>
      <c r="C107" s="3326" t="s">
        <v>73</v>
      </c>
      <c r="D107" s="3327">
        <v>1</v>
      </c>
      <c r="E107" s="3349"/>
      <c r="F107" s="3327"/>
    </row>
    <row r="108" spans="1:6">
      <c r="A108" s="3312"/>
      <c r="B108" s="3313" t="s">
        <v>1822</v>
      </c>
      <c r="C108" s="3328" t="s">
        <v>73</v>
      </c>
      <c r="D108" s="3329">
        <v>1</v>
      </c>
      <c r="E108" s="3364"/>
      <c r="F108" s="3330">
        <f>E108*D108</f>
        <v>0</v>
      </c>
    </row>
    <row r="109" spans="1:6">
      <c r="A109" s="3334"/>
      <c r="B109" s="3335"/>
      <c r="C109" s="3336"/>
      <c r="D109" s="3337"/>
      <c r="E109" s="3350"/>
      <c r="F109" s="3338"/>
    </row>
    <row r="110" spans="1:6">
      <c r="A110" s="3312" t="s">
        <v>4103</v>
      </c>
      <c r="B110" s="3313" t="s">
        <v>4111</v>
      </c>
      <c r="C110" s="3329"/>
      <c r="D110" s="3329"/>
      <c r="E110" s="3351"/>
      <c r="F110" s="3330"/>
    </row>
    <row r="111" spans="1:6" ht="101.25">
      <c r="A111" s="3317">
        <v>1</v>
      </c>
      <c r="B111" s="3318" t="s">
        <v>4112</v>
      </c>
      <c r="C111" s="3319" t="s">
        <v>84</v>
      </c>
      <c r="D111" s="3320">
        <v>1</v>
      </c>
      <c r="E111" s="3352"/>
      <c r="F111" s="3320"/>
    </row>
    <row r="112" spans="1:6">
      <c r="A112" s="3321">
        <v>2</v>
      </c>
      <c r="B112" s="3322" t="s">
        <v>2183</v>
      </c>
      <c r="C112" s="3323" t="s">
        <v>84</v>
      </c>
      <c r="D112" s="3324">
        <v>1</v>
      </c>
      <c r="E112" s="3348"/>
      <c r="F112" s="3324"/>
    </row>
    <row r="113" spans="1:6" ht="22.5">
      <c r="A113" s="3321">
        <v>3</v>
      </c>
      <c r="B113" s="3322" t="s">
        <v>2184</v>
      </c>
      <c r="C113" s="3323" t="s">
        <v>84</v>
      </c>
      <c r="D113" s="3324">
        <v>3</v>
      </c>
      <c r="E113" s="3348"/>
      <c r="F113" s="3324"/>
    </row>
    <row r="114" spans="1:6" ht="22.5">
      <c r="A114" s="3321">
        <v>4</v>
      </c>
      <c r="B114" s="3322" t="s">
        <v>2185</v>
      </c>
      <c r="C114" s="3323" t="s">
        <v>84</v>
      </c>
      <c r="D114" s="3324">
        <v>1</v>
      </c>
      <c r="E114" s="3348"/>
      <c r="F114" s="3324"/>
    </row>
    <row r="115" spans="1:6">
      <c r="A115" s="3321">
        <v>5</v>
      </c>
      <c r="B115" s="3322" t="s">
        <v>2186</v>
      </c>
      <c r="C115" s="3323" t="s">
        <v>84</v>
      </c>
      <c r="D115" s="3324">
        <v>25</v>
      </c>
      <c r="E115" s="3348"/>
      <c r="F115" s="3324"/>
    </row>
    <row r="116" spans="1:6">
      <c r="A116" s="3321">
        <v>6</v>
      </c>
      <c r="B116" s="3322" t="s">
        <v>2187</v>
      </c>
      <c r="C116" s="3323" t="s">
        <v>84</v>
      </c>
      <c r="D116" s="3324">
        <v>16</v>
      </c>
      <c r="E116" s="3348"/>
      <c r="F116" s="3324"/>
    </row>
    <row r="117" spans="1:6">
      <c r="A117" s="3321">
        <v>7</v>
      </c>
      <c r="B117" s="3322" t="s">
        <v>2188</v>
      </c>
      <c r="C117" s="3323" t="s">
        <v>84</v>
      </c>
      <c r="D117" s="3324">
        <v>6</v>
      </c>
      <c r="E117" s="3348"/>
      <c r="F117" s="3324"/>
    </row>
    <row r="118" spans="1:6">
      <c r="A118" s="3321">
        <v>8</v>
      </c>
      <c r="B118" s="3322" t="s">
        <v>2189</v>
      </c>
      <c r="C118" s="3323" t="s">
        <v>84</v>
      </c>
      <c r="D118" s="3324">
        <v>2</v>
      </c>
      <c r="E118" s="3348"/>
      <c r="F118" s="3324"/>
    </row>
    <row r="119" spans="1:6" ht="22.5">
      <c r="A119" s="3321">
        <v>9</v>
      </c>
      <c r="B119" s="3322" t="s">
        <v>2207</v>
      </c>
      <c r="C119" s="3323" t="s">
        <v>84</v>
      </c>
      <c r="D119" s="3324">
        <v>12</v>
      </c>
      <c r="E119" s="3348"/>
      <c r="F119" s="3324"/>
    </row>
    <row r="120" spans="1:6">
      <c r="A120" s="3321">
        <v>10</v>
      </c>
      <c r="B120" s="3322" t="s">
        <v>2191</v>
      </c>
      <c r="C120" s="3323" t="s">
        <v>84</v>
      </c>
      <c r="D120" s="3324">
        <v>2</v>
      </c>
      <c r="E120" s="3348"/>
      <c r="F120" s="3324"/>
    </row>
    <row r="121" spans="1:6">
      <c r="A121" s="3321">
        <v>11</v>
      </c>
      <c r="B121" s="3322" t="s">
        <v>2192</v>
      </c>
      <c r="C121" s="3323" t="s">
        <v>84</v>
      </c>
      <c r="D121" s="3324">
        <v>1</v>
      </c>
      <c r="E121" s="3348"/>
      <c r="F121" s="3324"/>
    </row>
    <row r="122" spans="1:6" ht="45">
      <c r="A122" s="3321">
        <v>12</v>
      </c>
      <c r="B122" s="3322" t="s">
        <v>2194</v>
      </c>
      <c r="C122" s="3323" t="s">
        <v>73</v>
      </c>
      <c r="D122" s="3324">
        <v>1</v>
      </c>
      <c r="E122" s="3348"/>
      <c r="F122" s="3324"/>
    </row>
    <row r="123" spans="1:6" ht="33.75">
      <c r="A123" s="3321">
        <v>13</v>
      </c>
      <c r="B123" s="3322" t="s">
        <v>2195</v>
      </c>
      <c r="C123" s="3323" t="s">
        <v>73</v>
      </c>
      <c r="D123" s="3324">
        <v>1</v>
      </c>
      <c r="E123" s="3348"/>
      <c r="F123" s="3324"/>
    </row>
    <row r="124" spans="1:6" ht="22.5">
      <c r="A124" s="3321">
        <v>14</v>
      </c>
      <c r="B124" s="3322" t="s">
        <v>2196</v>
      </c>
      <c r="C124" s="3323" t="s">
        <v>73</v>
      </c>
      <c r="D124" s="3324">
        <v>1</v>
      </c>
      <c r="E124" s="3348"/>
      <c r="F124" s="3324"/>
    </row>
    <row r="125" spans="1:6">
      <c r="A125" s="3333">
        <v>15</v>
      </c>
      <c r="B125" s="3325" t="s">
        <v>2197</v>
      </c>
      <c r="C125" s="3326" t="s">
        <v>73</v>
      </c>
      <c r="D125" s="3327">
        <v>1</v>
      </c>
      <c r="E125" s="3349"/>
      <c r="F125" s="3327"/>
    </row>
    <row r="126" spans="1:6">
      <c r="A126" s="3312"/>
      <c r="B126" s="3313" t="s">
        <v>1822</v>
      </c>
      <c r="C126" s="3328" t="s">
        <v>73</v>
      </c>
      <c r="D126" s="3329">
        <v>6</v>
      </c>
      <c r="E126" s="3364"/>
      <c r="F126" s="3330">
        <f>E126*D126</f>
        <v>0</v>
      </c>
    </row>
    <row r="127" spans="1:6">
      <c r="A127" s="3334"/>
      <c r="B127" s="3335"/>
      <c r="C127" s="3336"/>
      <c r="D127" s="3337"/>
      <c r="E127" s="3350"/>
      <c r="F127" s="3338"/>
    </row>
    <row r="128" spans="1:6">
      <c r="A128" s="3312" t="s">
        <v>4104</v>
      </c>
      <c r="B128" s="3313" t="s">
        <v>4113</v>
      </c>
      <c r="C128" s="3329"/>
      <c r="D128" s="3329"/>
      <c r="E128" s="3351"/>
      <c r="F128" s="3330"/>
    </row>
    <row r="129" spans="1:6" ht="101.25">
      <c r="A129" s="3317">
        <v>1</v>
      </c>
      <c r="B129" s="3318" t="s">
        <v>4114</v>
      </c>
      <c r="C129" s="3319" t="s">
        <v>84</v>
      </c>
      <c r="D129" s="3320">
        <v>1</v>
      </c>
      <c r="E129" s="3352"/>
      <c r="F129" s="3320"/>
    </row>
    <row r="130" spans="1:6">
      <c r="A130" s="3321">
        <v>2</v>
      </c>
      <c r="B130" s="3322" t="s">
        <v>2183</v>
      </c>
      <c r="C130" s="3323" t="s">
        <v>84</v>
      </c>
      <c r="D130" s="3324">
        <v>1</v>
      </c>
      <c r="E130" s="3348"/>
      <c r="F130" s="3324"/>
    </row>
    <row r="131" spans="1:6" ht="22.5">
      <c r="A131" s="3321">
        <v>3</v>
      </c>
      <c r="B131" s="3322" t="s">
        <v>2184</v>
      </c>
      <c r="C131" s="3323" t="s">
        <v>84</v>
      </c>
      <c r="D131" s="3324">
        <v>3</v>
      </c>
      <c r="E131" s="3348"/>
      <c r="F131" s="3324"/>
    </row>
    <row r="132" spans="1:6" ht="22.5">
      <c r="A132" s="3321">
        <v>4</v>
      </c>
      <c r="B132" s="3322" t="s">
        <v>2185</v>
      </c>
      <c r="C132" s="3323" t="s">
        <v>84</v>
      </c>
      <c r="D132" s="3324">
        <v>1</v>
      </c>
      <c r="E132" s="3348"/>
      <c r="F132" s="3324"/>
    </row>
    <row r="133" spans="1:6">
      <c r="A133" s="3321">
        <v>5</v>
      </c>
      <c r="B133" s="3322" t="s">
        <v>2186</v>
      </c>
      <c r="C133" s="3323" t="s">
        <v>84</v>
      </c>
      <c r="D133" s="3324">
        <v>25</v>
      </c>
      <c r="E133" s="3348"/>
      <c r="F133" s="3324"/>
    </row>
    <row r="134" spans="1:6">
      <c r="A134" s="3321">
        <v>6</v>
      </c>
      <c r="B134" s="3322" t="s">
        <v>2187</v>
      </c>
      <c r="C134" s="3323" t="s">
        <v>84</v>
      </c>
      <c r="D134" s="3324">
        <v>16</v>
      </c>
      <c r="E134" s="3348"/>
      <c r="F134" s="3324"/>
    </row>
    <row r="135" spans="1:6">
      <c r="A135" s="3321">
        <v>7</v>
      </c>
      <c r="B135" s="3322" t="s">
        <v>2188</v>
      </c>
      <c r="C135" s="3323" t="s">
        <v>84</v>
      </c>
      <c r="D135" s="3324">
        <v>6</v>
      </c>
      <c r="E135" s="3348"/>
      <c r="F135" s="3324"/>
    </row>
    <row r="136" spans="1:6">
      <c r="A136" s="3321">
        <v>8</v>
      </c>
      <c r="B136" s="3322" t="s">
        <v>2189</v>
      </c>
      <c r="C136" s="3323" t="s">
        <v>84</v>
      </c>
      <c r="D136" s="3324">
        <v>2</v>
      </c>
      <c r="E136" s="3348"/>
      <c r="F136" s="3324"/>
    </row>
    <row r="137" spans="1:6" ht="22.5">
      <c r="A137" s="3321">
        <v>9</v>
      </c>
      <c r="B137" s="3322" t="s">
        <v>2207</v>
      </c>
      <c r="C137" s="3323" t="s">
        <v>84</v>
      </c>
      <c r="D137" s="3324">
        <v>12</v>
      </c>
      <c r="E137" s="3348"/>
      <c r="F137" s="3324"/>
    </row>
    <row r="138" spans="1:6">
      <c r="A138" s="3321">
        <v>10</v>
      </c>
      <c r="B138" s="3322" t="s">
        <v>2191</v>
      </c>
      <c r="C138" s="3323" t="s">
        <v>84</v>
      </c>
      <c r="D138" s="3324">
        <v>2</v>
      </c>
      <c r="E138" s="3348"/>
      <c r="F138" s="3324"/>
    </row>
    <row r="139" spans="1:6">
      <c r="A139" s="3321">
        <v>11</v>
      </c>
      <c r="B139" s="3322" t="s">
        <v>2192</v>
      </c>
      <c r="C139" s="3323" t="s">
        <v>84</v>
      </c>
      <c r="D139" s="3324">
        <v>1</v>
      </c>
      <c r="E139" s="3348"/>
      <c r="F139" s="3324"/>
    </row>
    <row r="140" spans="1:6" ht="45">
      <c r="A140" s="3321">
        <v>12</v>
      </c>
      <c r="B140" s="3322" t="s">
        <v>2194</v>
      </c>
      <c r="C140" s="3323" t="s">
        <v>73</v>
      </c>
      <c r="D140" s="3324">
        <v>1</v>
      </c>
      <c r="E140" s="3348"/>
      <c r="F140" s="3324"/>
    </row>
    <row r="141" spans="1:6" ht="33.75">
      <c r="A141" s="3321">
        <v>13</v>
      </c>
      <c r="B141" s="3322" t="s">
        <v>2195</v>
      </c>
      <c r="C141" s="3323" t="s">
        <v>73</v>
      </c>
      <c r="D141" s="3324">
        <v>1</v>
      </c>
      <c r="E141" s="3348"/>
      <c r="F141" s="3324"/>
    </row>
    <row r="142" spans="1:6" ht="22.5">
      <c r="A142" s="3321">
        <v>14</v>
      </c>
      <c r="B142" s="3322" t="s">
        <v>2196</v>
      </c>
      <c r="C142" s="3323" t="s">
        <v>73</v>
      </c>
      <c r="D142" s="3324">
        <v>1</v>
      </c>
      <c r="E142" s="3348"/>
      <c r="F142" s="3324"/>
    </row>
    <row r="143" spans="1:6">
      <c r="A143" s="3333">
        <v>15</v>
      </c>
      <c r="B143" s="3325" t="s">
        <v>2197</v>
      </c>
      <c r="C143" s="3326" t="s">
        <v>73</v>
      </c>
      <c r="D143" s="3327">
        <v>1</v>
      </c>
      <c r="E143" s="3349"/>
      <c r="F143" s="3327"/>
    </row>
    <row r="144" spans="1:6">
      <c r="A144" s="3312"/>
      <c r="B144" s="3313" t="s">
        <v>1822</v>
      </c>
      <c r="C144" s="3328" t="s">
        <v>73</v>
      </c>
      <c r="D144" s="3329">
        <v>3</v>
      </c>
      <c r="E144" s="3364"/>
      <c r="F144" s="3330">
        <f>E144*D144</f>
        <v>0</v>
      </c>
    </row>
    <row r="145" spans="1:6">
      <c r="A145" s="3339"/>
      <c r="B145" s="3340"/>
      <c r="C145" s="3341"/>
      <c r="D145" s="3342"/>
      <c r="E145" s="3353"/>
      <c r="F145" s="3315"/>
    </row>
    <row r="146" spans="1:6">
      <c r="A146" s="3312" t="s">
        <v>4105</v>
      </c>
      <c r="B146" s="3313" t="s">
        <v>2210</v>
      </c>
      <c r="C146" s="3329"/>
      <c r="D146" s="3329"/>
      <c r="E146" s="3351"/>
      <c r="F146" s="3330"/>
    </row>
    <row r="147" spans="1:6" ht="78.75">
      <c r="A147" s="3317">
        <v>1</v>
      </c>
      <c r="B147" s="3318" t="s">
        <v>4115</v>
      </c>
      <c r="C147" s="3319" t="s">
        <v>84</v>
      </c>
      <c r="D147" s="3320">
        <v>1</v>
      </c>
      <c r="E147" s="3352"/>
      <c r="F147" s="3320"/>
    </row>
    <row r="148" spans="1:6">
      <c r="A148" s="3321">
        <v>2</v>
      </c>
      <c r="B148" s="3322" t="s">
        <v>2183</v>
      </c>
      <c r="C148" s="3323" t="s">
        <v>84</v>
      </c>
      <c r="D148" s="3324">
        <v>1</v>
      </c>
      <c r="E148" s="3348"/>
      <c r="F148" s="3324"/>
    </row>
    <row r="149" spans="1:6" ht="22.5">
      <c r="A149" s="3321">
        <v>3</v>
      </c>
      <c r="B149" s="3322" t="s">
        <v>2184</v>
      </c>
      <c r="C149" s="3323" t="s">
        <v>84</v>
      </c>
      <c r="D149" s="3324">
        <v>3</v>
      </c>
      <c r="E149" s="3348"/>
      <c r="F149" s="3324"/>
    </row>
    <row r="150" spans="1:6" ht="22.5">
      <c r="A150" s="3321">
        <v>4</v>
      </c>
      <c r="B150" s="3322" t="s">
        <v>2185</v>
      </c>
      <c r="C150" s="3323" t="s">
        <v>84</v>
      </c>
      <c r="D150" s="3324">
        <v>1</v>
      </c>
      <c r="E150" s="3348"/>
      <c r="F150" s="3324"/>
    </row>
    <row r="151" spans="1:6">
      <c r="A151" s="3321">
        <v>5</v>
      </c>
      <c r="B151" s="3322" t="s">
        <v>2186</v>
      </c>
      <c r="C151" s="3323" t="s">
        <v>84</v>
      </c>
      <c r="D151" s="3324">
        <v>6</v>
      </c>
      <c r="E151" s="3348"/>
      <c r="F151" s="3324"/>
    </row>
    <row r="152" spans="1:6">
      <c r="A152" s="3321">
        <v>6</v>
      </c>
      <c r="B152" s="3322" t="s">
        <v>2187</v>
      </c>
      <c r="C152" s="3323" t="s">
        <v>84</v>
      </c>
      <c r="D152" s="3324">
        <v>6</v>
      </c>
      <c r="E152" s="3348"/>
      <c r="F152" s="3324"/>
    </row>
    <row r="153" spans="1:6">
      <c r="A153" s="3321">
        <v>7</v>
      </c>
      <c r="B153" s="3322" t="s">
        <v>2188</v>
      </c>
      <c r="C153" s="3323" t="s">
        <v>84</v>
      </c>
      <c r="D153" s="3324">
        <v>6</v>
      </c>
      <c r="E153" s="3348"/>
      <c r="F153" s="3324"/>
    </row>
    <row r="154" spans="1:6">
      <c r="A154" s="3321">
        <v>8</v>
      </c>
      <c r="B154" s="3322" t="s">
        <v>2189</v>
      </c>
      <c r="C154" s="3323" t="s">
        <v>84</v>
      </c>
      <c r="D154" s="3324">
        <v>2</v>
      </c>
      <c r="E154" s="3348"/>
      <c r="F154" s="3324"/>
    </row>
    <row r="155" spans="1:6">
      <c r="A155" s="3321">
        <v>9</v>
      </c>
      <c r="B155" s="3322" t="s">
        <v>2192</v>
      </c>
      <c r="C155" s="3323" t="s">
        <v>84</v>
      </c>
      <c r="D155" s="3324">
        <v>1</v>
      </c>
      <c r="E155" s="3348"/>
      <c r="F155" s="3324"/>
    </row>
    <row r="156" spans="1:6">
      <c r="A156" s="3321">
        <v>10</v>
      </c>
      <c r="B156" s="3322" t="s">
        <v>2208</v>
      </c>
      <c r="C156" s="3323" t="s">
        <v>84</v>
      </c>
      <c r="D156" s="3324">
        <v>2</v>
      </c>
      <c r="E156" s="3348"/>
      <c r="F156" s="3324"/>
    </row>
    <row r="157" spans="1:6">
      <c r="A157" s="3321">
        <v>11</v>
      </c>
      <c r="B157" s="3322" t="s">
        <v>2191</v>
      </c>
      <c r="C157" s="3323" t="s">
        <v>84</v>
      </c>
      <c r="D157" s="3324">
        <v>2</v>
      </c>
      <c r="E157" s="3348"/>
      <c r="F157" s="3324"/>
    </row>
    <row r="158" spans="1:6" ht="45">
      <c r="A158" s="3321">
        <v>12</v>
      </c>
      <c r="B158" s="3322" t="s">
        <v>2194</v>
      </c>
      <c r="C158" s="3323" t="s">
        <v>73</v>
      </c>
      <c r="D158" s="3324">
        <v>1</v>
      </c>
      <c r="E158" s="3348"/>
      <c r="F158" s="3324"/>
    </row>
    <row r="159" spans="1:6" ht="33.75">
      <c r="A159" s="3321">
        <v>13</v>
      </c>
      <c r="B159" s="3322" t="s">
        <v>2195</v>
      </c>
      <c r="C159" s="3323" t="s">
        <v>73</v>
      </c>
      <c r="D159" s="3324">
        <v>1</v>
      </c>
      <c r="E159" s="3348"/>
      <c r="F159" s="3324"/>
    </row>
    <row r="160" spans="1:6" ht="22.5">
      <c r="A160" s="3321">
        <v>14</v>
      </c>
      <c r="B160" s="3322" t="s">
        <v>2196</v>
      </c>
      <c r="C160" s="3323" t="s">
        <v>73</v>
      </c>
      <c r="D160" s="3324">
        <v>1</v>
      </c>
      <c r="E160" s="3348"/>
      <c r="F160" s="3324"/>
    </row>
    <row r="161" spans="1:6">
      <c r="A161" s="3321">
        <v>15</v>
      </c>
      <c r="B161" s="3325" t="s">
        <v>2197</v>
      </c>
      <c r="C161" s="3326" t="s">
        <v>73</v>
      </c>
      <c r="D161" s="3327">
        <v>1</v>
      </c>
      <c r="E161" s="3349"/>
      <c r="F161" s="3327"/>
    </row>
    <row r="162" spans="1:6">
      <c r="A162" s="3312"/>
      <c r="B162" s="3313" t="s">
        <v>1822</v>
      </c>
      <c r="C162" s="3328" t="s">
        <v>73</v>
      </c>
      <c r="D162" s="3329">
        <v>1</v>
      </c>
      <c r="E162" s="3364"/>
      <c r="F162" s="3330">
        <f>E162*D162</f>
        <v>0</v>
      </c>
    </row>
    <row r="163" spans="1:6">
      <c r="A163" s="3334"/>
      <c r="B163" s="3335"/>
      <c r="C163" s="3336"/>
      <c r="D163" s="3337"/>
      <c r="E163" s="3350"/>
      <c r="F163" s="3338"/>
    </row>
    <row r="164" spans="1:6">
      <c r="A164" s="3312" t="s">
        <v>4116</v>
      </c>
      <c r="B164" s="3313" t="s">
        <v>2211</v>
      </c>
      <c r="C164" s="3329"/>
      <c r="D164" s="3329"/>
      <c r="E164" s="3351"/>
      <c r="F164" s="3330"/>
    </row>
    <row r="165" spans="1:6" ht="78.75">
      <c r="A165" s="3317">
        <v>1</v>
      </c>
      <c r="B165" s="3318" t="s">
        <v>4117</v>
      </c>
      <c r="C165" s="3319" t="s">
        <v>84</v>
      </c>
      <c r="D165" s="3320">
        <v>1</v>
      </c>
      <c r="E165" s="3352"/>
      <c r="F165" s="3320"/>
    </row>
    <row r="166" spans="1:6">
      <c r="A166" s="3321">
        <v>2</v>
      </c>
      <c r="B166" s="3322" t="s">
        <v>2212</v>
      </c>
      <c r="C166" s="3323" t="s">
        <v>84</v>
      </c>
      <c r="D166" s="3324">
        <v>1</v>
      </c>
      <c r="E166" s="3348"/>
      <c r="F166" s="3324"/>
    </row>
    <row r="167" spans="1:6" ht="22.5">
      <c r="A167" s="3321">
        <v>3</v>
      </c>
      <c r="B167" s="3322" t="s">
        <v>2184</v>
      </c>
      <c r="C167" s="3323" t="s">
        <v>84</v>
      </c>
      <c r="D167" s="3324">
        <v>3</v>
      </c>
      <c r="E167" s="3348"/>
      <c r="F167" s="3324"/>
    </row>
    <row r="168" spans="1:6" ht="22.5">
      <c r="A168" s="3321">
        <v>4</v>
      </c>
      <c r="B168" s="3322" t="s">
        <v>2185</v>
      </c>
      <c r="C168" s="3323" t="s">
        <v>84</v>
      </c>
      <c r="D168" s="3324">
        <v>1</v>
      </c>
      <c r="E168" s="3348"/>
      <c r="F168" s="3324"/>
    </row>
    <row r="169" spans="1:6">
      <c r="A169" s="3321">
        <v>5</v>
      </c>
      <c r="B169" s="3322" t="s">
        <v>2186</v>
      </c>
      <c r="C169" s="3323" t="s">
        <v>84</v>
      </c>
      <c r="D169" s="3324">
        <v>18</v>
      </c>
      <c r="E169" s="3348"/>
      <c r="F169" s="3324"/>
    </row>
    <row r="170" spans="1:6">
      <c r="A170" s="3321">
        <v>6</v>
      </c>
      <c r="B170" s="3322" t="s">
        <v>2187</v>
      </c>
      <c r="C170" s="3323" t="s">
        <v>84</v>
      </c>
      <c r="D170" s="3324">
        <v>26</v>
      </c>
      <c r="E170" s="3348"/>
      <c r="F170" s="3324"/>
    </row>
    <row r="171" spans="1:6">
      <c r="A171" s="3321">
        <v>7</v>
      </c>
      <c r="B171" s="3322" t="s">
        <v>2188</v>
      </c>
      <c r="C171" s="3323" t="s">
        <v>84</v>
      </c>
      <c r="D171" s="3324">
        <v>8</v>
      </c>
      <c r="E171" s="3348"/>
      <c r="F171" s="3324"/>
    </row>
    <row r="172" spans="1:6">
      <c r="A172" s="3321">
        <v>8</v>
      </c>
      <c r="B172" s="3322" t="s">
        <v>2191</v>
      </c>
      <c r="C172" s="3323" t="s">
        <v>84</v>
      </c>
      <c r="D172" s="3324">
        <v>3</v>
      </c>
      <c r="E172" s="3348"/>
      <c r="F172" s="3324"/>
    </row>
    <row r="173" spans="1:6" ht="45">
      <c r="A173" s="3321">
        <v>9</v>
      </c>
      <c r="B173" s="3322" t="s">
        <v>2194</v>
      </c>
      <c r="C173" s="3323" t="s">
        <v>73</v>
      </c>
      <c r="D173" s="3324">
        <v>1</v>
      </c>
      <c r="E173" s="3348"/>
      <c r="F173" s="3324"/>
    </row>
    <row r="174" spans="1:6" ht="33.75">
      <c r="A174" s="3321">
        <v>10</v>
      </c>
      <c r="B174" s="3322" t="s">
        <v>2195</v>
      </c>
      <c r="C174" s="3323" t="s">
        <v>73</v>
      </c>
      <c r="D174" s="3324">
        <v>1</v>
      </c>
      <c r="E174" s="3348"/>
      <c r="F174" s="3324"/>
    </row>
    <row r="175" spans="1:6" ht="22.5">
      <c r="A175" s="3321">
        <v>11</v>
      </c>
      <c r="B175" s="3322" t="s">
        <v>2196</v>
      </c>
      <c r="C175" s="3323" t="s">
        <v>73</v>
      </c>
      <c r="D175" s="3324">
        <v>1</v>
      </c>
      <c r="E175" s="3348"/>
      <c r="F175" s="3324"/>
    </row>
    <row r="176" spans="1:6">
      <c r="A176" s="3333">
        <v>12</v>
      </c>
      <c r="B176" s="3325" t="s">
        <v>2197</v>
      </c>
      <c r="C176" s="3326" t="s">
        <v>73</v>
      </c>
      <c r="D176" s="3327">
        <v>1</v>
      </c>
      <c r="E176" s="3349"/>
      <c r="F176" s="3327"/>
    </row>
    <row r="177" spans="1:6">
      <c r="A177" s="3312" t="str">
        <f>A164</f>
        <v>0.10</v>
      </c>
      <c r="B177" s="3313" t="s">
        <v>1822</v>
      </c>
      <c r="C177" s="3328" t="s">
        <v>73</v>
      </c>
      <c r="D177" s="3329">
        <v>1</v>
      </c>
      <c r="E177" s="3364"/>
      <c r="F177" s="3330">
        <f>E177*D177</f>
        <v>0</v>
      </c>
    </row>
    <row r="178" spans="1:6">
      <c r="A178" s="3334"/>
      <c r="B178" s="3335"/>
      <c r="C178" s="3336"/>
      <c r="D178" s="3337"/>
      <c r="E178" s="3350"/>
      <c r="F178" s="3338"/>
    </row>
    <row r="179" spans="1:6">
      <c r="A179" s="3312" t="s">
        <v>4118</v>
      </c>
      <c r="B179" s="3313" t="s">
        <v>2213</v>
      </c>
      <c r="C179" s="3329"/>
      <c r="D179" s="3329"/>
      <c r="E179" s="3351"/>
      <c r="F179" s="3330"/>
    </row>
    <row r="180" spans="1:6" ht="78.75">
      <c r="A180" s="3317">
        <v>1</v>
      </c>
      <c r="B180" s="3318" t="s">
        <v>4119</v>
      </c>
      <c r="C180" s="3319" t="s">
        <v>84</v>
      </c>
      <c r="D180" s="3320">
        <v>1</v>
      </c>
      <c r="E180" s="3352"/>
      <c r="F180" s="3320"/>
    </row>
    <row r="181" spans="1:6">
      <c r="A181" s="3321">
        <v>2</v>
      </c>
      <c r="B181" s="3322" t="s">
        <v>2183</v>
      </c>
      <c r="C181" s="3323" t="s">
        <v>84</v>
      </c>
      <c r="D181" s="3324">
        <v>1</v>
      </c>
      <c r="E181" s="3348"/>
      <c r="F181" s="3324"/>
    </row>
    <row r="182" spans="1:6" ht="22.5">
      <c r="A182" s="3321">
        <v>3</v>
      </c>
      <c r="B182" s="3322" t="s">
        <v>2184</v>
      </c>
      <c r="C182" s="3323" t="s">
        <v>84</v>
      </c>
      <c r="D182" s="3324">
        <v>3</v>
      </c>
      <c r="E182" s="3348"/>
      <c r="F182" s="3324"/>
    </row>
    <row r="183" spans="1:6" ht="22.5">
      <c r="A183" s="3321">
        <v>4</v>
      </c>
      <c r="B183" s="3322" t="s">
        <v>2185</v>
      </c>
      <c r="C183" s="3323" t="s">
        <v>84</v>
      </c>
      <c r="D183" s="3324">
        <v>1</v>
      </c>
      <c r="E183" s="3348"/>
      <c r="F183" s="3324"/>
    </row>
    <row r="184" spans="1:6">
      <c r="A184" s="3321">
        <v>5</v>
      </c>
      <c r="B184" s="3322" t="s">
        <v>2214</v>
      </c>
      <c r="C184" s="3323" t="s">
        <v>84</v>
      </c>
      <c r="D184" s="3324">
        <v>14</v>
      </c>
      <c r="E184" s="3348"/>
      <c r="F184" s="3324"/>
    </row>
    <row r="185" spans="1:6">
      <c r="A185" s="3321">
        <v>6</v>
      </c>
      <c r="B185" s="3322" t="s">
        <v>2215</v>
      </c>
      <c r="C185" s="3323" t="s">
        <v>84</v>
      </c>
      <c r="D185" s="3324">
        <v>22</v>
      </c>
      <c r="E185" s="3348"/>
      <c r="F185" s="3324"/>
    </row>
    <row r="186" spans="1:6">
      <c r="A186" s="3321">
        <v>7</v>
      </c>
      <c r="B186" s="3322" t="s">
        <v>2188</v>
      </c>
      <c r="C186" s="3323" t="s">
        <v>84</v>
      </c>
      <c r="D186" s="3324">
        <v>2</v>
      </c>
      <c r="E186" s="3348"/>
      <c r="F186" s="3324"/>
    </row>
    <row r="187" spans="1:6">
      <c r="A187" s="3321">
        <v>8</v>
      </c>
      <c r="B187" s="3322" t="s">
        <v>2205</v>
      </c>
      <c r="C187" s="3323" t="s">
        <v>84</v>
      </c>
      <c r="D187" s="3324">
        <v>3</v>
      </c>
      <c r="E187" s="3348"/>
      <c r="F187" s="3324"/>
    </row>
    <row r="188" spans="1:6" ht="22.5">
      <c r="A188" s="3321">
        <v>9</v>
      </c>
      <c r="B188" s="3322" t="s">
        <v>2207</v>
      </c>
      <c r="C188" s="3323" t="s">
        <v>84</v>
      </c>
      <c r="D188" s="3324">
        <v>6</v>
      </c>
      <c r="E188" s="3348"/>
      <c r="F188" s="3324"/>
    </row>
    <row r="189" spans="1:6">
      <c r="A189" s="3321">
        <v>10</v>
      </c>
      <c r="B189" s="3322" t="s">
        <v>2192</v>
      </c>
      <c r="C189" s="3323" t="s">
        <v>84</v>
      </c>
      <c r="D189" s="3324">
        <v>6</v>
      </c>
      <c r="E189" s="3348"/>
      <c r="F189" s="3324"/>
    </row>
    <row r="190" spans="1:6">
      <c r="A190" s="3321">
        <v>11</v>
      </c>
      <c r="B190" s="3322" t="s">
        <v>2208</v>
      </c>
      <c r="C190" s="3323" t="s">
        <v>84</v>
      </c>
      <c r="D190" s="3324">
        <v>6</v>
      </c>
      <c r="E190" s="3348"/>
      <c r="F190" s="3324"/>
    </row>
    <row r="191" spans="1:6" ht="45">
      <c r="A191" s="3321">
        <v>12</v>
      </c>
      <c r="B191" s="3322" t="s">
        <v>2194</v>
      </c>
      <c r="C191" s="3323" t="s">
        <v>73</v>
      </c>
      <c r="D191" s="3324">
        <v>1</v>
      </c>
      <c r="E191" s="3348"/>
      <c r="F191" s="3324"/>
    </row>
    <row r="192" spans="1:6" ht="33.75">
      <c r="A192" s="3321">
        <v>13</v>
      </c>
      <c r="B192" s="3322" t="s">
        <v>2195</v>
      </c>
      <c r="C192" s="3323" t="s">
        <v>73</v>
      </c>
      <c r="D192" s="3324">
        <v>1</v>
      </c>
      <c r="E192" s="3348"/>
      <c r="F192" s="3324"/>
    </row>
    <row r="193" spans="1:6" ht="22.5">
      <c r="A193" s="3321">
        <v>14</v>
      </c>
      <c r="B193" s="3322" t="s">
        <v>2196</v>
      </c>
      <c r="C193" s="3323" t="s">
        <v>73</v>
      </c>
      <c r="D193" s="3324">
        <v>1</v>
      </c>
      <c r="E193" s="3348"/>
      <c r="F193" s="3324"/>
    </row>
    <row r="194" spans="1:6">
      <c r="A194" s="3333">
        <v>15</v>
      </c>
      <c r="B194" s="3325" t="s">
        <v>2197</v>
      </c>
      <c r="C194" s="3326" t="s">
        <v>73</v>
      </c>
      <c r="D194" s="3327">
        <v>1</v>
      </c>
      <c r="E194" s="3349"/>
      <c r="F194" s="3327"/>
    </row>
    <row r="195" spans="1:6">
      <c r="A195" s="3312" t="str">
        <f>A179</f>
        <v>0.11</v>
      </c>
      <c r="B195" s="3313" t="s">
        <v>1822</v>
      </c>
      <c r="C195" s="3328" t="s">
        <v>73</v>
      </c>
      <c r="D195" s="3329">
        <v>1</v>
      </c>
      <c r="E195" s="3364"/>
      <c r="F195" s="3330">
        <f>E195*D195</f>
        <v>0</v>
      </c>
    </row>
    <row r="196" spans="1:6">
      <c r="A196" s="3334"/>
      <c r="B196" s="3335"/>
      <c r="C196" s="3336"/>
      <c r="D196" s="3337"/>
      <c r="E196" s="3350"/>
      <c r="F196" s="3338"/>
    </row>
    <row r="197" spans="1:6">
      <c r="A197" s="3312" t="s">
        <v>4120</v>
      </c>
      <c r="B197" s="3313" t="s">
        <v>2216</v>
      </c>
      <c r="C197" s="3329"/>
      <c r="D197" s="3329"/>
      <c r="E197" s="3351"/>
      <c r="F197" s="3330"/>
    </row>
    <row r="198" spans="1:6" ht="78.75">
      <c r="A198" s="3317">
        <v>1</v>
      </c>
      <c r="B198" s="3318" t="s">
        <v>4119</v>
      </c>
      <c r="C198" s="3319" t="s">
        <v>84</v>
      </c>
      <c r="D198" s="3320">
        <v>1</v>
      </c>
      <c r="E198" s="3352"/>
      <c r="F198" s="3320"/>
    </row>
    <row r="199" spans="1:6">
      <c r="A199" s="3321">
        <v>2</v>
      </c>
      <c r="B199" s="3322" t="s">
        <v>2183</v>
      </c>
      <c r="C199" s="3323" t="s">
        <v>84</v>
      </c>
      <c r="D199" s="3324">
        <v>1</v>
      </c>
      <c r="E199" s="3348"/>
      <c r="F199" s="3324"/>
    </row>
    <row r="200" spans="1:6" ht="22.5">
      <c r="A200" s="3321">
        <v>3</v>
      </c>
      <c r="B200" s="3322" t="s">
        <v>2184</v>
      </c>
      <c r="C200" s="3323" t="s">
        <v>84</v>
      </c>
      <c r="D200" s="3324">
        <v>3</v>
      </c>
      <c r="E200" s="3348"/>
      <c r="F200" s="3324"/>
    </row>
    <row r="201" spans="1:6" ht="22.5">
      <c r="A201" s="3321">
        <v>4</v>
      </c>
      <c r="B201" s="3322" t="s">
        <v>2185</v>
      </c>
      <c r="C201" s="3323" t="s">
        <v>84</v>
      </c>
      <c r="D201" s="3324">
        <v>1</v>
      </c>
      <c r="E201" s="3348"/>
      <c r="F201" s="3324"/>
    </row>
    <row r="202" spans="1:6">
      <c r="A202" s="3321">
        <v>5</v>
      </c>
      <c r="B202" s="3322" t="s">
        <v>2214</v>
      </c>
      <c r="C202" s="3323" t="s">
        <v>84</v>
      </c>
      <c r="D202" s="3324">
        <v>21</v>
      </c>
      <c r="E202" s="3348"/>
      <c r="F202" s="3324"/>
    </row>
    <row r="203" spans="1:6">
      <c r="A203" s="3321">
        <v>6</v>
      </c>
      <c r="B203" s="3322" t="s">
        <v>2215</v>
      </c>
      <c r="C203" s="3323" t="s">
        <v>84</v>
      </c>
      <c r="D203" s="3324">
        <v>32</v>
      </c>
      <c r="E203" s="3348"/>
      <c r="F203" s="3324"/>
    </row>
    <row r="204" spans="1:6">
      <c r="A204" s="3321">
        <v>7</v>
      </c>
      <c r="B204" s="3322" t="s">
        <v>2188</v>
      </c>
      <c r="C204" s="3323" t="s">
        <v>84</v>
      </c>
      <c r="D204" s="3324">
        <v>2</v>
      </c>
      <c r="E204" s="3348"/>
      <c r="F204" s="3324"/>
    </row>
    <row r="205" spans="1:6">
      <c r="A205" s="3321">
        <v>8</v>
      </c>
      <c r="B205" s="3322" t="s">
        <v>2205</v>
      </c>
      <c r="C205" s="3323" t="s">
        <v>84</v>
      </c>
      <c r="D205" s="3324">
        <v>2</v>
      </c>
      <c r="E205" s="3348"/>
      <c r="F205" s="3324"/>
    </row>
    <row r="206" spans="1:6" ht="22.5">
      <c r="A206" s="3321">
        <v>9</v>
      </c>
      <c r="B206" s="3322" t="s">
        <v>2207</v>
      </c>
      <c r="C206" s="3323" t="s">
        <v>84</v>
      </c>
      <c r="D206" s="3324">
        <v>3</v>
      </c>
      <c r="E206" s="3348"/>
      <c r="F206" s="3324"/>
    </row>
    <row r="207" spans="1:6">
      <c r="A207" s="3321">
        <v>10</v>
      </c>
      <c r="B207" s="3322" t="s">
        <v>2192</v>
      </c>
      <c r="C207" s="3323" t="s">
        <v>84</v>
      </c>
      <c r="D207" s="3324">
        <v>3</v>
      </c>
      <c r="E207" s="3348"/>
      <c r="F207" s="3324"/>
    </row>
    <row r="208" spans="1:6">
      <c r="A208" s="3321">
        <v>11</v>
      </c>
      <c r="B208" s="3322" t="s">
        <v>2208</v>
      </c>
      <c r="C208" s="3323" t="s">
        <v>84</v>
      </c>
      <c r="D208" s="3324">
        <v>3</v>
      </c>
      <c r="E208" s="3348"/>
      <c r="F208" s="3324"/>
    </row>
    <row r="209" spans="1:6" ht="45">
      <c r="A209" s="3321">
        <v>12</v>
      </c>
      <c r="B209" s="3322" t="s">
        <v>2194</v>
      </c>
      <c r="C209" s="3323" t="s">
        <v>73</v>
      </c>
      <c r="D209" s="3324">
        <v>1</v>
      </c>
      <c r="E209" s="3348"/>
      <c r="F209" s="3324"/>
    </row>
    <row r="210" spans="1:6" ht="33.75">
      <c r="A210" s="3321">
        <v>13</v>
      </c>
      <c r="B210" s="3322" t="s">
        <v>2195</v>
      </c>
      <c r="C210" s="3323" t="s">
        <v>73</v>
      </c>
      <c r="D210" s="3324">
        <v>1</v>
      </c>
      <c r="E210" s="3348"/>
      <c r="F210" s="3324"/>
    </row>
    <row r="211" spans="1:6" ht="22.5">
      <c r="A211" s="3321">
        <v>14</v>
      </c>
      <c r="B211" s="3322" t="s">
        <v>2196</v>
      </c>
      <c r="C211" s="3323" t="s">
        <v>73</v>
      </c>
      <c r="D211" s="3324">
        <v>1</v>
      </c>
      <c r="E211" s="3348"/>
      <c r="F211" s="3324"/>
    </row>
    <row r="212" spans="1:6">
      <c r="A212" s="3333">
        <v>15</v>
      </c>
      <c r="B212" s="3325" t="s">
        <v>2197</v>
      </c>
      <c r="C212" s="3326" t="s">
        <v>73</v>
      </c>
      <c r="D212" s="3327">
        <v>1</v>
      </c>
      <c r="E212" s="3349"/>
      <c r="F212" s="3327"/>
    </row>
    <row r="213" spans="1:6">
      <c r="A213" s="3312" t="str">
        <f>A197</f>
        <v>0.12</v>
      </c>
      <c r="B213" s="3313" t="s">
        <v>1822</v>
      </c>
      <c r="C213" s="3328" t="s">
        <v>73</v>
      </c>
      <c r="D213" s="3329">
        <v>1</v>
      </c>
      <c r="E213" s="3364"/>
      <c r="F213" s="3330">
        <f>E213*D213</f>
        <v>0</v>
      </c>
    </row>
    <row r="214" spans="1:6">
      <c r="A214" s="3334"/>
      <c r="B214" s="3335"/>
      <c r="C214" s="3336"/>
      <c r="D214" s="3337"/>
      <c r="E214" s="3338"/>
      <c r="F214" s="3338"/>
    </row>
    <row r="215" spans="1:6">
      <c r="A215" s="3343" t="s">
        <v>4121</v>
      </c>
      <c r="B215" s="3344" t="s">
        <v>4122</v>
      </c>
      <c r="C215" s="3345"/>
      <c r="D215" s="3345"/>
      <c r="E215" s="3347"/>
      <c r="F215" s="3346"/>
    </row>
    <row r="216" spans="1:6" ht="56.25">
      <c r="A216" s="3321">
        <v>1</v>
      </c>
      <c r="B216" s="3322" t="s">
        <v>4123</v>
      </c>
      <c r="C216" s="3323" t="s">
        <v>84</v>
      </c>
      <c r="D216" s="3324">
        <v>1</v>
      </c>
      <c r="E216" s="3348"/>
      <c r="F216" s="3324"/>
    </row>
    <row r="217" spans="1:6">
      <c r="A217" s="3321">
        <v>2</v>
      </c>
      <c r="B217" s="3322" t="s">
        <v>4124</v>
      </c>
      <c r="C217" s="3323" t="s">
        <v>84</v>
      </c>
      <c r="D217" s="3324">
        <v>3</v>
      </c>
      <c r="E217" s="3348"/>
      <c r="F217" s="3324"/>
    </row>
    <row r="218" spans="1:6" ht="45">
      <c r="A218" s="3321">
        <v>3</v>
      </c>
      <c r="B218" s="3322" t="s">
        <v>2194</v>
      </c>
      <c r="C218" s="3323" t="s">
        <v>73</v>
      </c>
      <c r="D218" s="3324">
        <v>1</v>
      </c>
      <c r="E218" s="3348"/>
      <c r="F218" s="3324"/>
    </row>
    <row r="219" spans="1:6" ht="33.75">
      <c r="A219" s="3321">
        <v>4</v>
      </c>
      <c r="B219" s="3322" t="s">
        <v>2195</v>
      </c>
      <c r="C219" s="3323" t="s">
        <v>73</v>
      </c>
      <c r="D219" s="3324">
        <v>1</v>
      </c>
      <c r="E219" s="3348"/>
      <c r="F219" s="3324"/>
    </row>
    <row r="220" spans="1:6" ht="22.5">
      <c r="A220" s="3321">
        <v>5</v>
      </c>
      <c r="B220" s="3322" t="s">
        <v>2196</v>
      </c>
      <c r="C220" s="3323" t="s">
        <v>73</v>
      </c>
      <c r="D220" s="3324">
        <v>1</v>
      </c>
      <c r="E220" s="3348"/>
      <c r="F220" s="3324"/>
    </row>
    <row r="221" spans="1:6">
      <c r="A221" s="3321">
        <v>6</v>
      </c>
      <c r="B221" s="3325" t="s">
        <v>2197</v>
      </c>
      <c r="C221" s="3326" t="s">
        <v>73</v>
      </c>
      <c r="D221" s="3327">
        <v>1</v>
      </c>
      <c r="E221" s="3349"/>
      <c r="F221" s="3327"/>
    </row>
    <row r="222" spans="1:6">
      <c r="A222" s="3313"/>
      <c r="B222" s="3313" t="s">
        <v>1822</v>
      </c>
      <c r="C222" s="3328" t="s">
        <v>73</v>
      </c>
      <c r="D222" s="3329">
        <v>1</v>
      </c>
      <c r="E222" s="3364"/>
      <c r="F222" s="3330">
        <f>E222*D222</f>
        <v>0</v>
      </c>
    </row>
    <row r="223" spans="1:6"/>
    <row r="224" spans="1:6"/>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sheetData>
  <sheetProtection algorithmName="SHA-512" hashValue="GK+By6EljSXHYNPr7RahsVQPg1KsaBUQAWQ/lEAY6lG00n7WeiYHzSjQFEVF2OnmO49uEmBhrh9BOpZIrKbNeQ==" saltValue="bPGsXnp7TwvrnUry22Sbcg==" spinCount="100000" sheet="1" objects="1" scenarios="1" selectLockedCells="1"/>
  <mergeCells count="9">
    <mergeCell ref="B8:F8"/>
    <mergeCell ref="B9:F9"/>
    <mergeCell ref="A11:F11"/>
    <mergeCell ref="A1:F2"/>
    <mergeCell ref="A3:F3"/>
    <mergeCell ref="B4:E4"/>
    <mergeCell ref="A5:F5"/>
    <mergeCell ref="B6:F6"/>
    <mergeCell ref="A7:F7"/>
  </mergeCells>
  <pageMargins left="0.98425196850393704" right="0.39370078740157483" top="0.98425196850393704" bottom="1.2204724409448819" header="0.51181102362204722" footer="0.6692913385826772"/>
  <pageSetup paperSize="9" orientation="portrait" r:id="rId1"/>
  <headerFooter>
    <oddFooter>&amp;R&amp;"Arial,Regular"&amp;8&amp;U&amp;K000000Stran &amp;P /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E2875-A9F3-4391-81E2-AC49B98F30B2}">
  <sheetPr>
    <tabColor theme="4" tint="0.59999389629810485"/>
  </sheetPr>
  <dimension ref="A1:W56"/>
  <sheetViews>
    <sheetView showGridLines="0" zoomScale="115" zoomScaleNormal="115" workbookViewId="0">
      <selection activeCell="E13" sqref="E13"/>
    </sheetView>
  </sheetViews>
  <sheetFormatPr defaultColWidth="8.85546875" defaultRowHeight="12.75" customHeight="1"/>
  <cols>
    <col min="1" max="1" width="4.5703125" style="1185" customWidth="1"/>
    <col min="2" max="2" width="36.7109375" style="1185" customWidth="1"/>
    <col min="3" max="3" width="6" style="1185" customWidth="1"/>
    <col min="4" max="4" width="7.28515625" style="1185" customWidth="1"/>
    <col min="5" max="5" width="10.28515625" style="1185" customWidth="1"/>
    <col min="6" max="6" width="13.140625" style="1185" customWidth="1"/>
    <col min="7" max="7" width="8.85546875" style="1419" customWidth="1"/>
    <col min="8" max="23" width="8.85546875" style="1419"/>
    <col min="24" max="16384" width="8.85546875" style="1185"/>
  </cols>
  <sheetData>
    <row r="1" spans="1:6" ht="8.65" customHeight="1">
      <c r="A1" s="3416" t="s">
        <v>2217</v>
      </c>
      <c r="B1" s="3395"/>
      <c r="C1" s="3395"/>
      <c r="D1" s="3395"/>
      <c r="E1" s="3395"/>
      <c r="F1" s="3395"/>
    </row>
    <row r="2" spans="1:6" ht="18" customHeight="1">
      <c r="A2" s="3395"/>
      <c r="B2" s="3395"/>
      <c r="C2" s="3395"/>
      <c r="D2" s="3395"/>
      <c r="E2" s="3395"/>
      <c r="F2" s="3395"/>
    </row>
    <row r="3" spans="1:6" ht="13.15" customHeight="1">
      <c r="A3" s="3403"/>
      <c r="B3" s="3403"/>
      <c r="C3" s="3403"/>
      <c r="D3" s="3403"/>
      <c r="E3" s="3403"/>
      <c r="F3" s="3403"/>
    </row>
    <row r="4" spans="1:6" ht="15" customHeight="1">
      <c r="A4" s="1212"/>
      <c r="B4" s="3396" t="s">
        <v>2218</v>
      </c>
      <c r="C4" s="3397"/>
      <c r="D4" s="3397"/>
      <c r="E4" s="3397"/>
      <c r="F4" s="1213">
        <f>F15+F28+F55+F43</f>
        <v>0</v>
      </c>
    </row>
    <row r="5" spans="1:6" ht="13.15" customHeight="1">
      <c r="A5" s="3404"/>
      <c r="B5" s="3404"/>
      <c r="C5" s="3404"/>
      <c r="D5" s="3404"/>
      <c r="E5" s="3404"/>
      <c r="F5" s="3403"/>
    </row>
    <row r="6" spans="1:6" ht="73.900000000000006" customHeight="1">
      <c r="A6" s="1214"/>
      <c r="B6" s="3399" t="s">
        <v>2219</v>
      </c>
      <c r="C6" s="3400"/>
      <c r="D6" s="3400"/>
      <c r="E6" s="3400"/>
      <c r="F6" s="3400"/>
    </row>
    <row r="7" spans="1:6" ht="13.15" customHeight="1">
      <c r="A7" s="3392" t="s">
        <v>2052</v>
      </c>
      <c r="B7" s="3393"/>
      <c r="C7" s="3393"/>
      <c r="D7" s="3393"/>
      <c r="E7" s="3393"/>
      <c r="F7" s="3408"/>
    </row>
    <row r="8" spans="1:6" ht="13.15" customHeight="1">
      <c r="A8" s="1188" t="s">
        <v>2053</v>
      </c>
      <c r="B8" s="3384" t="s">
        <v>2054</v>
      </c>
      <c r="C8" s="3385"/>
      <c r="D8" s="3385"/>
      <c r="E8" s="3385"/>
      <c r="F8" s="3401"/>
    </row>
    <row r="9" spans="1:6" ht="13.15" customHeight="1">
      <c r="A9" s="1188" t="s">
        <v>2053</v>
      </c>
      <c r="B9" s="3384" t="s">
        <v>2055</v>
      </c>
      <c r="C9" s="3385"/>
      <c r="D9" s="3385"/>
      <c r="E9" s="3385"/>
      <c r="F9" s="3401"/>
    </row>
    <row r="10" spans="1:6" ht="13.15" customHeight="1">
      <c r="A10" s="1174" t="s">
        <v>2056</v>
      </c>
      <c r="B10" s="1175" t="s">
        <v>2057</v>
      </c>
      <c r="C10" s="1216" t="s">
        <v>2058</v>
      </c>
      <c r="D10" s="1216" t="s">
        <v>39</v>
      </c>
      <c r="E10" s="1217" t="s">
        <v>40</v>
      </c>
      <c r="F10" s="1177" t="s">
        <v>2059</v>
      </c>
    </row>
    <row r="11" spans="1:6" ht="13.15" customHeight="1">
      <c r="A11" s="3403"/>
      <c r="B11" s="3403"/>
      <c r="C11" s="3403"/>
      <c r="D11" s="3403"/>
      <c r="E11" s="3403"/>
      <c r="F11" s="3403"/>
    </row>
    <row r="12" spans="1:6" ht="15.4" customHeight="1">
      <c r="A12" s="1279" t="s">
        <v>2177</v>
      </c>
      <c r="B12" s="1280" t="s">
        <v>2220</v>
      </c>
      <c r="C12" s="1281"/>
      <c r="D12" s="1281"/>
      <c r="E12" s="1281"/>
      <c r="F12" s="1282"/>
    </row>
    <row r="13" spans="1:6" ht="49.15" customHeight="1">
      <c r="A13" s="1218">
        <v>1</v>
      </c>
      <c r="B13" s="1199" t="s">
        <v>2221</v>
      </c>
      <c r="C13" s="1224" t="s">
        <v>84</v>
      </c>
      <c r="D13" s="1225">
        <v>1</v>
      </c>
      <c r="E13" s="1420"/>
      <c r="F13" s="1222">
        <f>E13*D13</f>
        <v>0</v>
      </c>
    </row>
    <row r="14" spans="1:6" ht="39.6" customHeight="1">
      <c r="A14" s="1218">
        <v>2</v>
      </c>
      <c r="B14" s="1199" t="s">
        <v>2222</v>
      </c>
      <c r="C14" s="1224" t="s">
        <v>73</v>
      </c>
      <c r="D14" s="1225">
        <v>1</v>
      </c>
      <c r="E14" s="1420"/>
      <c r="F14" s="1222">
        <f>E14*D14</f>
        <v>0</v>
      </c>
    </row>
    <row r="15" spans="1:6" ht="15.4" customHeight="1">
      <c r="A15" s="1283" t="s">
        <v>2177</v>
      </c>
      <c r="B15" s="1284" t="s">
        <v>2179</v>
      </c>
      <c r="C15" s="1285"/>
      <c r="D15" s="1285"/>
      <c r="E15" s="1426"/>
      <c r="F15" s="1286">
        <f>SUM(F13:F14)</f>
        <v>0</v>
      </c>
    </row>
    <row r="16" spans="1:6" ht="15.4" customHeight="1">
      <c r="A16" s="1287"/>
      <c r="B16" s="1288"/>
      <c r="C16" s="1289"/>
      <c r="D16" s="1290"/>
      <c r="E16" s="1424"/>
      <c r="F16" s="1291"/>
    </row>
    <row r="17" spans="1:6" ht="15.4" customHeight="1">
      <c r="A17" s="1292" t="s">
        <v>2199</v>
      </c>
      <c r="B17" s="1293" t="s">
        <v>2223</v>
      </c>
      <c r="C17" s="1294"/>
      <c r="D17" s="1294"/>
      <c r="E17" s="1427"/>
      <c r="F17" s="1295"/>
    </row>
    <row r="18" spans="1:6" ht="22.9" customHeight="1">
      <c r="A18" s="1296">
        <v>1</v>
      </c>
      <c r="B18" s="1297" t="s">
        <v>2224</v>
      </c>
      <c r="C18" s="1240" t="s">
        <v>84</v>
      </c>
      <c r="D18" s="1241">
        <v>1</v>
      </c>
      <c r="E18" s="1421"/>
      <c r="F18" s="1263">
        <f t="shared" ref="F18:F27" si="0">E18*D18</f>
        <v>0</v>
      </c>
    </row>
    <row r="19" spans="1:6" ht="19.899999999999999" customHeight="1">
      <c r="A19" s="1218">
        <v>2</v>
      </c>
      <c r="B19" s="1199" t="s">
        <v>2225</v>
      </c>
      <c r="C19" s="1224" t="s">
        <v>84</v>
      </c>
      <c r="D19" s="1225">
        <v>3</v>
      </c>
      <c r="E19" s="1420"/>
      <c r="F19" s="1222">
        <f t="shared" si="0"/>
        <v>0</v>
      </c>
    </row>
    <row r="20" spans="1:6" ht="19.899999999999999" customHeight="1">
      <c r="A20" s="1296">
        <v>3</v>
      </c>
      <c r="B20" s="1199" t="s">
        <v>2226</v>
      </c>
      <c r="C20" s="1224" t="s">
        <v>84</v>
      </c>
      <c r="D20" s="1225">
        <v>3</v>
      </c>
      <c r="E20" s="1420"/>
      <c r="F20" s="1222">
        <f t="shared" si="0"/>
        <v>0</v>
      </c>
    </row>
    <row r="21" spans="1:6" ht="19.899999999999999" customHeight="1">
      <c r="A21" s="1218">
        <v>4</v>
      </c>
      <c r="B21" s="1199" t="s">
        <v>2227</v>
      </c>
      <c r="C21" s="1298"/>
      <c r="D21" s="1225">
        <v>4</v>
      </c>
      <c r="E21" s="1420"/>
      <c r="F21" s="1222">
        <f t="shared" si="0"/>
        <v>0</v>
      </c>
    </row>
    <row r="22" spans="1:6" ht="20.25" customHeight="1">
      <c r="A22" s="1296">
        <v>5</v>
      </c>
      <c r="B22" s="1199" t="s">
        <v>2228</v>
      </c>
      <c r="C22" s="1299" t="s">
        <v>84</v>
      </c>
      <c r="D22" s="1225">
        <v>30</v>
      </c>
      <c r="E22" s="1420"/>
      <c r="F22" s="1222">
        <f t="shared" si="0"/>
        <v>0</v>
      </c>
    </row>
    <row r="23" spans="1:6" ht="20.25" customHeight="1">
      <c r="A23" s="1218">
        <v>6</v>
      </c>
      <c r="B23" s="1199" t="s">
        <v>2229</v>
      </c>
      <c r="C23" s="1247" t="s">
        <v>84</v>
      </c>
      <c r="D23" s="1225">
        <v>2</v>
      </c>
      <c r="E23" s="1420"/>
      <c r="F23" s="1222">
        <f t="shared" si="0"/>
        <v>0</v>
      </c>
    </row>
    <row r="24" spans="1:6" ht="22.9" customHeight="1">
      <c r="A24" s="1296">
        <v>7</v>
      </c>
      <c r="B24" s="1199" t="s">
        <v>2230</v>
      </c>
      <c r="C24" s="1299" t="s">
        <v>84</v>
      </c>
      <c r="D24" s="1225">
        <v>2</v>
      </c>
      <c r="E24" s="1420"/>
      <c r="F24" s="1222">
        <f t="shared" si="0"/>
        <v>0</v>
      </c>
    </row>
    <row r="25" spans="1:6" ht="22.9" customHeight="1">
      <c r="A25" s="1218">
        <v>8</v>
      </c>
      <c r="B25" s="1199" t="s">
        <v>2231</v>
      </c>
      <c r="C25" s="1299" t="s">
        <v>84</v>
      </c>
      <c r="D25" s="1225">
        <v>1</v>
      </c>
      <c r="E25" s="1420"/>
      <c r="F25" s="1222">
        <f t="shared" si="0"/>
        <v>0</v>
      </c>
    </row>
    <row r="26" spans="1:6" ht="52.9" customHeight="1">
      <c r="A26" s="1296">
        <v>9</v>
      </c>
      <c r="B26" s="1199" t="s">
        <v>2232</v>
      </c>
      <c r="C26" s="1247" t="s">
        <v>73</v>
      </c>
      <c r="D26" s="1225">
        <v>1</v>
      </c>
      <c r="E26" s="1420"/>
      <c r="F26" s="1222">
        <f t="shared" si="0"/>
        <v>0</v>
      </c>
    </row>
    <row r="27" spans="1:6" ht="13.7" customHeight="1">
      <c r="A27" s="1218">
        <v>9</v>
      </c>
      <c r="B27" s="1300" t="s">
        <v>2233</v>
      </c>
      <c r="C27" s="1301" t="s">
        <v>84</v>
      </c>
      <c r="D27" s="1302">
        <v>24</v>
      </c>
      <c r="E27" s="1425"/>
      <c r="F27" s="1303">
        <f t="shared" si="0"/>
        <v>0</v>
      </c>
    </row>
    <row r="28" spans="1:6" ht="13.15" customHeight="1">
      <c r="A28" s="1292" t="s">
        <v>2199</v>
      </c>
      <c r="B28" s="1304" t="s">
        <v>2179</v>
      </c>
      <c r="C28" s="1278"/>
      <c r="D28" s="1278"/>
      <c r="E28" s="1422"/>
      <c r="F28" s="1261">
        <f>SUM(F18:F27)</f>
        <v>0</v>
      </c>
    </row>
    <row r="29" spans="1:6" ht="13.15" customHeight="1">
      <c r="A29" s="1218"/>
      <c r="B29" s="1199"/>
      <c r="C29" s="1224"/>
      <c r="D29" s="1225"/>
      <c r="E29" s="1420"/>
      <c r="F29" s="1222"/>
    </row>
    <row r="30" spans="1:6" ht="13.15" customHeight="1">
      <c r="A30" s="1218"/>
      <c r="B30" s="1199"/>
      <c r="C30" s="1224"/>
      <c r="D30" s="1225"/>
      <c r="E30" s="1420"/>
      <c r="F30" s="1222"/>
    </row>
    <row r="31" spans="1:6" ht="13.15" customHeight="1">
      <c r="A31" s="1292" t="s">
        <v>2209</v>
      </c>
      <c r="B31" s="1293" t="s">
        <v>2234</v>
      </c>
      <c r="C31" s="1294"/>
      <c r="D31" s="1294"/>
      <c r="E31" s="1427"/>
      <c r="F31" s="1295"/>
    </row>
    <row r="32" spans="1:6" ht="36.6" customHeight="1">
      <c r="A32" s="1305">
        <v>1</v>
      </c>
      <c r="B32" s="1297" t="s">
        <v>4125</v>
      </c>
      <c r="C32" s="1240" t="s">
        <v>84</v>
      </c>
      <c r="D32" s="1241">
        <v>1</v>
      </c>
      <c r="E32" s="1421"/>
      <c r="F32" s="1263">
        <f t="shared" ref="F32:F41" si="1">E32*D32</f>
        <v>0</v>
      </c>
    </row>
    <row r="33" spans="1:6" ht="22.15" customHeight="1">
      <c r="A33" s="1305">
        <v>2</v>
      </c>
      <c r="B33" s="1199" t="s">
        <v>2225</v>
      </c>
      <c r="C33" s="1224" t="s">
        <v>84</v>
      </c>
      <c r="D33" s="1225">
        <v>2</v>
      </c>
      <c r="E33" s="1420"/>
      <c r="F33" s="1222">
        <f t="shared" si="1"/>
        <v>0</v>
      </c>
    </row>
    <row r="34" spans="1:6" ht="21.6" customHeight="1">
      <c r="A34" s="1305">
        <v>3</v>
      </c>
      <c r="B34" s="1199" t="s">
        <v>2226</v>
      </c>
      <c r="C34" s="1224" t="s">
        <v>84</v>
      </c>
      <c r="D34" s="1225">
        <v>3</v>
      </c>
      <c r="E34" s="1420"/>
      <c r="F34" s="1222">
        <f t="shared" si="1"/>
        <v>0</v>
      </c>
    </row>
    <row r="35" spans="1:6" ht="21.6" customHeight="1">
      <c r="A35" s="1305">
        <v>4</v>
      </c>
      <c r="B35" s="1199" t="s">
        <v>2227</v>
      </c>
      <c r="C35" s="1298"/>
      <c r="D35" s="1225">
        <v>4</v>
      </c>
      <c r="E35" s="1420"/>
      <c r="F35" s="1222">
        <f t="shared" si="1"/>
        <v>0</v>
      </c>
    </row>
    <row r="36" spans="1:6" ht="23.45" customHeight="1">
      <c r="A36" s="1305">
        <v>5</v>
      </c>
      <c r="B36" s="1199" t="s">
        <v>2235</v>
      </c>
      <c r="C36" s="1299" t="s">
        <v>84</v>
      </c>
      <c r="D36" s="1225">
        <v>30</v>
      </c>
      <c r="E36" s="1420"/>
      <c r="F36" s="1222">
        <f t="shared" si="1"/>
        <v>0</v>
      </c>
    </row>
    <row r="37" spans="1:6" ht="27.6" customHeight="1">
      <c r="A37" s="1305">
        <v>6</v>
      </c>
      <c r="B37" s="1199" t="s">
        <v>2236</v>
      </c>
      <c r="C37" s="1247" t="s">
        <v>84</v>
      </c>
      <c r="D37" s="1225">
        <v>2</v>
      </c>
      <c r="E37" s="1420"/>
      <c r="F37" s="1222">
        <f t="shared" si="1"/>
        <v>0</v>
      </c>
    </row>
    <row r="38" spans="1:6" ht="26.45" customHeight="1">
      <c r="A38" s="1305">
        <v>7</v>
      </c>
      <c r="B38" s="1199" t="s">
        <v>2230</v>
      </c>
      <c r="C38" s="1299" t="s">
        <v>84</v>
      </c>
      <c r="D38" s="1225">
        <v>2</v>
      </c>
      <c r="E38" s="1420"/>
      <c r="F38" s="1222">
        <f t="shared" si="1"/>
        <v>0</v>
      </c>
    </row>
    <row r="39" spans="1:6" ht="49.9" customHeight="1">
      <c r="A39" s="1305">
        <v>8</v>
      </c>
      <c r="B39" s="1199" t="s">
        <v>2231</v>
      </c>
      <c r="C39" s="1299" t="s">
        <v>84</v>
      </c>
      <c r="D39" s="1225">
        <v>1</v>
      </c>
      <c r="E39" s="1420"/>
      <c r="F39" s="1222">
        <f t="shared" si="1"/>
        <v>0</v>
      </c>
    </row>
    <row r="40" spans="1:6" ht="39.6" customHeight="1">
      <c r="A40" s="1305">
        <v>9</v>
      </c>
      <c r="B40" s="1199" t="s">
        <v>2237</v>
      </c>
      <c r="C40" s="1299" t="s">
        <v>84</v>
      </c>
      <c r="D40" s="1225">
        <v>1</v>
      </c>
      <c r="E40" s="1420"/>
      <c r="F40" s="1222">
        <f t="shared" si="1"/>
        <v>0</v>
      </c>
    </row>
    <row r="41" spans="1:6" ht="33" customHeight="1">
      <c r="A41" s="1305">
        <v>10</v>
      </c>
      <c r="B41" s="1300" t="s">
        <v>2238</v>
      </c>
      <c r="C41" s="1299" t="s">
        <v>84</v>
      </c>
      <c r="D41" s="1302">
        <v>35</v>
      </c>
      <c r="E41" s="1425"/>
      <c r="F41" s="1303">
        <f t="shared" si="1"/>
        <v>0</v>
      </c>
    </row>
    <row r="42" spans="1:6" ht="13.15" customHeight="1">
      <c r="A42" s="1292"/>
      <c r="B42" s="1304" t="s">
        <v>2239</v>
      </c>
      <c r="C42" s="1278"/>
      <c r="D42" s="1278"/>
      <c r="E42" s="1260"/>
      <c r="F42" s="1261">
        <f>SUM(F32:F41)</f>
        <v>0</v>
      </c>
    </row>
    <row r="43" spans="1:6" ht="13.15" customHeight="1">
      <c r="A43" s="1292" t="s">
        <v>2209</v>
      </c>
      <c r="B43" s="1304" t="s">
        <v>4126</v>
      </c>
      <c r="C43" s="1278" t="s">
        <v>84</v>
      </c>
      <c r="D43" s="1278">
        <v>11</v>
      </c>
      <c r="E43" s="1260">
        <f>+F42</f>
        <v>0</v>
      </c>
      <c r="F43" s="1260">
        <f>E43*D43</f>
        <v>0</v>
      </c>
    </row>
    <row r="44" spans="1:6" ht="13.15" customHeight="1">
      <c r="A44" s="1218"/>
      <c r="B44" s="1199"/>
      <c r="C44" s="1224"/>
      <c r="D44" s="1225"/>
      <c r="E44" s="1221"/>
      <c r="F44" s="1222"/>
    </row>
    <row r="45" spans="1:6" ht="13.15" customHeight="1">
      <c r="A45" s="1218"/>
      <c r="B45" s="1199"/>
      <c r="C45" s="1224"/>
      <c r="D45" s="1225"/>
      <c r="E45" s="1221"/>
      <c r="F45" s="1222"/>
    </row>
    <row r="46" spans="1:6" ht="13.15" customHeight="1">
      <c r="A46" s="1292" t="s">
        <v>2240</v>
      </c>
      <c r="B46" s="1293" t="s">
        <v>2241</v>
      </c>
      <c r="C46" s="1294"/>
      <c r="D46" s="1294"/>
      <c r="E46" s="1294"/>
      <c r="F46" s="1295"/>
    </row>
    <row r="47" spans="1:6" ht="73.150000000000006" customHeight="1">
      <c r="A47" s="1296">
        <v>1</v>
      </c>
      <c r="B47" s="1297" t="s">
        <v>2242</v>
      </c>
      <c r="C47" s="1240" t="s">
        <v>84</v>
      </c>
      <c r="D47" s="1241">
        <v>20</v>
      </c>
      <c r="E47" s="1421"/>
      <c r="F47" s="1263">
        <f t="shared" ref="F47:F52" si="2">E47*D47</f>
        <v>0</v>
      </c>
    </row>
    <row r="48" spans="1:6" ht="73.150000000000006" customHeight="1">
      <c r="A48" s="1218">
        <v>2</v>
      </c>
      <c r="B48" s="1199" t="s">
        <v>2243</v>
      </c>
      <c r="C48" s="1224" t="s">
        <v>84</v>
      </c>
      <c r="D48" s="1225">
        <v>300</v>
      </c>
      <c r="E48" s="1420"/>
      <c r="F48" s="1222">
        <f t="shared" si="2"/>
        <v>0</v>
      </c>
    </row>
    <row r="49" spans="1:6" ht="52.9" customHeight="1">
      <c r="A49" s="1218">
        <v>3</v>
      </c>
      <c r="B49" s="1199" t="s">
        <v>2244</v>
      </c>
      <c r="C49" s="1224" t="s">
        <v>1579</v>
      </c>
      <c r="D49" s="1225">
        <v>12000</v>
      </c>
      <c r="E49" s="1420"/>
      <c r="F49" s="1222">
        <f t="shared" si="2"/>
        <v>0</v>
      </c>
    </row>
    <row r="50" spans="1:6" ht="26.45" customHeight="1">
      <c r="A50" s="1218">
        <v>4</v>
      </c>
      <c r="B50" s="1199" t="s">
        <v>2245</v>
      </c>
      <c r="C50" s="1224" t="s">
        <v>2246</v>
      </c>
      <c r="D50" s="1225">
        <v>660</v>
      </c>
      <c r="E50" s="1420"/>
      <c r="F50" s="1222">
        <f t="shared" si="2"/>
        <v>0</v>
      </c>
    </row>
    <row r="51" spans="1:6" ht="22.9" customHeight="1">
      <c r="A51" s="1218">
        <v>5</v>
      </c>
      <c r="B51" s="1199" t="s">
        <v>2247</v>
      </c>
      <c r="C51" s="1224" t="s">
        <v>84</v>
      </c>
      <c r="D51" s="1225">
        <v>2</v>
      </c>
      <c r="E51" s="1420"/>
      <c r="F51" s="1222">
        <f t="shared" si="2"/>
        <v>0</v>
      </c>
    </row>
    <row r="52" spans="1:6" ht="22.9" customHeight="1">
      <c r="A52" s="1218">
        <v>6</v>
      </c>
      <c r="B52" s="1199" t="s">
        <v>2248</v>
      </c>
      <c r="C52" s="1224" t="s">
        <v>84</v>
      </c>
      <c r="D52" s="1225">
        <v>9</v>
      </c>
      <c r="E52" s="1420"/>
      <c r="F52" s="1222">
        <f t="shared" si="2"/>
        <v>0</v>
      </c>
    </row>
    <row r="53" spans="1:6" ht="22.9" customHeight="1">
      <c r="A53" s="1218">
        <v>7</v>
      </c>
      <c r="B53" s="1199" t="s">
        <v>2249</v>
      </c>
      <c r="C53" s="1220"/>
      <c r="D53" s="1220"/>
      <c r="E53" s="1420"/>
      <c r="F53" s="1222"/>
    </row>
    <row r="54" spans="1:6" ht="13.15" customHeight="1">
      <c r="A54" s="1218"/>
      <c r="B54" s="1300" t="s">
        <v>2250</v>
      </c>
      <c r="C54" s="1306" t="s">
        <v>1579</v>
      </c>
      <c r="D54" s="1302">
        <v>1480</v>
      </c>
      <c r="E54" s="1425"/>
      <c r="F54" s="1303">
        <f>E54*D54</f>
        <v>0</v>
      </c>
    </row>
    <row r="55" spans="1:6" ht="13.15" customHeight="1">
      <c r="A55" s="1304"/>
      <c r="B55" s="1304" t="s">
        <v>2179</v>
      </c>
      <c r="C55" s="1278"/>
      <c r="D55" s="1278"/>
      <c r="E55" s="1260"/>
      <c r="F55" s="1261">
        <f>SUM(F47:F54)</f>
        <v>0</v>
      </c>
    </row>
    <row r="56" spans="1:6" ht="13.15" customHeight="1">
      <c r="A56" s="1218"/>
      <c r="B56" s="1307"/>
      <c r="C56" s="1308"/>
      <c r="D56" s="1308"/>
      <c r="E56" s="1242"/>
      <c r="F56" s="1263"/>
    </row>
  </sheetData>
  <sheetProtection algorithmName="SHA-512" hashValue="Kjbj8awcdaJr44Cso7HPN4HR6YfajkhJp/MEtRHQbTsAWDQmpKgNeq8Kd9e3hyZebDh9SW0JNcGpElasn7oqnw==" saltValue="cLa5DjI0JQMxavPoQGntIQ==" spinCount="100000" sheet="1" objects="1" scenarios="1" selectLockedCells="1"/>
  <mergeCells count="9">
    <mergeCell ref="B8:F8"/>
    <mergeCell ref="B9:F9"/>
    <mergeCell ref="A11:F11"/>
    <mergeCell ref="A1:F2"/>
    <mergeCell ref="A3:F3"/>
    <mergeCell ref="B4:E4"/>
    <mergeCell ref="A5:F5"/>
    <mergeCell ref="B6:F6"/>
    <mergeCell ref="A7:F7"/>
  </mergeCells>
  <pageMargins left="0.98425196850393704" right="0.39370078740157483" top="0.98425196850393704" bottom="1.2204724409448819" header="0.51181102362204722" footer="0.6692913385826772"/>
  <pageSetup paperSize="9" orientation="portrait" r:id="rId1"/>
  <headerFooter>
    <oddFooter>&amp;R&amp;"Arial,Regular"&amp;8&amp;U&amp;K000000Stran &amp;P / &amp;N</oddFooter>
  </headerFooter>
  <ignoredErrors>
    <ignoredError sqref="F42" formula="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285B9-A2AA-4E64-BF07-042185160E95}">
  <sheetPr>
    <tabColor theme="4" tint="0.59999389629810485"/>
  </sheetPr>
  <dimension ref="A1:U35"/>
  <sheetViews>
    <sheetView showGridLines="0" zoomScale="130" zoomScaleNormal="130" workbookViewId="0">
      <selection activeCell="E12" sqref="E12"/>
    </sheetView>
  </sheetViews>
  <sheetFormatPr defaultColWidth="8.85546875" defaultRowHeight="12.75" customHeight="1"/>
  <cols>
    <col min="1" max="1" width="4.5703125" style="1185" customWidth="1"/>
    <col min="2" max="2" width="36.7109375" style="1185" customWidth="1"/>
    <col min="3" max="3" width="6" style="1185" customWidth="1"/>
    <col min="4" max="4" width="7.28515625" style="1185" customWidth="1"/>
    <col min="5" max="5" width="10.28515625" style="1185" customWidth="1"/>
    <col min="6" max="6" width="13.140625" style="1185" customWidth="1"/>
    <col min="7" max="7" width="8.85546875" style="1419" customWidth="1"/>
    <col min="8" max="21" width="8.85546875" style="1419"/>
    <col min="22" max="16384" width="8.85546875" style="1185"/>
  </cols>
  <sheetData>
    <row r="1" spans="1:6" ht="8.65" customHeight="1">
      <c r="A1" s="3416" t="s">
        <v>2251</v>
      </c>
      <c r="B1" s="3395"/>
      <c r="C1" s="3395"/>
      <c r="D1" s="3395"/>
      <c r="E1" s="3395"/>
      <c r="F1" s="3395"/>
    </row>
    <row r="2" spans="1:6" ht="17.25" customHeight="1">
      <c r="A2" s="3395"/>
      <c r="B2" s="3395"/>
      <c r="C2" s="3395"/>
      <c r="D2" s="3395"/>
      <c r="E2" s="3395"/>
      <c r="F2" s="3395"/>
    </row>
    <row r="3" spans="1:6" ht="13.15" customHeight="1">
      <c r="A3" s="3403"/>
      <c r="B3" s="3403"/>
      <c r="C3" s="3403"/>
      <c r="D3" s="3403"/>
      <c r="E3" s="3403"/>
      <c r="F3" s="3403"/>
    </row>
    <row r="4" spans="1:6" ht="15" customHeight="1">
      <c r="A4" s="1212"/>
      <c r="B4" s="3396" t="s">
        <v>2252</v>
      </c>
      <c r="C4" s="3397"/>
      <c r="D4" s="3397"/>
      <c r="E4" s="3397"/>
      <c r="F4" s="1187">
        <f>SUM(F12:F33)</f>
        <v>0</v>
      </c>
    </row>
    <row r="5" spans="1:6" ht="13.15" customHeight="1">
      <c r="A5" s="3404"/>
      <c r="B5" s="3404"/>
      <c r="C5" s="3404"/>
      <c r="D5" s="3404"/>
      <c r="E5" s="3404"/>
      <c r="F5" s="3405"/>
    </row>
    <row r="6" spans="1:6" ht="36.75" customHeight="1">
      <c r="A6" s="1214"/>
      <c r="B6" s="3399" t="s">
        <v>2253</v>
      </c>
      <c r="C6" s="3400"/>
      <c r="D6" s="3400"/>
      <c r="E6" s="3400"/>
      <c r="F6" s="3400"/>
    </row>
    <row r="7" spans="1:6" ht="13.15" customHeight="1">
      <c r="A7" s="3392" t="s">
        <v>2052</v>
      </c>
      <c r="B7" s="3393"/>
      <c r="C7" s="3393"/>
      <c r="D7" s="3393"/>
      <c r="E7" s="3393"/>
      <c r="F7" s="3408"/>
    </row>
    <row r="8" spans="1:6" ht="13.15" customHeight="1">
      <c r="A8" s="1188" t="s">
        <v>2053</v>
      </c>
      <c r="B8" s="3384" t="s">
        <v>2054</v>
      </c>
      <c r="C8" s="3385"/>
      <c r="D8" s="3385"/>
      <c r="E8" s="3385"/>
      <c r="F8" s="3401"/>
    </row>
    <row r="9" spans="1:6" ht="13.15" customHeight="1">
      <c r="A9" s="1188" t="s">
        <v>2053</v>
      </c>
      <c r="B9" s="3384" t="s">
        <v>2055</v>
      </c>
      <c r="C9" s="3385"/>
      <c r="D9" s="3385"/>
      <c r="E9" s="3385"/>
      <c r="F9" s="3401"/>
    </row>
    <row r="10" spans="1:6" ht="13.15" customHeight="1">
      <c r="A10" s="1174" t="s">
        <v>2056</v>
      </c>
      <c r="B10" s="1175" t="s">
        <v>2057</v>
      </c>
      <c r="C10" s="1216" t="s">
        <v>2058</v>
      </c>
      <c r="D10" s="1216" t="s">
        <v>39</v>
      </c>
      <c r="E10" s="1217" t="s">
        <v>40</v>
      </c>
      <c r="F10" s="1177" t="s">
        <v>2059</v>
      </c>
    </row>
    <row r="11" spans="1:6" ht="13.15" customHeight="1">
      <c r="A11" s="3403"/>
      <c r="B11" s="3403"/>
      <c r="C11" s="3403"/>
      <c r="D11" s="3403"/>
      <c r="E11" s="3403"/>
      <c r="F11" s="3403"/>
    </row>
    <row r="12" spans="1:6" ht="117.6" customHeight="1">
      <c r="A12" s="1218">
        <v>1</v>
      </c>
      <c r="B12" s="1199" t="s">
        <v>2254</v>
      </c>
      <c r="C12" s="1224" t="s">
        <v>84</v>
      </c>
      <c r="D12" s="1225">
        <v>1</v>
      </c>
      <c r="E12" s="1423"/>
      <c r="F12" s="1222">
        <f>E12*D12</f>
        <v>0</v>
      </c>
    </row>
    <row r="13" spans="1:6" ht="22.9" customHeight="1">
      <c r="A13" s="1218">
        <v>2</v>
      </c>
      <c r="B13" s="1199" t="s">
        <v>2255</v>
      </c>
      <c r="C13" s="1224" t="s">
        <v>84</v>
      </c>
      <c r="D13" s="1225">
        <v>1</v>
      </c>
      <c r="E13" s="1423"/>
      <c r="F13" s="1222">
        <f t="shared" ref="F13:F28" si="0">E13*D13</f>
        <v>0</v>
      </c>
    </row>
    <row r="14" spans="1:6" ht="13.15" customHeight="1">
      <c r="A14" s="1218">
        <v>3</v>
      </c>
      <c r="B14" s="1199" t="s">
        <v>2256</v>
      </c>
      <c r="C14" s="1224" t="s">
        <v>84</v>
      </c>
      <c r="D14" s="1225">
        <v>2</v>
      </c>
      <c r="E14" s="1423"/>
      <c r="F14" s="1222">
        <f t="shared" si="0"/>
        <v>0</v>
      </c>
    </row>
    <row r="15" spans="1:6" ht="22.9" customHeight="1">
      <c r="A15" s="1218">
        <v>4</v>
      </c>
      <c r="B15" s="1199" t="s">
        <v>2257</v>
      </c>
      <c r="C15" s="1224" t="s">
        <v>84</v>
      </c>
      <c r="D15" s="1225">
        <v>1</v>
      </c>
      <c r="E15" s="1423"/>
      <c r="F15" s="1222">
        <f t="shared" si="0"/>
        <v>0</v>
      </c>
    </row>
    <row r="16" spans="1:6" ht="13.15" customHeight="1">
      <c r="A16" s="1218">
        <v>5</v>
      </c>
      <c r="B16" s="1199" t="s">
        <v>2258</v>
      </c>
      <c r="C16" s="1224" t="s">
        <v>84</v>
      </c>
      <c r="D16" s="1225">
        <v>38</v>
      </c>
      <c r="E16" s="1423"/>
      <c r="F16" s="1222">
        <f t="shared" si="0"/>
        <v>0</v>
      </c>
    </row>
    <row r="17" spans="1:6" ht="13.15" customHeight="1">
      <c r="A17" s="1218">
        <v>6</v>
      </c>
      <c r="B17" s="1199" t="s">
        <v>2259</v>
      </c>
      <c r="C17" s="1224" t="s">
        <v>1579</v>
      </c>
      <c r="D17" s="1225">
        <v>3917</v>
      </c>
      <c r="E17" s="1423"/>
      <c r="F17" s="1222">
        <f t="shared" si="0"/>
        <v>0</v>
      </c>
    </row>
    <row r="18" spans="1:6" ht="13.15" customHeight="1">
      <c r="A18" s="1218">
        <v>7</v>
      </c>
      <c r="B18" s="1199" t="s">
        <v>2260</v>
      </c>
      <c r="C18" s="1224" t="s">
        <v>1579</v>
      </c>
      <c r="D18" s="1225">
        <v>450</v>
      </c>
      <c r="E18" s="1423"/>
      <c r="F18" s="1222">
        <f t="shared" si="0"/>
        <v>0</v>
      </c>
    </row>
    <row r="19" spans="1:6" ht="35.25" customHeight="1">
      <c r="A19" s="1218">
        <v>8</v>
      </c>
      <c r="B19" s="1199" t="s">
        <v>2261</v>
      </c>
      <c r="C19" s="1224" t="s">
        <v>1579</v>
      </c>
      <c r="D19" s="1225">
        <v>650</v>
      </c>
      <c r="E19" s="1423"/>
      <c r="F19" s="1222">
        <f t="shared" si="0"/>
        <v>0</v>
      </c>
    </row>
    <row r="20" spans="1:6" ht="13.15" customHeight="1">
      <c r="A20" s="1218">
        <v>9</v>
      </c>
      <c r="B20" s="1199" t="s">
        <v>2262</v>
      </c>
      <c r="C20" s="1224" t="s">
        <v>1579</v>
      </c>
      <c r="D20" s="1225">
        <v>1200</v>
      </c>
      <c r="E20" s="1423"/>
      <c r="F20" s="1222">
        <f t="shared" si="0"/>
        <v>0</v>
      </c>
    </row>
    <row r="21" spans="1:6" ht="13.15" customHeight="1">
      <c r="A21" s="1218">
        <v>10</v>
      </c>
      <c r="B21" s="1199" t="s">
        <v>2263</v>
      </c>
      <c r="C21" s="1224" t="s">
        <v>84</v>
      </c>
      <c r="D21" s="1225">
        <v>418</v>
      </c>
      <c r="E21" s="1423"/>
      <c r="F21" s="1222">
        <f t="shared" si="0"/>
        <v>0</v>
      </c>
    </row>
    <row r="22" spans="1:6" ht="13.15" customHeight="1">
      <c r="A22" s="1218">
        <v>11</v>
      </c>
      <c r="B22" s="1199" t="s">
        <v>2264</v>
      </c>
      <c r="C22" s="1224" t="s">
        <v>84</v>
      </c>
      <c r="D22" s="1225">
        <v>98</v>
      </c>
      <c r="E22" s="1423"/>
      <c r="F22" s="1222">
        <f t="shared" si="0"/>
        <v>0</v>
      </c>
    </row>
    <row r="23" spans="1:6" ht="13.15" customHeight="1">
      <c r="A23" s="1218">
        <v>12</v>
      </c>
      <c r="B23" s="1199" t="s">
        <v>2265</v>
      </c>
      <c r="C23" s="1224" t="s">
        <v>84</v>
      </c>
      <c r="D23" s="1225">
        <v>27</v>
      </c>
      <c r="E23" s="1423"/>
      <c r="F23" s="1222">
        <f t="shared" si="0"/>
        <v>0</v>
      </c>
    </row>
    <row r="24" spans="1:6" ht="13.15" customHeight="1">
      <c r="A24" s="1218">
        <v>13</v>
      </c>
      <c r="B24" s="1199" t="s">
        <v>2266</v>
      </c>
      <c r="C24" s="1224" t="s">
        <v>84</v>
      </c>
      <c r="D24" s="1225">
        <v>32</v>
      </c>
      <c r="E24" s="1423"/>
      <c r="F24" s="1222">
        <f t="shared" si="0"/>
        <v>0</v>
      </c>
    </row>
    <row r="25" spans="1:6" ht="13.15" customHeight="1">
      <c r="A25" s="1218">
        <v>14</v>
      </c>
      <c r="B25" s="1199" t="s">
        <v>2267</v>
      </c>
      <c r="C25" s="1224" t="s">
        <v>84</v>
      </c>
      <c r="D25" s="1225">
        <v>18</v>
      </c>
      <c r="E25" s="1423"/>
      <c r="F25" s="1222">
        <f t="shared" si="0"/>
        <v>0</v>
      </c>
    </row>
    <row r="26" spans="1:6" ht="13.15" customHeight="1">
      <c r="A26" s="1218">
        <v>15</v>
      </c>
      <c r="B26" s="1199" t="s">
        <v>2268</v>
      </c>
      <c r="C26" s="1224" t="s">
        <v>84</v>
      </c>
      <c r="D26" s="1224" t="s">
        <v>2269</v>
      </c>
      <c r="E26" s="1423"/>
      <c r="F26" s="1222">
        <f t="shared" si="0"/>
        <v>0</v>
      </c>
    </row>
    <row r="27" spans="1:6" ht="58.7" customHeight="1">
      <c r="A27" s="1218">
        <v>16</v>
      </c>
      <c r="B27" s="1199" t="s">
        <v>4127</v>
      </c>
      <c r="C27" s="1224" t="s">
        <v>84</v>
      </c>
      <c r="D27" s="1224" t="s">
        <v>2270</v>
      </c>
      <c r="E27" s="1423"/>
      <c r="F27" s="1222">
        <f t="shared" si="0"/>
        <v>0</v>
      </c>
    </row>
    <row r="28" spans="1:6" ht="41.65" customHeight="1">
      <c r="A28" s="1218">
        <v>17</v>
      </c>
      <c r="B28" s="1199" t="s">
        <v>2271</v>
      </c>
      <c r="C28" s="1224" t="s">
        <v>84</v>
      </c>
      <c r="D28" s="1224" t="s">
        <v>2272</v>
      </c>
      <c r="E28" s="1423"/>
      <c r="F28" s="1222">
        <f t="shared" si="0"/>
        <v>0</v>
      </c>
    </row>
    <row r="29" spans="1:6" ht="18.95" customHeight="1">
      <c r="A29" s="1218">
        <v>18</v>
      </c>
      <c r="B29" s="1199" t="s">
        <v>2273</v>
      </c>
      <c r="C29" s="1224" t="s">
        <v>2274</v>
      </c>
      <c r="D29" s="1224" t="s">
        <v>2275</v>
      </c>
      <c r="E29" s="1423"/>
      <c r="F29" s="1222">
        <f>D29*E29</f>
        <v>0</v>
      </c>
    </row>
    <row r="30" spans="1:6" ht="13.15" customHeight="1">
      <c r="A30" s="1218">
        <v>19</v>
      </c>
      <c r="B30" s="1199" t="s">
        <v>2276</v>
      </c>
      <c r="C30" s="1224" t="s">
        <v>84</v>
      </c>
      <c r="D30" s="1224" t="s">
        <v>2275</v>
      </c>
      <c r="E30" s="1423"/>
      <c r="F30" s="1222">
        <f>E30*D30</f>
        <v>0</v>
      </c>
    </row>
    <row r="31" spans="1:6" ht="13.15" customHeight="1">
      <c r="A31" s="1218">
        <v>20</v>
      </c>
      <c r="B31" s="1199" t="s">
        <v>2277</v>
      </c>
      <c r="C31" s="1224" t="s">
        <v>84</v>
      </c>
      <c r="D31" s="1225">
        <v>1</v>
      </c>
      <c r="E31" s="1423"/>
      <c r="F31" s="1222">
        <f>E31*D31</f>
        <v>0</v>
      </c>
    </row>
    <row r="32" spans="1:6" ht="33" customHeight="1">
      <c r="A32" s="1218">
        <v>21</v>
      </c>
      <c r="B32" s="1199" t="s">
        <v>2278</v>
      </c>
      <c r="C32" s="1224" t="s">
        <v>84</v>
      </c>
      <c r="D32" s="1225">
        <v>1</v>
      </c>
      <c r="E32" s="1423"/>
      <c r="F32" s="1222">
        <f>E32*D32</f>
        <v>0</v>
      </c>
    </row>
    <row r="33" spans="1:6" ht="33" customHeight="1">
      <c r="A33" s="1218">
        <v>22</v>
      </c>
      <c r="B33" s="1199" t="s">
        <v>2279</v>
      </c>
      <c r="C33" s="1224" t="s">
        <v>73</v>
      </c>
      <c r="D33" s="1225">
        <v>1</v>
      </c>
      <c r="E33" s="1423"/>
      <c r="F33" s="1222">
        <f>E33*D33</f>
        <v>0</v>
      </c>
    </row>
    <row r="34" spans="1:6" ht="7.9" customHeight="1">
      <c r="A34" s="1223"/>
      <c r="B34" s="1309"/>
      <c r="C34" s="1309"/>
      <c r="D34" s="1309"/>
      <c r="E34" s="1309"/>
      <c r="F34" s="1309"/>
    </row>
    <row r="35" spans="1:6" ht="7.9" customHeight="1">
      <c r="A35" s="3417"/>
      <c r="B35" s="3417"/>
      <c r="C35" s="3417"/>
      <c r="D35" s="3417"/>
      <c r="E35" s="3378"/>
      <c r="F35" s="3417"/>
    </row>
  </sheetData>
  <sheetProtection algorithmName="SHA-512" hashValue="cJaaKOnj1dKKB7Q5PrKGCnzATbQZporcNochYZzA9/fqFF5CEy444+OVCLOHMzqpFNn5jixlt+sRrXwRnZpjrA==" saltValue="AyCohw1eCHqf7y/7RihdqA==" spinCount="100000" sheet="1" objects="1" scenarios="1" selectLockedCells="1"/>
  <mergeCells count="10">
    <mergeCell ref="B8:F8"/>
    <mergeCell ref="B9:F9"/>
    <mergeCell ref="A11:F11"/>
    <mergeCell ref="A35:F35"/>
    <mergeCell ref="A1:F2"/>
    <mergeCell ref="A3:F3"/>
    <mergeCell ref="B4:E4"/>
    <mergeCell ref="A5:F5"/>
    <mergeCell ref="B6:F6"/>
    <mergeCell ref="A7:F7"/>
  </mergeCells>
  <pageMargins left="0.98425196850393704" right="0.39370078740157483" top="0.98425196850393704" bottom="1.2204724409448819" header="0.51181102362204722" footer="0.6692913385826772"/>
  <pageSetup paperSize="9" orientation="portrait" r:id="rId1"/>
  <headerFooter>
    <oddFooter>&amp;R&amp;"Arial,Regular"&amp;8&amp;U&amp;K000000Stran &amp;P / &amp;N</oddFooter>
  </headerFooter>
  <ignoredErrors>
    <ignoredError sqref="C26:D30" numberStoredAsText="1"/>
    <ignoredError sqref="F29" 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E56EF-6E0B-41BF-8622-78C884B9210A}">
  <sheetPr>
    <tabColor theme="4" tint="0.59999389629810485"/>
  </sheetPr>
  <dimension ref="A1:Z22"/>
  <sheetViews>
    <sheetView workbookViewId="0">
      <pane ySplit="8" topLeftCell="A9" activePane="bottomLeft" state="frozen"/>
      <selection activeCell="P31" sqref="P31"/>
      <selection pane="bottomLeft" activeCell="E14" sqref="E14"/>
    </sheetView>
  </sheetViews>
  <sheetFormatPr defaultColWidth="8.85546875" defaultRowHeight="12.75"/>
  <cols>
    <col min="1" max="1" width="4.5703125" style="1340" customWidth="1"/>
    <col min="2" max="2" width="36.7109375" style="1341" customWidth="1"/>
    <col min="3" max="3" width="6" style="1342" customWidth="1"/>
    <col min="4" max="4" width="7.28515625" style="1342" customWidth="1"/>
    <col min="5" max="5" width="10.28515625" style="1343" customWidth="1"/>
    <col min="6" max="6" width="13.140625" style="1344" customWidth="1"/>
    <col min="7" max="26" width="8.85546875" style="1429"/>
    <col min="27" max="16384" width="8.85546875" style="1310"/>
  </cols>
  <sheetData>
    <row r="1" spans="1:26">
      <c r="A1" s="3425" t="s">
        <v>2280</v>
      </c>
      <c r="B1" s="3426"/>
      <c r="C1" s="3426"/>
      <c r="D1" s="3426"/>
      <c r="E1" s="3426"/>
      <c r="F1" s="3426"/>
    </row>
    <row r="2" spans="1:26">
      <c r="A2" s="3426"/>
      <c r="B2" s="3426"/>
      <c r="C2" s="3426"/>
      <c r="D2" s="3426"/>
      <c r="E2" s="3426"/>
      <c r="F2" s="3426"/>
    </row>
    <row r="3" spans="1:26">
      <c r="A3" s="3427"/>
      <c r="B3" s="3427"/>
      <c r="C3" s="3427"/>
      <c r="D3" s="3427"/>
      <c r="E3" s="3427"/>
      <c r="F3" s="3427"/>
    </row>
    <row r="4" spans="1:26" ht="12" customHeight="1">
      <c r="A4" s="1311"/>
      <c r="B4" s="3428" t="s">
        <v>2281</v>
      </c>
      <c r="C4" s="3429"/>
      <c r="D4" s="3429"/>
      <c r="E4" s="3429"/>
      <c r="F4" s="1312">
        <f>SUM(F9:F22)</f>
        <v>0</v>
      </c>
    </row>
    <row r="5" spans="1:26">
      <c r="A5" s="3430"/>
      <c r="B5" s="3430"/>
      <c r="C5" s="3430"/>
      <c r="D5" s="3430"/>
      <c r="E5" s="3430"/>
      <c r="F5" s="3430"/>
    </row>
    <row r="6" spans="1:26" s="1314" customFormat="1" ht="58.15" customHeight="1">
      <c r="A6" s="1313"/>
      <c r="B6" s="3431" t="s">
        <v>2282</v>
      </c>
      <c r="C6" s="3431"/>
      <c r="D6" s="3431"/>
      <c r="E6" s="3431"/>
      <c r="F6" s="3431"/>
      <c r="G6" s="1430"/>
      <c r="H6" s="1430"/>
      <c r="I6" s="1430"/>
      <c r="J6" s="1430"/>
      <c r="K6" s="1430"/>
      <c r="L6" s="1430"/>
      <c r="M6" s="1430"/>
      <c r="N6" s="1430"/>
      <c r="O6" s="1430"/>
      <c r="P6" s="1430"/>
      <c r="Q6" s="1430"/>
      <c r="R6" s="1430"/>
      <c r="S6" s="1430"/>
      <c r="T6" s="1430"/>
      <c r="U6" s="1430"/>
      <c r="V6" s="1430"/>
      <c r="W6" s="1430"/>
      <c r="X6" s="1430"/>
      <c r="Y6" s="1430"/>
      <c r="Z6" s="1430"/>
    </row>
    <row r="7" spans="1:26">
      <c r="A7" s="3432"/>
      <c r="B7" s="3432"/>
      <c r="C7" s="3432"/>
      <c r="D7" s="3432"/>
      <c r="E7" s="3432"/>
      <c r="F7" s="3432"/>
    </row>
    <row r="8" spans="1:26">
      <c r="A8" s="1315" t="s">
        <v>2056</v>
      </c>
      <c r="B8" s="1316" t="s">
        <v>2057</v>
      </c>
      <c r="C8" s="1317" t="s">
        <v>2058</v>
      </c>
      <c r="D8" s="1317" t="s">
        <v>39</v>
      </c>
      <c r="E8" s="1318" t="s">
        <v>40</v>
      </c>
      <c r="F8" s="1319" t="s">
        <v>2059</v>
      </c>
    </row>
    <row r="9" spans="1:26">
      <c r="A9" s="3418" t="s">
        <v>2052</v>
      </c>
      <c r="B9" s="3419"/>
      <c r="C9" s="3419"/>
      <c r="D9" s="3419"/>
      <c r="E9" s="3419"/>
      <c r="F9" s="3420"/>
    </row>
    <row r="10" spans="1:26">
      <c r="A10" s="1320" t="s">
        <v>2053</v>
      </c>
      <c r="B10" s="3421" t="s">
        <v>2054</v>
      </c>
      <c r="C10" s="3422"/>
      <c r="D10" s="3422"/>
      <c r="E10" s="3422"/>
      <c r="F10" s="3423"/>
    </row>
    <row r="11" spans="1:26">
      <c r="A11" s="1320" t="s">
        <v>2053</v>
      </c>
      <c r="B11" s="3421" t="s">
        <v>2055</v>
      </c>
      <c r="C11" s="3422"/>
      <c r="D11" s="3422"/>
      <c r="E11" s="3422"/>
      <c r="F11" s="3423"/>
    </row>
    <row r="12" spans="1:26" s="1325" customFormat="1">
      <c r="A12" s="1321"/>
      <c r="B12" s="1322" t="s">
        <v>2283</v>
      </c>
      <c r="C12" s="1323"/>
      <c r="D12" s="1323"/>
      <c r="E12" s="1323"/>
      <c r="F12" s="1324"/>
      <c r="G12" s="1431"/>
      <c r="H12" s="1431"/>
      <c r="I12" s="1431"/>
      <c r="J12" s="1431"/>
      <c r="K12" s="1431"/>
      <c r="L12" s="1431"/>
      <c r="M12" s="1431"/>
      <c r="N12" s="1431"/>
      <c r="O12" s="1431"/>
      <c r="P12" s="1431"/>
      <c r="Q12" s="1431"/>
      <c r="R12" s="1431"/>
      <c r="S12" s="1431"/>
      <c r="T12" s="1431"/>
      <c r="U12" s="1431"/>
      <c r="V12" s="1431"/>
      <c r="W12" s="1431"/>
      <c r="X12" s="1431"/>
      <c r="Y12" s="1431"/>
      <c r="Z12" s="1431"/>
    </row>
    <row r="13" spans="1:26" s="1325" customFormat="1">
      <c r="A13" s="1326"/>
      <c r="B13" s="1327"/>
      <c r="C13" s="1326"/>
      <c r="D13" s="1326"/>
      <c r="E13" s="1328"/>
      <c r="F13" s="1329"/>
      <c r="G13" s="1431"/>
      <c r="H13" s="1431"/>
      <c r="I13" s="1431"/>
      <c r="J13" s="1431"/>
      <c r="K13" s="1431"/>
      <c r="L13" s="1431"/>
      <c r="M13" s="1431"/>
      <c r="N13" s="1431"/>
      <c r="O13" s="1431"/>
      <c r="P13" s="1431"/>
      <c r="Q13" s="1431"/>
      <c r="R13" s="1431"/>
      <c r="S13" s="1431"/>
      <c r="T13" s="1431"/>
      <c r="U13" s="1431"/>
      <c r="V13" s="1431"/>
      <c r="W13" s="1431"/>
      <c r="X13" s="1431"/>
      <c r="Y13" s="1431"/>
      <c r="Z13" s="1431"/>
    </row>
    <row r="14" spans="1:26" s="1325" customFormat="1" ht="140.25">
      <c r="A14" s="1330">
        <v>1</v>
      </c>
      <c r="B14" s="1331" t="s">
        <v>2284</v>
      </c>
      <c r="C14" s="1332" t="s">
        <v>84</v>
      </c>
      <c r="D14" s="1333">
        <v>1</v>
      </c>
      <c r="E14" s="1428"/>
      <c r="F14" s="1334">
        <f t="shared" ref="F14:F20" si="0">+E14*D14</f>
        <v>0</v>
      </c>
      <c r="G14" s="1431"/>
      <c r="H14" s="1431"/>
      <c r="I14" s="1431"/>
      <c r="J14" s="1431"/>
      <c r="K14" s="1431"/>
      <c r="L14" s="1431"/>
      <c r="M14" s="1431"/>
      <c r="N14" s="1431"/>
      <c r="O14" s="1431"/>
      <c r="P14" s="1431"/>
      <c r="Q14" s="1431"/>
      <c r="R14" s="1431"/>
      <c r="S14" s="1431"/>
      <c r="T14" s="1431"/>
      <c r="U14" s="1431"/>
      <c r="V14" s="1431"/>
      <c r="W14" s="1431"/>
      <c r="X14" s="1431"/>
      <c r="Y14" s="1431"/>
      <c r="Z14" s="1431"/>
    </row>
    <row r="15" spans="1:26" s="1325" customFormat="1" ht="25.5">
      <c r="A15" s="1330">
        <v>2</v>
      </c>
      <c r="B15" s="1331" t="s">
        <v>2285</v>
      </c>
      <c r="C15" s="1332" t="s">
        <v>1579</v>
      </c>
      <c r="D15" s="1333">
        <v>15</v>
      </c>
      <c r="E15" s="1428"/>
      <c r="F15" s="1334">
        <f t="shared" si="0"/>
        <v>0</v>
      </c>
      <c r="G15" s="1431"/>
      <c r="H15" s="1431"/>
      <c r="I15" s="1431"/>
      <c r="J15" s="1431"/>
      <c r="K15" s="1431"/>
      <c r="L15" s="1431"/>
      <c r="M15" s="1431"/>
      <c r="N15" s="1431"/>
      <c r="O15" s="1431"/>
      <c r="P15" s="1431"/>
      <c r="Q15" s="1431"/>
      <c r="R15" s="1431"/>
      <c r="S15" s="1431"/>
      <c r="T15" s="1431"/>
      <c r="U15" s="1431"/>
      <c r="V15" s="1431"/>
      <c r="W15" s="1431"/>
      <c r="X15" s="1431"/>
      <c r="Y15" s="1431"/>
      <c r="Z15" s="1431"/>
    </row>
    <row r="16" spans="1:26" s="1325" customFormat="1" ht="25.5">
      <c r="A16" s="1330">
        <v>3</v>
      </c>
      <c r="B16" s="1331" t="s">
        <v>2286</v>
      </c>
      <c r="C16" s="1332" t="s">
        <v>1579</v>
      </c>
      <c r="D16" s="1333">
        <v>60</v>
      </c>
      <c r="E16" s="1428"/>
      <c r="F16" s="1334">
        <f t="shared" si="0"/>
        <v>0</v>
      </c>
      <c r="G16" s="1431"/>
      <c r="H16" s="1431"/>
      <c r="I16" s="1431"/>
      <c r="J16" s="1431"/>
      <c r="K16" s="1431"/>
      <c r="L16" s="1431"/>
      <c r="M16" s="1431"/>
      <c r="N16" s="1431"/>
      <c r="O16" s="1431"/>
      <c r="P16" s="1431"/>
      <c r="Q16" s="1431"/>
      <c r="R16" s="1431"/>
      <c r="S16" s="1431"/>
      <c r="T16" s="1431"/>
      <c r="U16" s="1431"/>
      <c r="V16" s="1431"/>
      <c r="W16" s="1431"/>
      <c r="X16" s="1431"/>
      <c r="Y16" s="1431"/>
      <c r="Z16" s="1431"/>
    </row>
    <row r="17" spans="1:26" s="1325" customFormat="1" ht="25.5">
      <c r="A17" s="1330">
        <v>4</v>
      </c>
      <c r="B17" s="1331" t="s">
        <v>2287</v>
      </c>
      <c r="C17" s="1332" t="s">
        <v>1579</v>
      </c>
      <c r="D17" s="1333">
        <v>60</v>
      </c>
      <c r="E17" s="1428"/>
      <c r="F17" s="1334">
        <f t="shared" si="0"/>
        <v>0</v>
      </c>
      <c r="G17" s="1431"/>
      <c r="H17" s="1431"/>
      <c r="I17" s="1431"/>
      <c r="J17" s="1431"/>
      <c r="K17" s="1431"/>
      <c r="L17" s="1431"/>
      <c r="M17" s="1431"/>
      <c r="N17" s="1431"/>
      <c r="O17" s="1431"/>
      <c r="P17" s="1431"/>
      <c r="Q17" s="1431"/>
      <c r="R17" s="1431"/>
      <c r="S17" s="1431"/>
      <c r="T17" s="1431"/>
      <c r="U17" s="1431"/>
      <c r="V17" s="1431"/>
      <c r="W17" s="1431"/>
      <c r="X17" s="1431"/>
      <c r="Y17" s="1431"/>
      <c r="Z17" s="1431"/>
    </row>
    <row r="18" spans="1:26" s="1325" customFormat="1" ht="38.25">
      <c r="A18" s="1330">
        <v>5</v>
      </c>
      <c r="B18" s="1331" t="s">
        <v>2288</v>
      </c>
      <c r="C18" s="1332" t="s">
        <v>1579</v>
      </c>
      <c r="D18" s="1333">
        <v>40</v>
      </c>
      <c r="E18" s="1428"/>
      <c r="F18" s="1334">
        <f t="shared" si="0"/>
        <v>0</v>
      </c>
      <c r="G18" s="1431"/>
      <c r="H18" s="1431"/>
      <c r="I18" s="1431"/>
      <c r="J18" s="1431"/>
      <c r="K18" s="1431"/>
      <c r="L18" s="1431"/>
      <c r="M18" s="1431"/>
      <c r="N18" s="1431"/>
      <c r="O18" s="1431"/>
      <c r="P18" s="1431"/>
      <c r="Q18" s="1431"/>
      <c r="R18" s="1431"/>
      <c r="S18" s="1431"/>
      <c r="T18" s="1431"/>
      <c r="U18" s="1431"/>
      <c r="V18" s="1431"/>
      <c r="W18" s="1431"/>
      <c r="X18" s="1431"/>
      <c r="Y18" s="1431"/>
      <c r="Z18" s="1431"/>
    </row>
    <row r="19" spans="1:26" s="1325" customFormat="1" ht="38.25">
      <c r="A19" s="1330">
        <v>6</v>
      </c>
      <c r="B19" s="1331" t="s">
        <v>2289</v>
      </c>
      <c r="C19" s="1332" t="s">
        <v>1579</v>
      </c>
      <c r="D19" s="1333">
        <v>20</v>
      </c>
      <c r="E19" s="1428"/>
      <c r="F19" s="1334">
        <f t="shared" si="0"/>
        <v>0</v>
      </c>
      <c r="G19" s="1431"/>
      <c r="H19" s="1431"/>
      <c r="I19" s="1431"/>
      <c r="J19" s="1431"/>
      <c r="K19" s="1431"/>
      <c r="L19" s="1431"/>
      <c r="M19" s="1431"/>
      <c r="N19" s="1431"/>
      <c r="O19" s="1431"/>
      <c r="P19" s="1431"/>
      <c r="Q19" s="1431"/>
      <c r="R19" s="1431"/>
      <c r="S19" s="1431"/>
      <c r="T19" s="1431"/>
      <c r="U19" s="1431"/>
      <c r="V19" s="1431"/>
      <c r="W19" s="1431"/>
      <c r="X19" s="1431"/>
      <c r="Y19" s="1431"/>
      <c r="Z19" s="1431"/>
    </row>
    <row r="20" spans="1:26" s="1325" customFormat="1" ht="38.25">
      <c r="A20" s="1330">
        <v>7</v>
      </c>
      <c r="B20" s="1331" t="s">
        <v>2290</v>
      </c>
      <c r="C20" s="1332" t="s">
        <v>1579</v>
      </c>
      <c r="D20" s="1333">
        <v>20</v>
      </c>
      <c r="E20" s="1428"/>
      <c r="F20" s="1334">
        <f t="shared" si="0"/>
        <v>0</v>
      </c>
      <c r="G20" s="1431"/>
      <c r="H20" s="1431"/>
      <c r="I20" s="1431"/>
      <c r="J20" s="1431"/>
      <c r="K20" s="1431"/>
      <c r="L20" s="1431"/>
      <c r="M20" s="1431"/>
      <c r="N20" s="1431"/>
      <c r="O20" s="1431"/>
      <c r="P20" s="1431"/>
      <c r="Q20" s="1431"/>
      <c r="R20" s="1431"/>
      <c r="S20" s="1431"/>
      <c r="T20" s="1431"/>
      <c r="U20" s="1431"/>
      <c r="V20" s="1431"/>
      <c r="W20" s="1431"/>
      <c r="X20" s="1431"/>
      <c r="Y20" s="1431"/>
      <c r="Z20" s="1431"/>
    </row>
    <row r="21" spans="1:26" s="1325" customFormat="1">
      <c r="A21" s="1335"/>
      <c r="B21" s="1336"/>
      <c r="C21" s="1337"/>
      <c r="D21" s="1337"/>
      <c r="E21" s="1338"/>
      <c r="F21" s="1339"/>
      <c r="G21" s="1431"/>
      <c r="H21" s="1431"/>
      <c r="I21" s="1431"/>
      <c r="J21" s="1431"/>
      <c r="K21" s="1431"/>
      <c r="L21" s="1431"/>
      <c r="M21" s="1431"/>
      <c r="N21" s="1431"/>
      <c r="O21" s="1431"/>
      <c r="P21" s="1431"/>
      <c r="Q21" s="1431"/>
      <c r="R21" s="1431"/>
      <c r="S21" s="1431"/>
      <c r="T21" s="1431"/>
      <c r="U21" s="1431"/>
      <c r="V21" s="1431"/>
      <c r="W21" s="1431"/>
      <c r="X21" s="1431"/>
      <c r="Y21" s="1431"/>
      <c r="Z21" s="1431"/>
    </row>
    <row r="22" spans="1:26" ht="7.5" customHeight="1">
      <c r="A22" s="3424"/>
      <c r="B22" s="3424"/>
      <c r="C22" s="3424"/>
      <c r="D22" s="3424"/>
      <c r="E22" s="3424"/>
      <c r="F22" s="3424"/>
    </row>
  </sheetData>
  <sheetProtection algorithmName="SHA-512" hashValue="pCPImtDJ93IM27X16fKLOz9IX29hj0draIVbj4ld/vWj7nYyxW3HVPHr2cL/HX8QsnqZc+iUr9uCoHeUY79U9g==" saltValue="6VN8I0Qcgsj4YdHmuUQkOA==" spinCount="100000" sheet="1" objects="1" scenarios="1" selectLockedCells="1"/>
  <mergeCells count="10">
    <mergeCell ref="A9:F9"/>
    <mergeCell ref="B10:F10"/>
    <mergeCell ref="B11:F11"/>
    <mergeCell ref="A22:F22"/>
    <mergeCell ref="A1:F2"/>
    <mergeCell ref="A3:F3"/>
    <mergeCell ref="B4:E4"/>
    <mergeCell ref="A5:F5"/>
    <mergeCell ref="B6:F6"/>
    <mergeCell ref="A7:F7"/>
  </mergeCells>
  <pageMargins left="0.98425196850393704" right="0.39370078740157483" top="0.98425196850393704" bottom="1.2204724409448819" header="0.51181102362204722" footer="0.6692913385826772"/>
  <pageSetup paperSize="9" firstPageNumber="0" orientation="portrait" r:id="rId1"/>
  <headerFooter>
    <oddFooter>&amp;R&amp;"Arial,Regular"&amp;8&amp;U&amp;K000000Stran &amp;P / &amp;N</oddFooter>
  </headerFooter>
  <rowBreaks count="1" manualBreakCount="1">
    <brk id="11"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DD28C-2926-447D-8901-063206F75F6D}">
  <sheetPr>
    <tabColor theme="4" tint="0.59999389629810485"/>
  </sheetPr>
  <dimension ref="A1:T31"/>
  <sheetViews>
    <sheetView showGridLines="0" zoomScale="130" zoomScaleNormal="130" workbookViewId="0">
      <selection activeCell="E14" sqref="E14"/>
    </sheetView>
  </sheetViews>
  <sheetFormatPr defaultColWidth="8.85546875" defaultRowHeight="13.5" customHeight="1"/>
  <cols>
    <col min="1" max="1" width="4.5703125" style="1185" customWidth="1"/>
    <col min="2" max="2" width="36.7109375" style="1185" customWidth="1"/>
    <col min="3" max="3" width="6" style="1185" customWidth="1"/>
    <col min="4" max="4" width="7.28515625" style="1185" customWidth="1"/>
    <col min="5" max="5" width="10.28515625" style="1185" customWidth="1"/>
    <col min="6" max="6" width="13.140625" style="1185" customWidth="1"/>
    <col min="7" max="7" width="8.85546875" style="1419" customWidth="1"/>
    <col min="8" max="20" width="8.85546875" style="1419"/>
    <col min="21" max="16384" width="8.85546875" style="1185"/>
  </cols>
  <sheetData>
    <row r="1" spans="1:6" ht="8.65" customHeight="1">
      <c r="A1" s="3416" t="s">
        <v>2291</v>
      </c>
      <c r="B1" s="3395"/>
      <c r="C1" s="3395"/>
      <c r="D1" s="3395"/>
      <c r="E1" s="3395"/>
      <c r="F1" s="3395"/>
    </row>
    <row r="2" spans="1:6" ht="21" customHeight="1">
      <c r="A2" s="3395"/>
      <c r="B2" s="3395"/>
      <c r="C2" s="3395"/>
      <c r="D2" s="3395"/>
      <c r="E2" s="3395"/>
      <c r="F2" s="3395"/>
    </row>
    <row r="3" spans="1:6" ht="13.15" customHeight="1">
      <c r="A3" s="3403"/>
      <c r="B3" s="3403"/>
      <c r="C3" s="3403"/>
      <c r="D3" s="3403"/>
      <c r="E3" s="3403"/>
      <c r="F3" s="3403"/>
    </row>
    <row r="4" spans="1:6" ht="15" customHeight="1">
      <c r="A4" s="1212"/>
      <c r="B4" s="3396" t="s">
        <v>2292</v>
      </c>
      <c r="C4" s="3397"/>
      <c r="D4" s="3397"/>
      <c r="E4" s="3397"/>
      <c r="F4" s="1187">
        <f>+F17+F29</f>
        <v>0</v>
      </c>
    </row>
    <row r="5" spans="1:6" ht="13.15" customHeight="1">
      <c r="A5" s="3404"/>
      <c r="B5" s="3404"/>
      <c r="C5" s="3404"/>
      <c r="D5" s="3404"/>
      <c r="E5" s="3404"/>
      <c r="F5" s="3405"/>
    </row>
    <row r="6" spans="1:6" ht="36.75" customHeight="1">
      <c r="A6" s="1214"/>
      <c r="B6" s="3399" t="s">
        <v>2293</v>
      </c>
      <c r="C6" s="3400"/>
      <c r="D6" s="3400"/>
      <c r="E6" s="3400"/>
      <c r="F6" s="3400"/>
    </row>
    <row r="7" spans="1:6" ht="13.15" customHeight="1">
      <c r="A7" s="3392" t="s">
        <v>2052</v>
      </c>
      <c r="B7" s="3393"/>
      <c r="C7" s="3393"/>
      <c r="D7" s="3393"/>
      <c r="E7" s="3393"/>
      <c r="F7" s="3408"/>
    </row>
    <row r="8" spans="1:6" ht="13.15" customHeight="1">
      <c r="A8" s="1188" t="s">
        <v>2053</v>
      </c>
      <c r="B8" s="3384" t="s">
        <v>2054</v>
      </c>
      <c r="C8" s="3385"/>
      <c r="D8" s="3385"/>
      <c r="E8" s="3385"/>
      <c r="F8" s="3401"/>
    </row>
    <row r="9" spans="1:6" ht="27" customHeight="1">
      <c r="A9" s="1188" t="s">
        <v>2053</v>
      </c>
      <c r="B9" s="3384" t="s">
        <v>2055</v>
      </c>
      <c r="C9" s="3385"/>
      <c r="D9" s="3385"/>
      <c r="E9" s="3385"/>
      <c r="F9" s="3401"/>
    </row>
    <row r="10" spans="1:6" ht="13.15" customHeight="1">
      <c r="A10" s="1174" t="s">
        <v>2056</v>
      </c>
      <c r="B10" s="1175" t="s">
        <v>2057</v>
      </c>
      <c r="C10" s="1216" t="s">
        <v>2058</v>
      </c>
      <c r="D10" s="1216" t="s">
        <v>39</v>
      </c>
      <c r="E10" s="1217" t="s">
        <v>40</v>
      </c>
      <c r="F10" s="1177" t="s">
        <v>2059</v>
      </c>
    </row>
    <row r="11" spans="1:6" ht="13.15" customHeight="1">
      <c r="A11" s="3409"/>
      <c r="B11" s="3409"/>
      <c r="C11" s="3409"/>
      <c r="D11" s="3409"/>
      <c r="E11" s="3409"/>
      <c r="F11" s="3409"/>
    </row>
    <row r="12" spans="1:6" ht="13.15" customHeight="1">
      <c r="A12" s="1345" t="s">
        <v>2177</v>
      </c>
      <c r="B12" s="1346" t="s">
        <v>2294</v>
      </c>
      <c r="C12" s="1347"/>
      <c r="D12" s="1347"/>
      <c r="E12" s="1347"/>
      <c r="F12" s="1348"/>
    </row>
    <row r="13" spans="1:6" ht="13.15" customHeight="1">
      <c r="A13" s="1223"/>
      <c r="B13" s="1211"/>
      <c r="C13" s="1220"/>
      <c r="D13" s="1220"/>
      <c r="E13" s="1222"/>
      <c r="F13" s="1222"/>
    </row>
    <row r="14" spans="1:6" ht="19.149999999999999" customHeight="1">
      <c r="A14" s="1218">
        <v>1</v>
      </c>
      <c r="B14" s="1199" t="s">
        <v>2295</v>
      </c>
      <c r="C14" s="1224" t="s">
        <v>84</v>
      </c>
      <c r="D14" s="1225">
        <v>110</v>
      </c>
      <c r="E14" s="1423"/>
      <c r="F14" s="1222">
        <f t="shared" ref="F14:F15" si="0">D14*E14</f>
        <v>0</v>
      </c>
    </row>
    <row r="15" spans="1:6" ht="33" customHeight="1">
      <c r="A15" s="1218">
        <v>2</v>
      </c>
      <c r="B15" s="1199" t="s">
        <v>2296</v>
      </c>
      <c r="C15" s="1224" t="s">
        <v>84</v>
      </c>
      <c r="D15" s="1225">
        <v>116</v>
      </c>
      <c r="E15" s="1423"/>
      <c r="F15" s="1222">
        <f t="shared" si="0"/>
        <v>0</v>
      </c>
    </row>
    <row r="16" spans="1:6" ht="13.15" customHeight="1">
      <c r="A16" s="1349"/>
      <c r="B16" s="1350"/>
      <c r="C16" s="1351"/>
      <c r="D16" s="1351"/>
      <c r="E16" s="1432"/>
      <c r="F16" s="1303"/>
    </row>
    <row r="17" spans="1:6" ht="13.15" customHeight="1">
      <c r="A17" s="1292" t="s">
        <v>2177</v>
      </c>
      <c r="B17" s="1304" t="s">
        <v>2179</v>
      </c>
      <c r="C17" s="1278"/>
      <c r="D17" s="1278"/>
      <c r="E17" s="1422"/>
      <c r="F17" s="1261">
        <f>SUM(F14:F15)</f>
        <v>0</v>
      </c>
    </row>
    <row r="18" spans="1:6" ht="13.15" customHeight="1">
      <c r="A18" s="1287"/>
      <c r="B18" s="1352"/>
      <c r="C18" s="1290"/>
      <c r="D18" s="1290"/>
      <c r="E18" s="1433"/>
      <c r="F18" s="1291"/>
    </row>
    <row r="19" spans="1:6" ht="13.15" customHeight="1">
      <c r="A19" s="1345" t="s">
        <v>2297</v>
      </c>
      <c r="B19" s="1346" t="s">
        <v>2298</v>
      </c>
      <c r="C19" s="1347"/>
      <c r="D19" s="1347"/>
      <c r="E19" s="1434"/>
      <c r="F19" s="1348"/>
    </row>
    <row r="20" spans="1:6" ht="13.15" customHeight="1">
      <c r="A20" s="1223"/>
      <c r="B20" s="1211"/>
      <c r="C20" s="1220"/>
      <c r="D20" s="1220"/>
      <c r="E20" s="1423"/>
      <c r="F20" s="1222"/>
    </row>
    <row r="21" spans="1:6" ht="46.15" customHeight="1">
      <c r="A21" s="1223"/>
      <c r="B21" s="1199" t="s">
        <v>2299</v>
      </c>
      <c r="C21" s="1224" t="s">
        <v>73</v>
      </c>
      <c r="D21" s="1225">
        <v>1</v>
      </c>
      <c r="E21" s="1423"/>
      <c r="F21" s="1222">
        <f t="shared" ref="F21:F27" si="1">D21*E21</f>
        <v>0</v>
      </c>
    </row>
    <row r="22" spans="1:6" ht="21.6" customHeight="1">
      <c r="A22" s="1223"/>
      <c r="B22" s="1199" t="s">
        <v>2300</v>
      </c>
      <c r="C22" s="1224" t="s">
        <v>84</v>
      </c>
      <c r="D22" s="1225">
        <v>1</v>
      </c>
      <c r="E22" s="1423"/>
      <c r="F22" s="1222">
        <f t="shared" si="1"/>
        <v>0</v>
      </c>
    </row>
    <row r="23" spans="1:6" ht="186.6" customHeight="1">
      <c r="A23" s="1223"/>
      <c r="B23" s="1199" t="s">
        <v>2301</v>
      </c>
      <c r="C23" s="1224" t="s">
        <v>73</v>
      </c>
      <c r="D23" s="1225">
        <v>1</v>
      </c>
      <c r="E23" s="1423"/>
      <c r="F23" s="1222">
        <f t="shared" si="1"/>
        <v>0</v>
      </c>
    </row>
    <row r="24" spans="1:6" ht="37.15" customHeight="1">
      <c r="A24" s="1223"/>
      <c r="B24" s="1199" t="s">
        <v>2302</v>
      </c>
      <c r="C24" s="1224" t="s">
        <v>73</v>
      </c>
      <c r="D24" s="1225">
        <v>1</v>
      </c>
      <c r="E24" s="1423"/>
      <c r="F24" s="1222">
        <f t="shared" si="1"/>
        <v>0</v>
      </c>
    </row>
    <row r="25" spans="1:6" ht="22.9" customHeight="1">
      <c r="A25" s="1223"/>
      <c r="B25" s="1199" t="s">
        <v>2303</v>
      </c>
      <c r="C25" s="1224" t="s">
        <v>73</v>
      </c>
      <c r="D25" s="1225">
        <v>1</v>
      </c>
      <c r="E25" s="1423"/>
      <c r="F25" s="1222">
        <f t="shared" si="1"/>
        <v>0</v>
      </c>
    </row>
    <row r="26" spans="1:6" ht="22.9" customHeight="1">
      <c r="A26" s="1223"/>
      <c r="B26" s="1199" t="s">
        <v>2304</v>
      </c>
      <c r="C26" s="1224" t="s">
        <v>73</v>
      </c>
      <c r="D26" s="1225">
        <v>1</v>
      </c>
      <c r="E26" s="1423"/>
      <c r="F26" s="1222">
        <f t="shared" si="1"/>
        <v>0</v>
      </c>
    </row>
    <row r="27" spans="1:6" ht="13.15" customHeight="1">
      <c r="A27" s="1223"/>
      <c r="B27" s="1199" t="s">
        <v>2305</v>
      </c>
      <c r="C27" s="1224" t="s">
        <v>73</v>
      </c>
      <c r="D27" s="1225">
        <v>1</v>
      </c>
      <c r="E27" s="1423"/>
      <c r="F27" s="1222">
        <f t="shared" si="1"/>
        <v>0</v>
      </c>
    </row>
    <row r="28" spans="1:6" ht="13.15" customHeight="1">
      <c r="A28" s="1349"/>
      <c r="B28" s="1350"/>
      <c r="C28" s="1351"/>
      <c r="D28" s="1351"/>
      <c r="E28" s="1303"/>
      <c r="F28" s="1303"/>
    </row>
    <row r="29" spans="1:6" ht="13.15" customHeight="1">
      <c r="A29" s="1292" t="s">
        <v>2297</v>
      </c>
      <c r="B29" s="1304" t="s">
        <v>2179</v>
      </c>
      <c r="C29" s="1278"/>
      <c r="D29" s="1278"/>
      <c r="E29" s="1260"/>
      <c r="F29" s="1261">
        <f>SUM(F21:F28)</f>
        <v>0</v>
      </c>
    </row>
    <row r="30" spans="1:6" ht="13.15" customHeight="1">
      <c r="A30" s="1353"/>
      <c r="B30" s="1307"/>
      <c r="C30" s="1308"/>
      <c r="D30" s="1308"/>
      <c r="E30" s="1263"/>
      <c r="F30" s="1263"/>
    </row>
    <row r="31" spans="1:6" ht="7.9" customHeight="1">
      <c r="A31" s="3417"/>
      <c r="B31" s="3417"/>
      <c r="C31" s="3417"/>
      <c r="D31" s="3417"/>
      <c r="E31" s="3417"/>
      <c r="F31" s="3417"/>
    </row>
  </sheetData>
  <sheetProtection algorithmName="SHA-512" hashValue="Aelh0WO7jQ3ywEiEpYcR7w+8LY6q2WTYgkG4zZWnP4rV2zxy6Nfb/1PLMGBr2fiir1A/DF+YUlLgBZLOJCWNXw==" saltValue="jkVmEEoGOmrQrTTZkN91TA==" spinCount="100000" sheet="1" objects="1" scenarios="1" selectLockedCells="1"/>
  <mergeCells count="10">
    <mergeCell ref="B8:F8"/>
    <mergeCell ref="B9:F9"/>
    <mergeCell ref="A11:F11"/>
    <mergeCell ref="A31:F31"/>
    <mergeCell ref="A1:F2"/>
    <mergeCell ref="A3:F3"/>
    <mergeCell ref="B4:E4"/>
    <mergeCell ref="A5:F5"/>
    <mergeCell ref="B6:F6"/>
    <mergeCell ref="A7:F7"/>
  </mergeCells>
  <pageMargins left="0.98425196850393704" right="0.39370078740157483" top="0.98425196850393704" bottom="1.2204724409448819" header="0.51181102362204722" footer="0.6692913385826772"/>
  <pageSetup paperSize="9" orientation="portrait" r:id="rId1"/>
  <headerFooter>
    <oddFooter>&amp;R&amp;"Arial,Regular"&amp;8&amp;U&amp;K000000Stran &amp;P /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14A3E-66A7-43F3-B6AD-E00701CA7398}">
  <sheetPr>
    <tabColor theme="4" tint="0.59999389629810485"/>
  </sheetPr>
  <dimension ref="A1:T29"/>
  <sheetViews>
    <sheetView showGridLines="0" zoomScale="130" zoomScaleNormal="130" workbookViewId="0">
      <selection activeCell="E13" sqref="E13"/>
    </sheetView>
  </sheetViews>
  <sheetFormatPr defaultColWidth="8.85546875" defaultRowHeight="13.5" customHeight="1"/>
  <cols>
    <col min="1" max="1" width="4.5703125" style="1185" customWidth="1"/>
    <col min="2" max="2" width="36.7109375" style="1185" customWidth="1"/>
    <col min="3" max="3" width="6" style="1185" customWidth="1"/>
    <col min="4" max="4" width="7.28515625" style="1185" customWidth="1"/>
    <col min="5" max="5" width="10.28515625" style="1185" customWidth="1"/>
    <col min="6" max="6" width="13.140625" style="1185" customWidth="1"/>
    <col min="7" max="7" width="8.85546875" style="1419" customWidth="1"/>
    <col min="8" max="20" width="8.85546875" style="1419"/>
    <col min="21" max="16384" width="8.85546875" style="1185"/>
  </cols>
  <sheetData>
    <row r="1" spans="1:6" ht="8.65" customHeight="1">
      <c r="A1" s="3416" t="s">
        <v>2306</v>
      </c>
      <c r="B1" s="3395"/>
      <c r="C1" s="3395"/>
      <c r="D1" s="3395"/>
      <c r="E1" s="3395"/>
      <c r="F1" s="3395"/>
    </row>
    <row r="2" spans="1:6" ht="8.65" customHeight="1">
      <c r="A2" s="3395"/>
      <c r="B2" s="3395"/>
      <c r="C2" s="3395"/>
      <c r="D2" s="3395"/>
      <c r="E2" s="3395"/>
      <c r="F2" s="3395"/>
    </row>
    <row r="3" spans="1:6" ht="13.15" customHeight="1">
      <c r="A3" s="3403"/>
      <c r="B3" s="3403"/>
      <c r="C3" s="3403"/>
      <c r="D3" s="3403"/>
      <c r="E3" s="3403"/>
      <c r="F3" s="3403"/>
    </row>
    <row r="4" spans="1:6" ht="15" customHeight="1">
      <c r="A4" s="1212"/>
      <c r="B4" s="3396" t="s">
        <v>2307</v>
      </c>
      <c r="C4" s="3397"/>
      <c r="D4" s="3397"/>
      <c r="E4" s="3397"/>
      <c r="F4" s="1187">
        <f>SUM(F11:F28)</f>
        <v>0</v>
      </c>
    </row>
    <row r="5" spans="1:6" ht="13.15" customHeight="1">
      <c r="A5" s="3404"/>
      <c r="B5" s="3404"/>
      <c r="C5" s="3404"/>
      <c r="D5" s="3404"/>
      <c r="E5" s="3404"/>
      <c r="F5" s="3405"/>
    </row>
    <row r="6" spans="1:6" ht="36.75" customHeight="1">
      <c r="A6" s="1214"/>
      <c r="B6" s="3399" t="s">
        <v>2293</v>
      </c>
      <c r="C6" s="3400"/>
      <c r="D6" s="3400"/>
      <c r="E6" s="3400"/>
      <c r="F6" s="3400"/>
    </row>
    <row r="7" spans="1:6" ht="13.15" customHeight="1">
      <c r="A7" s="3392" t="s">
        <v>2052</v>
      </c>
      <c r="B7" s="3393"/>
      <c r="C7" s="3393"/>
      <c r="D7" s="3393"/>
      <c r="E7" s="3393"/>
      <c r="F7" s="3408"/>
    </row>
    <row r="8" spans="1:6" ht="13.15" customHeight="1">
      <c r="A8" s="1188" t="s">
        <v>2053</v>
      </c>
      <c r="B8" s="3384" t="s">
        <v>2054</v>
      </c>
      <c r="C8" s="3385"/>
      <c r="D8" s="3385"/>
      <c r="E8" s="3385"/>
      <c r="F8" s="3401"/>
    </row>
    <row r="9" spans="1:6" ht="13.15" customHeight="1">
      <c r="A9" s="1188" t="s">
        <v>2053</v>
      </c>
      <c r="B9" s="3384" t="s">
        <v>2055</v>
      </c>
      <c r="C9" s="3385"/>
      <c r="D9" s="3385"/>
      <c r="E9" s="3385"/>
      <c r="F9" s="3401"/>
    </row>
    <row r="10" spans="1:6" ht="13.15" customHeight="1">
      <c r="A10" s="1174" t="s">
        <v>2056</v>
      </c>
      <c r="B10" s="1175" t="s">
        <v>2057</v>
      </c>
      <c r="C10" s="1216" t="s">
        <v>2058</v>
      </c>
      <c r="D10" s="1216" t="s">
        <v>39</v>
      </c>
      <c r="E10" s="1217" t="s">
        <v>40</v>
      </c>
      <c r="F10" s="1177" t="s">
        <v>2059</v>
      </c>
    </row>
    <row r="11" spans="1:6" ht="13.15" customHeight="1">
      <c r="A11" s="3409"/>
      <c r="B11" s="3409"/>
      <c r="C11" s="3409"/>
      <c r="D11" s="3409"/>
      <c r="E11" s="3409"/>
      <c r="F11" s="3409"/>
    </row>
    <row r="12" spans="1:6" ht="13.15" customHeight="1">
      <c r="A12" s="1206"/>
      <c r="B12" s="1346" t="s">
        <v>2308</v>
      </c>
      <c r="C12" s="1347"/>
      <c r="D12" s="1347"/>
      <c r="E12" s="1347"/>
      <c r="F12" s="1348"/>
    </row>
    <row r="13" spans="1:6" ht="140.44999999999999" customHeight="1">
      <c r="A13" s="1296">
        <v>1</v>
      </c>
      <c r="B13" s="1199" t="s">
        <v>2309</v>
      </c>
      <c r="C13" s="1224" t="s">
        <v>84</v>
      </c>
      <c r="D13" s="1354">
        <v>1</v>
      </c>
      <c r="E13" s="1423"/>
      <c r="F13" s="1222">
        <f t="shared" ref="F13:F24" si="0">E13*D13</f>
        <v>0</v>
      </c>
    </row>
    <row r="14" spans="1:6" ht="102.6" customHeight="1">
      <c r="A14" s="1218">
        <v>2</v>
      </c>
      <c r="B14" s="1199" t="s">
        <v>2310</v>
      </c>
      <c r="C14" s="1224" t="s">
        <v>84</v>
      </c>
      <c r="D14" s="1225">
        <v>20</v>
      </c>
      <c r="E14" s="1423"/>
      <c r="F14" s="1222">
        <f t="shared" si="0"/>
        <v>0</v>
      </c>
    </row>
    <row r="15" spans="1:6" ht="100.15" customHeight="1">
      <c r="A15" s="1218">
        <v>3</v>
      </c>
      <c r="B15" s="1199" t="s">
        <v>2311</v>
      </c>
      <c r="C15" s="1224" t="s">
        <v>84</v>
      </c>
      <c r="D15" s="1225">
        <v>2</v>
      </c>
      <c r="E15" s="1423"/>
      <c r="F15" s="1222">
        <f t="shared" si="0"/>
        <v>0</v>
      </c>
    </row>
    <row r="16" spans="1:6" ht="13.15" customHeight="1">
      <c r="A16" s="1218">
        <v>4</v>
      </c>
      <c r="B16" s="1199" t="s">
        <v>2312</v>
      </c>
      <c r="C16" s="1224" t="s">
        <v>84</v>
      </c>
      <c r="D16" s="1225">
        <v>64</v>
      </c>
      <c r="E16" s="1423"/>
      <c r="F16" s="1222">
        <f t="shared" si="0"/>
        <v>0</v>
      </c>
    </row>
    <row r="17" spans="1:6" ht="22.9" customHeight="1">
      <c r="A17" s="1218">
        <v>5</v>
      </c>
      <c r="B17" s="1199" t="s">
        <v>2313</v>
      </c>
      <c r="C17" s="1224" t="s">
        <v>1579</v>
      </c>
      <c r="D17" s="1225">
        <v>1440</v>
      </c>
      <c r="E17" s="1423"/>
      <c r="F17" s="1222">
        <f t="shared" si="0"/>
        <v>0</v>
      </c>
    </row>
    <row r="18" spans="1:6" ht="13.15" customHeight="1">
      <c r="A18" s="1218">
        <v>6</v>
      </c>
      <c r="B18" s="1199" t="s">
        <v>2314</v>
      </c>
      <c r="C18" s="1224" t="s">
        <v>84</v>
      </c>
      <c r="D18" s="1225">
        <v>44</v>
      </c>
      <c r="E18" s="1423"/>
      <c r="F18" s="1222">
        <f t="shared" si="0"/>
        <v>0</v>
      </c>
    </row>
    <row r="19" spans="1:6" ht="13.15" customHeight="1">
      <c r="A19" s="1218">
        <v>7</v>
      </c>
      <c r="B19" s="1199" t="s">
        <v>2315</v>
      </c>
      <c r="C19" s="1224" t="s">
        <v>84</v>
      </c>
      <c r="D19" s="1225">
        <v>4</v>
      </c>
      <c r="E19" s="1423"/>
      <c r="F19" s="1222">
        <f t="shared" si="0"/>
        <v>0</v>
      </c>
    </row>
    <row r="20" spans="1:6" ht="33" customHeight="1">
      <c r="A20" s="1218">
        <v>8</v>
      </c>
      <c r="B20" s="1199" t="s">
        <v>2316</v>
      </c>
      <c r="C20" s="1224" t="s">
        <v>84</v>
      </c>
      <c r="D20" s="1220">
        <v>6</v>
      </c>
      <c r="E20" s="1423"/>
      <c r="F20" s="1222">
        <f t="shared" si="0"/>
        <v>0</v>
      </c>
    </row>
    <row r="21" spans="1:6" ht="22.9" customHeight="1">
      <c r="A21" s="1218">
        <v>10</v>
      </c>
      <c r="B21" s="1199" t="s">
        <v>2317</v>
      </c>
      <c r="C21" s="1224" t="s">
        <v>84</v>
      </c>
      <c r="D21" s="1225">
        <v>3</v>
      </c>
      <c r="E21" s="1423"/>
      <c r="F21" s="1222">
        <f t="shared" si="0"/>
        <v>0</v>
      </c>
    </row>
    <row r="22" spans="1:6" ht="22.9" customHeight="1">
      <c r="A22" s="1218">
        <v>11</v>
      </c>
      <c r="B22" s="1199" t="s">
        <v>2318</v>
      </c>
      <c r="C22" s="1224" t="s">
        <v>1579</v>
      </c>
      <c r="D22" s="1225">
        <v>3950</v>
      </c>
      <c r="E22" s="1423"/>
      <c r="F22" s="1222">
        <f t="shared" si="0"/>
        <v>0</v>
      </c>
    </row>
    <row r="23" spans="1:6" ht="22.9" customHeight="1">
      <c r="A23" s="1218">
        <v>12</v>
      </c>
      <c r="B23" s="1199" t="s">
        <v>2319</v>
      </c>
      <c r="C23" s="1224" t="s">
        <v>84</v>
      </c>
      <c r="D23" s="1225">
        <v>22</v>
      </c>
      <c r="E23" s="1423"/>
      <c r="F23" s="1222">
        <f t="shared" si="0"/>
        <v>0</v>
      </c>
    </row>
    <row r="24" spans="1:6" ht="33" customHeight="1">
      <c r="A24" s="1218">
        <v>13</v>
      </c>
      <c r="B24" s="1199" t="s">
        <v>2320</v>
      </c>
      <c r="C24" s="1224" t="s">
        <v>73</v>
      </c>
      <c r="D24" s="1225">
        <v>1</v>
      </c>
      <c r="E24" s="1423"/>
      <c r="F24" s="1222">
        <f t="shared" si="0"/>
        <v>0</v>
      </c>
    </row>
    <row r="25" spans="1:6" ht="13.15" customHeight="1">
      <c r="A25" s="1223"/>
      <c r="B25" s="1211"/>
      <c r="C25" s="1220"/>
      <c r="D25" s="1220"/>
      <c r="E25" s="1221"/>
      <c r="F25" s="1222"/>
    </row>
    <row r="26" spans="1:6" ht="7.9" customHeight="1">
      <c r="A26" s="3417"/>
      <c r="B26" s="3417"/>
      <c r="C26" s="3417"/>
      <c r="D26" s="3417"/>
      <c r="E26" s="3417"/>
      <c r="F26" s="3417"/>
    </row>
    <row r="27" spans="1:6" ht="33" customHeight="1">
      <c r="A27" s="1355" t="s">
        <v>2177</v>
      </c>
      <c r="B27" s="1219" t="s">
        <v>2321</v>
      </c>
      <c r="C27" s="1220"/>
      <c r="D27" s="1356">
        <v>0.02</v>
      </c>
      <c r="E27" s="1221">
        <f>SUM(F13:F24)</f>
        <v>0</v>
      </c>
      <c r="F27" s="1222">
        <f>E27*D27</f>
        <v>0</v>
      </c>
    </row>
    <row r="28" spans="1:6" ht="43.15" customHeight="1">
      <c r="A28" s="1355" t="s">
        <v>2199</v>
      </c>
      <c r="B28" s="1219" t="s">
        <v>2055</v>
      </c>
      <c r="C28" s="1220"/>
      <c r="D28" s="1356">
        <v>0.02</v>
      </c>
      <c r="E28" s="1221">
        <f>SUM(F13:F24)</f>
        <v>0</v>
      </c>
      <c r="F28" s="1222">
        <f>E28*D28</f>
        <v>0</v>
      </c>
    </row>
    <row r="29" spans="1:6" ht="7.9" customHeight="1">
      <c r="A29" s="3417"/>
      <c r="B29" s="3417"/>
      <c r="C29" s="3417"/>
      <c r="D29" s="3417"/>
      <c r="E29" s="3417"/>
      <c r="F29" s="3417"/>
    </row>
  </sheetData>
  <sheetProtection algorithmName="SHA-512" hashValue="s3tCwuxjce9ITPvH+Uncn/bCq6uXVq0ByVRhW09UTmpZ9HUcsoVgIMrerbDj8JE59XwpMJ6JcDRRQWjeUOT80w==" saltValue="sz1+pJkEjlGwIh3+UM6T0Q==" spinCount="100000" sheet="1" objects="1" scenarios="1" selectLockedCells="1"/>
  <mergeCells count="11">
    <mergeCell ref="B8:F8"/>
    <mergeCell ref="B9:F9"/>
    <mergeCell ref="A11:F11"/>
    <mergeCell ref="A26:F26"/>
    <mergeCell ref="A29:F29"/>
    <mergeCell ref="A7:F7"/>
    <mergeCell ref="A1:F2"/>
    <mergeCell ref="A3:F3"/>
    <mergeCell ref="B4:E4"/>
    <mergeCell ref="A5:F5"/>
    <mergeCell ref="B6:F6"/>
  </mergeCells>
  <pageMargins left="0.98425196850393704" right="0.39370078740157483" top="0.98425196850393704" bottom="1.2204724409448819" header="0.51181102362204722" footer="0.6692913385826772"/>
  <pageSetup paperSize="9" orientation="portrait" r:id="rId1"/>
  <headerFooter>
    <oddFooter>&amp;R&amp;"Arial,Regular"&amp;8&amp;U&amp;K000000Stran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sheetPr>
  <dimension ref="A1:IR74"/>
  <sheetViews>
    <sheetView view="pageBreakPreview" zoomScaleSheetLayoutView="100" workbookViewId="0">
      <selection activeCell="E23" sqref="E23"/>
    </sheetView>
  </sheetViews>
  <sheetFormatPr defaultRowHeight="12.75"/>
  <cols>
    <col min="1" max="1" width="3.42578125" style="123" customWidth="1"/>
    <col min="2" max="2" width="38" style="124" customWidth="1"/>
    <col min="3" max="3" width="4.85546875" style="125" customWidth="1"/>
    <col min="4" max="4" width="10.5703125" style="126" customWidth="1"/>
    <col min="5" max="5" width="14.28515625" style="126" customWidth="1"/>
    <col min="6" max="6" width="15.7109375" style="127" customWidth="1"/>
    <col min="7" max="26" width="9.140625" style="985"/>
    <col min="27" max="16384" width="9.140625" style="128"/>
  </cols>
  <sheetData>
    <row r="1" spans="1:252" s="134" customFormat="1">
      <c r="A1" s="129"/>
      <c r="B1" s="130" t="s">
        <v>57</v>
      </c>
      <c r="C1" s="131"/>
      <c r="D1" s="132"/>
      <c r="E1" s="132"/>
      <c r="F1" s="133"/>
      <c r="G1" s="977"/>
      <c r="H1" s="977"/>
      <c r="I1" s="977"/>
      <c r="J1" s="977"/>
      <c r="K1" s="977"/>
      <c r="L1" s="977"/>
      <c r="M1" s="977"/>
      <c r="N1" s="977"/>
      <c r="O1" s="977"/>
      <c r="P1" s="977"/>
      <c r="Q1" s="977"/>
      <c r="R1" s="977"/>
      <c r="S1" s="977"/>
      <c r="T1" s="977"/>
      <c r="U1" s="977"/>
      <c r="V1" s="977"/>
      <c r="W1" s="977"/>
      <c r="X1" s="977"/>
      <c r="Y1" s="977"/>
      <c r="Z1" s="977"/>
    </row>
    <row r="2" spans="1:252" s="134" customFormat="1">
      <c r="A2" s="129"/>
      <c r="B2" s="130"/>
      <c r="C2" s="131"/>
      <c r="D2" s="132"/>
      <c r="E2" s="132"/>
      <c r="F2" s="133"/>
      <c r="G2" s="977"/>
      <c r="H2" s="977"/>
      <c r="I2" s="977"/>
      <c r="J2" s="977"/>
      <c r="K2" s="977"/>
      <c r="L2" s="977"/>
      <c r="M2" s="977"/>
      <c r="N2" s="977"/>
      <c r="O2" s="977"/>
      <c r="P2" s="977"/>
      <c r="Q2" s="977"/>
      <c r="R2" s="977"/>
      <c r="S2" s="977"/>
      <c r="T2" s="977"/>
      <c r="U2" s="977"/>
      <c r="V2" s="977"/>
      <c r="W2" s="977"/>
      <c r="X2" s="977"/>
      <c r="Y2" s="977"/>
      <c r="Z2" s="977"/>
    </row>
    <row r="3" spans="1:252" s="140" customFormat="1">
      <c r="A3" s="135" t="s">
        <v>3</v>
      </c>
      <c r="B3" s="136" t="s">
        <v>4</v>
      </c>
      <c r="C3" s="137"/>
      <c r="D3" s="138"/>
      <c r="E3" s="138"/>
      <c r="F3" s="139"/>
      <c r="G3" s="978"/>
      <c r="H3" s="978"/>
      <c r="I3" s="978"/>
      <c r="J3" s="978"/>
      <c r="K3" s="978"/>
      <c r="L3" s="978"/>
      <c r="M3" s="978"/>
      <c r="N3" s="978"/>
      <c r="O3" s="978"/>
      <c r="P3" s="978"/>
      <c r="Q3" s="978"/>
      <c r="R3" s="978"/>
      <c r="S3" s="978"/>
      <c r="T3" s="978"/>
      <c r="U3" s="978"/>
      <c r="V3" s="978"/>
      <c r="W3" s="978"/>
      <c r="X3" s="978"/>
      <c r="Y3" s="978"/>
      <c r="Z3" s="978"/>
    </row>
    <row r="4" spans="1:252" s="146" customFormat="1">
      <c r="A4" s="141"/>
      <c r="B4" s="142"/>
      <c r="C4" s="143"/>
      <c r="D4" s="144"/>
      <c r="E4" s="97"/>
      <c r="F4" s="145"/>
      <c r="G4" s="979"/>
      <c r="H4" s="979"/>
      <c r="I4" s="979"/>
      <c r="J4" s="979"/>
      <c r="K4" s="979"/>
      <c r="L4" s="979"/>
      <c r="M4" s="979"/>
      <c r="N4" s="979"/>
      <c r="O4" s="979"/>
      <c r="P4" s="979"/>
      <c r="Q4" s="979"/>
      <c r="R4" s="979"/>
      <c r="S4" s="979"/>
      <c r="T4" s="979"/>
      <c r="U4" s="979"/>
      <c r="V4" s="979"/>
      <c r="W4" s="979"/>
      <c r="X4" s="979"/>
      <c r="Y4" s="979"/>
      <c r="Z4" s="979"/>
    </row>
    <row r="5" spans="1:252" s="146" customFormat="1">
      <c r="A5" s="963"/>
      <c r="B5" s="964" t="s">
        <v>37</v>
      </c>
      <c r="C5" s="965" t="s">
        <v>38</v>
      </c>
      <c r="D5" s="966" t="s">
        <v>39</v>
      </c>
      <c r="E5" s="966" t="s">
        <v>40</v>
      </c>
      <c r="F5" s="966" t="s">
        <v>41</v>
      </c>
      <c r="G5" s="979"/>
      <c r="H5" s="979"/>
      <c r="I5" s="979"/>
      <c r="J5" s="979"/>
      <c r="K5" s="979"/>
      <c r="L5" s="979"/>
      <c r="M5" s="979"/>
      <c r="N5" s="979"/>
      <c r="O5" s="979"/>
      <c r="P5" s="979"/>
      <c r="Q5" s="979"/>
      <c r="R5" s="979"/>
      <c r="S5" s="979"/>
      <c r="T5" s="979"/>
      <c r="U5" s="979"/>
      <c r="V5" s="979"/>
      <c r="W5" s="979"/>
      <c r="X5" s="979"/>
      <c r="Y5" s="979"/>
      <c r="Z5" s="979"/>
    </row>
    <row r="6" spans="1:252" s="146" customFormat="1">
      <c r="A6" s="141"/>
      <c r="B6" s="142"/>
      <c r="C6" s="143"/>
      <c r="D6" s="144"/>
      <c r="E6" s="97"/>
      <c r="F6" s="145"/>
      <c r="G6" s="979"/>
      <c r="H6" s="979"/>
      <c r="I6" s="979"/>
      <c r="J6" s="979"/>
      <c r="K6" s="979"/>
      <c r="L6" s="979"/>
      <c r="M6" s="979"/>
      <c r="N6" s="979"/>
      <c r="O6" s="979"/>
      <c r="P6" s="979"/>
      <c r="Q6" s="979"/>
      <c r="R6" s="979"/>
      <c r="S6" s="979"/>
      <c r="T6" s="979"/>
      <c r="U6" s="979"/>
      <c r="V6" s="979"/>
      <c r="W6" s="979"/>
      <c r="X6" s="979"/>
      <c r="Y6" s="979"/>
      <c r="Z6" s="979"/>
    </row>
    <row r="7" spans="1:252">
      <c r="A7" s="147"/>
      <c r="B7" s="148"/>
      <c r="C7"/>
      <c r="D7" s="149"/>
      <c r="E7" s="149"/>
      <c r="F7" s="149"/>
      <c r="G7" s="980"/>
      <c r="H7" s="980"/>
      <c r="I7" s="980"/>
      <c r="J7" s="980"/>
      <c r="K7" s="980"/>
      <c r="L7" s="980"/>
      <c r="M7" s="980"/>
      <c r="N7" s="980"/>
      <c r="O7" s="980"/>
      <c r="P7" s="980"/>
      <c r="Q7" s="980"/>
      <c r="R7" s="980"/>
      <c r="S7" s="980"/>
      <c r="T7" s="980"/>
      <c r="U7" s="980"/>
      <c r="V7" s="980"/>
      <c r="W7" s="980"/>
      <c r="X7" s="980"/>
      <c r="Y7" s="980"/>
      <c r="Z7" s="980"/>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row>
    <row r="8" spans="1:252" ht="38.25">
      <c r="A8" s="147" t="s">
        <v>58</v>
      </c>
      <c r="B8" s="148" t="s">
        <v>59</v>
      </c>
      <c r="C8"/>
      <c r="D8" s="149"/>
      <c r="E8" s="149"/>
      <c r="F8" s="149"/>
      <c r="G8" s="980"/>
      <c r="H8" s="980"/>
      <c r="I8" s="980"/>
      <c r="J8" s="980"/>
      <c r="K8" s="980"/>
      <c r="L8" s="980"/>
      <c r="M8" s="980"/>
      <c r="N8" s="980"/>
      <c r="O8" s="980"/>
      <c r="P8" s="980"/>
      <c r="Q8" s="980"/>
      <c r="R8" s="980"/>
      <c r="S8" s="980"/>
      <c r="T8" s="980"/>
      <c r="U8" s="980"/>
      <c r="V8" s="980"/>
      <c r="W8" s="980"/>
      <c r="X8" s="980"/>
      <c r="Y8" s="980"/>
      <c r="Z8" s="980"/>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row>
    <row r="9" spans="1:252" s="152" customFormat="1">
      <c r="A9" s="150"/>
      <c r="B9" s="151" t="s">
        <v>60</v>
      </c>
      <c r="D9" s="153"/>
      <c r="E9" s="153"/>
      <c r="F9" s="153"/>
      <c r="G9" s="981"/>
      <c r="H9" s="981"/>
      <c r="I9" s="981"/>
      <c r="J9" s="981"/>
      <c r="K9" s="981"/>
      <c r="L9" s="981"/>
      <c r="M9" s="981"/>
      <c r="N9" s="981"/>
      <c r="O9" s="981"/>
      <c r="P9" s="981"/>
      <c r="Q9" s="981"/>
      <c r="R9" s="981"/>
      <c r="S9" s="981"/>
      <c r="T9" s="981"/>
      <c r="U9" s="981"/>
      <c r="V9" s="981"/>
      <c r="W9" s="981"/>
      <c r="X9" s="981"/>
      <c r="Y9" s="981"/>
      <c r="Z9" s="981"/>
    </row>
    <row r="10" spans="1:252" s="159" customFormat="1" ht="228">
      <c r="A10" s="154"/>
      <c r="B10" s="155" t="s">
        <v>61</v>
      </c>
      <c r="C10" s="156"/>
      <c r="D10" s="157"/>
      <c r="E10" s="158"/>
      <c r="F10" s="157"/>
      <c r="G10" s="982"/>
      <c r="H10" s="982"/>
      <c r="I10" s="982"/>
      <c r="J10" s="982"/>
      <c r="K10" s="982"/>
      <c r="L10" s="982"/>
      <c r="M10" s="982"/>
      <c r="N10" s="982"/>
      <c r="O10" s="982"/>
      <c r="P10" s="982"/>
      <c r="Q10" s="982"/>
      <c r="R10" s="982"/>
      <c r="S10" s="982"/>
      <c r="T10" s="982"/>
      <c r="U10" s="982"/>
      <c r="V10" s="982"/>
      <c r="W10" s="982"/>
      <c r="X10" s="982"/>
      <c r="Y10" s="982"/>
      <c r="Z10" s="982"/>
    </row>
    <row r="11" spans="1:252" s="159" customFormat="1" ht="36">
      <c r="A11" s="154"/>
      <c r="B11" s="160" t="s">
        <v>62</v>
      </c>
      <c r="C11" s="156"/>
      <c r="D11" s="157"/>
      <c r="E11" s="158"/>
      <c r="F11" s="157"/>
      <c r="G11" s="982"/>
      <c r="H11" s="982"/>
      <c r="I11" s="982"/>
      <c r="J11" s="982"/>
      <c r="K11" s="982"/>
      <c r="L11" s="982"/>
      <c r="M11" s="982"/>
      <c r="N11" s="982"/>
      <c r="O11" s="982"/>
      <c r="P11" s="982"/>
      <c r="Q11" s="982"/>
      <c r="R11" s="982"/>
      <c r="S11" s="982"/>
      <c r="T11" s="982"/>
      <c r="U11" s="982"/>
      <c r="V11" s="982"/>
      <c r="W11" s="982"/>
      <c r="X11" s="982"/>
      <c r="Y11" s="982"/>
      <c r="Z11" s="982"/>
    </row>
    <row r="12" spans="1:252" s="159" customFormat="1" ht="96">
      <c r="A12" s="154"/>
      <c r="B12" s="161" t="s">
        <v>63</v>
      </c>
      <c r="C12" s="156"/>
      <c r="D12" s="157"/>
      <c r="E12" s="158"/>
      <c r="F12" s="157"/>
      <c r="G12" s="982"/>
      <c r="H12" s="982"/>
      <c r="I12" s="982"/>
      <c r="J12" s="982"/>
      <c r="K12" s="982"/>
      <c r="L12" s="982"/>
      <c r="M12" s="982"/>
      <c r="N12" s="982"/>
      <c r="O12" s="982"/>
      <c r="P12" s="982"/>
      <c r="Q12" s="982"/>
      <c r="R12" s="982"/>
      <c r="S12" s="982"/>
      <c r="T12" s="982"/>
      <c r="U12" s="982"/>
      <c r="V12" s="982"/>
      <c r="W12" s="982"/>
      <c r="X12" s="982"/>
      <c r="Y12" s="982"/>
      <c r="Z12" s="982"/>
    </row>
    <row r="13" spans="1:252" s="159" customFormat="1">
      <c r="A13" s="154"/>
      <c r="B13" s="162"/>
      <c r="C13" s="156"/>
      <c r="D13" s="157"/>
      <c r="E13" s="158"/>
      <c r="F13" s="157"/>
      <c r="G13" s="982"/>
      <c r="H13" s="982"/>
      <c r="I13" s="982"/>
      <c r="J13" s="982"/>
      <c r="K13" s="982"/>
      <c r="L13" s="982"/>
      <c r="M13" s="982"/>
      <c r="N13" s="982"/>
      <c r="O13" s="982"/>
      <c r="P13" s="982"/>
      <c r="Q13" s="982"/>
      <c r="R13" s="982"/>
      <c r="S13" s="982"/>
      <c r="T13" s="982"/>
      <c r="U13" s="982"/>
      <c r="V13" s="982"/>
      <c r="W13" s="982"/>
      <c r="X13" s="982"/>
      <c r="Y13" s="982"/>
      <c r="Z13" s="982"/>
    </row>
    <row r="14" spans="1:252" s="152" customFormat="1" ht="25.5">
      <c r="A14" s="150"/>
      <c r="B14" s="151" t="s">
        <v>64</v>
      </c>
      <c r="D14" s="153"/>
      <c r="E14" s="153"/>
      <c r="F14" s="153"/>
      <c r="G14" s="981"/>
      <c r="H14" s="981"/>
      <c r="I14" s="981"/>
      <c r="J14" s="981"/>
      <c r="K14" s="981"/>
      <c r="L14" s="981"/>
      <c r="M14" s="981"/>
      <c r="N14" s="981"/>
      <c r="O14" s="981"/>
      <c r="P14" s="981"/>
      <c r="Q14" s="981"/>
      <c r="R14" s="981"/>
      <c r="S14" s="981"/>
      <c r="T14" s="981"/>
      <c r="U14" s="981"/>
      <c r="V14" s="981"/>
      <c r="W14" s="981"/>
      <c r="X14" s="981"/>
      <c r="Y14" s="981"/>
      <c r="Z14" s="981"/>
    </row>
    <row r="15" spans="1:252" s="152" customFormat="1" ht="38.25">
      <c r="A15" s="150"/>
      <c r="B15" s="151" t="s">
        <v>65</v>
      </c>
      <c r="D15" s="153"/>
      <c r="E15" s="153"/>
      <c r="F15" s="153"/>
      <c r="G15" s="981"/>
      <c r="H15" s="981"/>
      <c r="I15" s="981"/>
      <c r="J15" s="981"/>
      <c r="K15" s="981"/>
      <c r="L15" s="981"/>
      <c r="M15" s="981"/>
      <c r="N15" s="981"/>
      <c r="O15" s="981"/>
      <c r="P15" s="981"/>
      <c r="Q15" s="981"/>
      <c r="R15" s="981"/>
      <c r="S15" s="981"/>
      <c r="T15" s="981"/>
      <c r="U15" s="981"/>
      <c r="V15" s="981"/>
      <c r="W15" s="981"/>
      <c r="X15" s="981"/>
      <c r="Y15" s="981"/>
      <c r="Z15" s="981"/>
    </row>
    <row r="16" spans="1:252" s="152" customFormat="1" ht="25.5">
      <c r="A16" s="150"/>
      <c r="B16" s="151" t="s">
        <v>66</v>
      </c>
      <c r="D16" s="153"/>
      <c r="E16" s="153"/>
      <c r="F16" s="153"/>
      <c r="G16" s="981"/>
      <c r="H16" s="981"/>
      <c r="I16" s="981"/>
      <c r="J16" s="981"/>
      <c r="K16" s="981"/>
      <c r="L16" s="981"/>
      <c r="M16" s="981"/>
      <c r="N16" s="981"/>
      <c r="O16" s="981"/>
      <c r="P16" s="981"/>
      <c r="Q16" s="981"/>
      <c r="R16" s="981"/>
      <c r="S16" s="981"/>
      <c r="T16" s="981"/>
      <c r="U16" s="981"/>
      <c r="V16" s="981"/>
      <c r="W16" s="981"/>
      <c r="X16" s="981"/>
      <c r="Y16" s="981"/>
      <c r="Z16" s="981"/>
    </row>
    <row r="17" spans="1:252" s="152" customFormat="1" ht="25.5">
      <c r="A17" s="150"/>
      <c r="B17" s="151" t="s">
        <v>67</v>
      </c>
      <c r="D17" s="153"/>
      <c r="E17" s="153"/>
      <c r="F17" s="153"/>
      <c r="G17" s="981"/>
      <c r="H17" s="981"/>
      <c r="I17" s="981"/>
      <c r="J17" s="981"/>
      <c r="K17" s="981"/>
      <c r="L17" s="981"/>
      <c r="M17" s="981"/>
      <c r="N17" s="981"/>
      <c r="O17" s="981"/>
      <c r="P17" s="981"/>
      <c r="Q17" s="981"/>
      <c r="R17" s="981"/>
      <c r="S17" s="981"/>
      <c r="T17" s="981"/>
      <c r="U17" s="981"/>
      <c r="V17" s="981"/>
      <c r="W17" s="981"/>
      <c r="X17" s="981"/>
      <c r="Y17" s="981"/>
      <c r="Z17" s="981"/>
    </row>
    <row r="18" spans="1:252" s="152" customFormat="1" ht="25.5">
      <c r="A18" s="150"/>
      <c r="B18" s="151" t="s">
        <v>68</v>
      </c>
      <c r="D18" s="153"/>
      <c r="E18" s="153"/>
      <c r="F18" s="153"/>
      <c r="G18" s="981"/>
      <c r="H18" s="981"/>
      <c r="I18" s="981"/>
      <c r="J18" s="981"/>
      <c r="K18" s="981"/>
      <c r="L18" s="981"/>
      <c r="M18" s="981"/>
      <c r="N18" s="981"/>
      <c r="O18" s="981"/>
      <c r="P18" s="981"/>
      <c r="Q18" s="981"/>
      <c r="R18" s="981"/>
      <c r="S18" s="981"/>
      <c r="T18" s="981"/>
      <c r="U18" s="981"/>
      <c r="V18" s="981"/>
      <c r="W18" s="981"/>
      <c r="X18" s="981"/>
      <c r="Y18" s="981"/>
      <c r="Z18" s="981"/>
    </row>
    <row r="19" spans="1:252" s="152" customFormat="1" ht="51">
      <c r="A19" s="150"/>
      <c r="B19" s="151" t="s">
        <v>69</v>
      </c>
      <c r="D19" s="153"/>
      <c r="E19" s="153"/>
      <c r="F19" s="153"/>
      <c r="G19" s="981"/>
      <c r="H19" s="981"/>
      <c r="I19" s="981"/>
      <c r="J19" s="981"/>
      <c r="K19" s="981"/>
      <c r="L19" s="981"/>
      <c r="M19" s="981"/>
      <c r="N19" s="981"/>
      <c r="O19" s="981"/>
      <c r="P19" s="981"/>
      <c r="Q19" s="981"/>
      <c r="R19" s="981"/>
      <c r="S19" s="981"/>
      <c r="T19" s="981"/>
      <c r="U19" s="981"/>
      <c r="V19" s="981"/>
      <c r="W19" s="981"/>
      <c r="X19" s="981"/>
      <c r="Y19" s="981"/>
      <c r="Z19" s="981"/>
    </row>
    <row r="20" spans="1:252" s="152" customFormat="1" ht="25.5">
      <c r="A20" s="150"/>
      <c r="B20" s="151" t="s">
        <v>70</v>
      </c>
      <c r="D20" s="153"/>
      <c r="E20" s="153"/>
      <c r="F20" s="153"/>
      <c r="G20" s="981"/>
      <c r="H20" s="981"/>
      <c r="I20" s="981"/>
      <c r="J20" s="981"/>
      <c r="K20" s="981"/>
      <c r="L20" s="981"/>
      <c r="M20" s="981"/>
      <c r="N20" s="981"/>
      <c r="O20" s="981"/>
      <c r="P20" s="981"/>
      <c r="Q20" s="981"/>
      <c r="R20" s="981"/>
      <c r="S20" s="981"/>
      <c r="T20" s="981"/>
      <c r="U20" s="981"/>
      <c r="V20" s="981"/>
      <c r="W20" s="981"/>
      <c r="X20" s="981"/>
      <c r="Y20" s="981"/>
      <c r="Z20" s="981"/>
    </row>
    <row r="21" spans="1:252" s="152" customFormat="1" ht="25.5">
      <c r="A21" s="150"/>
      <c r="B21" s="151" t="s">
        <v>71</v>
      </c>
      <c r="D21" s="153"/>
      <c r="E21" s="153"/>
      <c r="F21" s="153"/>
      <c r="G21" s="981"/>
      <c r="H21" s="981"/>
      <c r="I21" s="981"/>
      <c r="J21" s="981"/>
      <c r="K21" s="981"/>
      <c r="L21" s="981"/>
      <c r="M21" s="981"/>
      <c r="N21" s="981"/>
      <c r="O21" s="981"/>
      <c r="P21" s="981"/>
      <c r="Q21" s="981"/>
      <c r="R21" s="981"/>
      <c r="S21" s="981"/>
      <c r="T21" s="981"/>
      <c r="U21" s="981"/>
      <c r="V21" s="981"/>
      <c r="W21" s="981"/>
      <c r="X21" s="981"/>
      <c r="Y21" s="981"/>
      <c r="Z21" s="981"/>
    </row>
    <row r="22" spans="1:252">
      <c r="A22" s="147"/>
      <c r="B22" s="148"/>
      <c r="C22"/>
      <c r="D22" s="149"/>
      <c r="E22" s="149"/>
      <c r="F22" s="163"/>
      <c r="G22" s="980"/>
      <c r="H22" s="980"/>
      <c r="I22" s="980"/>
      <c r="J22" s="980"/>
      <c r="K22" s="980"/>
      <c r="L22" s="980"/>
      <c r="M22" s="980"/>
      <c r="N22" s="980"/>
      <c r="O22" s="980"/>
      <c r="P22" s="980"/>
      <c r="Q22" s="980"/>
      <c r="R22" s="980"/>
      <c r="S22" s="980"/>
      <c r="T22" s="980"/>
      <c r="U22" s="980"/>
      <c r="V22" s="980"/>
      <c r="W22" s="980"/>
      <c r="X22" s="980"/>
      <c r="Y22" s="980"/>
      <c r="Z22" s="980"/>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row>
    <row r="23" spans="1:252" ht="63.75">
      <c r="A23" s="147"/>
      <c r="B23" s="164" t="s">
        <v>72</v>
      </c>
      <c r="C23" s="165" t="s">
        <v>73</v>
      </c>
      <c r="D23" s="163">
        <v>1</v>
      </c>
      <c r="E23" s="967"/>
      <c r="F23" s="163">
        <f>+E23*D23</f>
        <v>0</v>
      </c>
      <c r="G23" s="980"/>
      <c r="H23" s="980"/>
      <c r="I23" s="980"/>
      <c r="J23" s="980"/>
      <c r="K23" s="980"/>
      <c r="L23" s="980"/>
      <c r="M23" s="980"/>
      <c r="N23" s="980"/>
      <c r="O23" s="980"/>
      <c r="P23" s="980"/>
      <c r="Q23" s="980"/>
      <c r="R23" s="980"/>
      <c r="S23" s="980"/>
      <c r="T23" s="980"/>
      <c r="U23" s="980"/>
      <c r="V23" s="980"/>
      <c r="W23" s="980"/>
      <c r="X23" s="980"/>
      <c r="Y23" s="980"/>
      <c r="Z23" s="980"/>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row>
    <row r="24" spans="1:252">
      <c r="A24" s="147"/>
      <c r="B24" s="166"/>
      <c r="C24" s="167"/>
      <c r="D24" s="168"/>
      <c r="E24" s="968"/>
      <c r="F24" s="168"/>
      <c r="G24" s="980"/>
      <c r="H24" s="980"/>
      <c r="I24" s="980"/>
      <c r="J24" s="980"/>
      <c r="K24" s="980"/>
      <c r="L24" s="980"/>
      <c r="M24" s="980"/>
      <c r="N24" s="980"/>
      <c r="O24" s="980"/>
      <c r="P24" s="980"/>
      <c r="Q24" s="980"/>
      <c r="R24" s="980"/>
      <c r="S24" s="980"/>
      <c r="T24" s="980"/>
      <c r="U24" s="980"/>
      <c r="V24" s="980"/>
      <c r="W24" s="980"/>
      <c r="X24" s="980"/>
      <c r="Y24" s="980"/>
      <c r="Z24" s="980"/>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row>
    <row r="25" spans="1:252">
      <c r="A25" s="147"/>
      <c r="B25" s="148"/>
      <c r="C25"/>
      <c r="D25" s="149"/>
      <c r="E25" s="969"/>
      <c r="F25" s="149"/>
      <c r="G25" s="980"/>
      <c r="H25" s="980"/>
      <c r="I25" s="980"/>
      <c r="J25" s="980"/>
      <c r="K25" s="980"/>
      <c r="L25" s="980"/>
      <c r="M25" s="980"/>
      <c r="N25" s="980"/>
      <c r="O25" s="980"/>
      <c r="P25" s="980"/>
      <c r="Q25" s="980"/>
      <c r="R25" s="980"/>
      <c r="S25" s="980"/>
      <c r="T25" s="980"/>
      <c r="U25" s="980"/>
      <c r="V25" s="980"/>
      <c r="W25" s="980"/>
      <c r="X25" s="980"/>
      <c r="Y25" s="980"/>
      <c r="Z25" s="980"/>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row>
    <row r="26" spans="1:252" s="169" customFormat="1">
      <c r="B26" s="170" t="s">
        <v>74</v>
      </c>
      <c r="C26" s="171"/>
      <c r="D26" s="172"/>
      <c r="E26" s="970"/>
      <c r="F26" s="172"/>
      <c r="G26" s="983"/>
      <c r="H26" s="983"/>
      <c r="I26" s="983"/>
      <c r="J26" s="983"/>
      <c r="K26" s="983"/>
      <c r="L26" s="983"/>
      <c r="M26" s="983"/>
      <c r="N26" s="983"/>
      <c r="O26" s="983"/>
      <c r="P26" s="983"/>
      <c r="Q26" s="983"/>
      <c r="R26" s="983"/>
      <c r="S26" s="983"/>
      <c r="T26" s="983"/>
      <c r="U26" s="983"/>
      <c r="V26" s="983"/>
      <c r="W26" s="983"/>
      <c r="X26" s="983"/>
      <c r="Y26" s="983"/>
      <c r="Z26" s="983"/>
    </row>
    <row r="27" spans="1:252" s="1" customFormat="1">
      <c r="A27" s="173"/>
      <c r="B27" s="174"/>
      <c r="C27" s="53"/>
      <c r="D27" s="175"/>
      <c r="E27" s="971"/>
      <c r="F27" s="175"/>
      <c r="G27" s="972"/>
      <c r="H27" s="972"/>
      <c r="I27" s="972"/>
      <c r="J27" s="972"/>
      <c r="K27" s="972"/>
      <c r="L27" s="972"/>
      <c r="M27" s="972"/>
      <c r="N27" s="972"/>
      <c r="O27" s="972"/>
      <c r="P27" s="972"/>
      <c r="Q27" s="972"/>
      <c r="R27" s="972"/>
      <c r="S27" s="972"/>
      <c r="T27" s="972"/>
      <c r="U27" s="972"/>
      <c r="V27" s="972"/>
      <c r="W27" s="972"/>
      <c r="X27" s="972"/>
      <c r="Y27" s="972"/>
      <c r="Z27" s="972"/>
    </row>
    <row r="28" spans="1:252" s="1" customFormat="1" ht="89.25">
      <c r="A28" s="173" t="s">
        <v>58</v>
      </c>
      <c r="B28" s="176" t="s">
        <v>75</v>
      </c>
      <c r="C28" s="53" t="s">
        <v>73</v>
      </c>
      <c r="D28" s="175">
        <v>1</v>
      </c>
      <c r="E28" s="971"/>
      <c r="F28" s="175">
        <f>+E28*D28</f>
        <v>0</v>
      </c>
      <c r="G28" s="972"/>
      <c r="H28" s="972"/>
      <c r="I28" s="972"/>
      <c r="J28" s="972"/>
      <c r="K28" s="972"/>
      <c r="L28" s="972"/>
      <c r="M28" s="972"/>
      <c r="N28" s="972"/>
      <c r="O28" s="972"/>
      <c r="P28" s="972"/>
      <c r="Q28" s="972"/>
      <c r="R28" s="972"/>
      <c r="S28" s="972"/>
      <c r="T28" s="972"/>
      <c r="U28" s="972"/>
      <c r="V28" s="972"/>
      <c r="W28" s="972"/>
      <c r="X28" s="972"/>
      <c r="Y28" s="972"/>
      <c r="Z28" s="972"/>
    </row>
    <row r="29" spans="1:252" s="1" customFormat="1">
      <c r="A29" s="173"/>
      <c r="B29" s="174"/>
      <c r="C29" s="53"/>
      <c r="D29" s="175"/>
      <c r="E29" s="971"/>
      <c r="F29" s="175"/>
      <c r="G29" s="972"/>
      <c r="H29" s="972"/>
      <c r="I29" s="972"/>
      <c r="J29" s="972"/>
      <c r="K29" s="972"/>
      <c r="L29" s="972"/>
      <c r="M29" s="972"/>
      <c r="N29" s="972"/>
      <c r="O29" s="972"/>
      <c r="P29" s="972"/>
      <c r="Q29" s="972"/>
      <c r="R29" s="972"/>
      <c r="S29" s="972"/>
      <c r="T29" s="972"/>
      <c r="U29" s="972"/>
      <c r="V29" s="972"/>
      <c r="W29" s="972"/>
      <c r="X29" s="972"/>
      <c r="Y29" s="972"/>
      <c r="Z29" s="972"/>
    </row>
    <row r="30" spans="1:252" s="1" customFormat="1">
      <c r="A30" s="173"/>
      <c r="B30" s="174"/>
      <c r="C30" s="53"/>
      <c r="D30" s="175"/>
      <c r="E30" s="971"/>
      <c r="F30" s="175"/>
      <c r="G30" s="972"/>
      <c r="H30" s="972"/>
      <c r="I30" s="972"/>
      <c r="J30" s="972"/>
      <c r="K30" s="972"/>
      <c r="L30" s="972"/>
      <c r="M30" s="972"/>
      <c r="N30" s="972"/>
      <c r="O30" s="972"/>
      <c r="P30" s="972"/>
      <c r="Q30" s="972"/>
      <c r="R30" s="972"/>
      <c r="S30" s="972"/>
      <c r="T30" s="972"/>
      <c r="U30" s="972"/>
      <c r="V30" s="972"/>
      <c r="W30" s="972"/>
      <c r="X30" s="972"/>
      <c r="Y30" s="972"/>
      <c r="Z30" s="972"/>
    </row>
    <row r="31" spans="1:252" s="1" customFormat="1" ht="51">
      <c r="A31" s="173" t="s">
        <v>76</v>
      </c>
      <c r="B31" s="176" t="s">
        <v>77</v>
      </c>
      <c r="E31" s="972"/>
      <c r="G31" s="972"/>
      <c r="H31" s="972"/>
      <c r="I31" s="972"/>
      <c r="J31" s="972"/>
      <c r="K31" s="972"/>
      <c r="L31" s="972"/>
      <c r="M31" s="972"/>
      <c r="N31" s="972"/>
      <c r="O31" s="972"/>
      <c r="P31" s="972"/>
      <c r="Q31" s="972"/>
      <c r="R31" s="972"/>
      <c r="S31" s="972"/>
      <c r="T31" s="972"/>
      <c r="U31" s="972"/>
      <c r="V31" s="972"/>
      <c r="W31" s="972"/>
      <c r="X31" s="972"/>
      <c r="Y31" s="972"/>
      <c r="Z31" s="972"/>
    </row>
    <row r="32" spans="1:252" s="1" customFormat="1">
      <c r="A32" s="173"/>
      <c r="B32" s="176" t="s">
        <v>78</v>
      </c>
      <c r="C32" s="53" t="s">
        <v>79</v>
      </c>
      <c r="D32" s="175">
        <v>150</v>
      </c>
      <c r="E32" s="971"/>
      <c r="F32" s="175">
        <f>+D32*E32</f>
        <v>0</v>
      </c>
      <c r="G32" s="972"/>
      <c r="H32" s="972"/>
      <c r="I32" s="972"/>
      <c r="J32" s="972"/>
      <c r="K32" s="972"/>
      <c r="L32" s="972"/>
      <c r="M32" s="972"/>
      <c r="N32" s="972"/>
      <c r="O32" s="972"/>
      <c r="P32" s="972"/>
      <c r="Q32" s="972"/>
      <c r="R32" s="972"/>
      <c r="S32" s="972"/>
      <c r="T32" s="972"/>
      <c r="U32" s="972"/>
      <c r="V32" s="972"/>
      <c r="W32" s="972"/>
      <c r="X32" s="972"/>
      <c r="Y32" s="972"/>
      <c r="Z32" s="972"/>
    </row>
    <row r="33" spans="1:26" s="1" customFormat="1">
      <c r="A33" s="173"/>
      <c r="B33" s="176" t="s">
        <v>80</v>
      </c>
      <c r="C33" s="53" t="s">
        <v>81</v>
      </c>
      <c r="D33" s="175">
        <v>8</v>
      </c>
      <c r="E33" s="971"/>
      <c r="F33" s="175">
        <f>+D33*E33</f>
        <v>0</v>
      </c>
      <c r="G33" s="972"/>
      <c r="H33" s="972"/>
      <c r="I33" s="972"/>
      <c r="J33" s="972"/>
      <c r="K33" s="972"/>
      <c r="L33" s="972"/>
      <c r="M33" s="972"/>
      <c r="N33" s="972"/>
      <c r="O33" s="972"/>
      <c r="P33" s="972"/>
      <c r="Q33" s="972"/>
      <c r="R33" s="972"/>
      <c r="S33" s="972"/>
      <c r="T33" s="972"/>
      <c r="U33" s="972"/>
      <c r="V33" s="972"/>
      <c r="W33" s="972"/>
      <c r="X33" s="972"/>
      <c r="Y33" s="972"/>
      <c r="Z33" s="972"/>
    </row>
    <row r="34" spans="1:26" s="1" customFormat="1">
      <c r="A34" s="173"/>
      <c r="B34" s="176"/>
      <c r="C34" s="53"/>
      <c r="D34" s="175"/>
      <c r="E34" s="971"/>
      <c r="F34" s="175"/>
      <c r="G34" s="972"/>
      <c r="H34" s="972"/>
      <c r="I34" s="972"/>
      <c r="J34" s="972"/>
      <c r="K34" s="972"/>
      <c r="L34" s="972"/>
      <c r="M34" s="972"/>
      <c r="N34" s="972"/>
      <c r="O34" s="972"/>
      <c r="P34" s="972"/>
      <c r="Q34" s="972"/>
      <c r="R34" s="972"/>
      <c r="S34" s="972"/>
      <c r="T34" s="972"/>
      <c r="U34" s="972"/>
      <c r="V34" s="972"/>
      <c r="W34" s="972"/>
      <c r="X34" s="972"/>
      <c r="Y34" s="972"/>
      <c r="Z34" s="972"/>
    </row>
    <row r="35" spans="1:26" s="1" customFormat="1">
      <c r="A35" s="173"/>
      <c r="B35" s="176"/>
      <c r="C35" s="53"/>
      <c r="D35" s="175"/>
      <c r="E35" s="971"/>
      <c r="F35" s="175"/>
      <c r="G35" s="972"/>
      <c r="H35" s="972"/>
      <c r="I35" s="972"/>
      <c r="J35" s="972"/>
      <c r="K35" s="972"/>
      <c r="L35" s="972"/>
      <c r="M35" s="972"/>
      <c r="N35" s="972"/>
      <c r="O35" s="972"/>
      <c r="P35" s="972"/>
      <c r="Q35" s="972"/>
      <c r="R35" s="972"/>
      <c r="S35" s="972"/>
      <c r="T35" s="972"/>
      <c r="U35" s="972"/>
      <c r="V35" s="972"/>
      <c r="W35" s="972"/>
      <c r="X35" s="972"/>
      <c r="Y35" s="972"/>
      <c r="Z35" s="972"/>
    </row>
    <row r="36" spans="1:26" s="1" customFormat="1" ht="38.25">
      <c r="A36" s="173" t="s">
        <v>82</v>
      </c>
      <c r="B36" s="176" t="s">
        <v>83</v>
      </c>
      <c r="C36" s="1" t="s">
        <v>84</v>
      </c>
      <c r="D36" s="175">
        <v>14</v>
      </c>
      <c r="E36" s="971"/>
      <c r="F36" s="1">
        <f>+D36*E36</f>
        <v>0</v>
      </c>
      <c r="G36" s="972"/>
      <c r="H36" s="972"/>
      <c r="I36" s="972"/>
      <c r="J36" s="972"/>
      <c r="K36" s="972"/>
      <c r="L36" s="972"/>
      <c r="M36" s="972"/>
      <c r="N36" s="972"/>
      <c r="O36" s="972"/>
      <c r="P36" s="972"/>
      <c r="Q36" s="972"/>
      <c r="R36" s="972"/>
      <c r="S36" s="972"/>
      <c r="T36" s="972"/>
      <c r="U36" s="972"/>
      <c r="V36" s="972"/>
      <c r="W36" s="972"/>
      <c r="X36" s="972"/>
      <c r="Y36" s="972"/>
      <c r="Z36" s="972"/>
    </row>
    <row r="37" spans="1:26" s="1" customFormat="1">
      <c r="A37" s="173"/>
      <c r="B37" s="176"/>
      <c r="C37" s="53"/>
      <c r="D37" s="175"/>
      <c r="E37" s="971"/>
      <c r="F37" s="175"/>
      <c r="G37" s="972"/>
      <c r="H37" s="972"/>
      <c r="I37" s="972"/>
      <c r="J37" s="972"/>
      <c r="K37" s="972"/>
      <c r="L37" s="972"/>
      <c r="M37" s="972"/>
      <c r="N37" s="972"/>
      <c r="O37" s="972"/>
      <c r="P37" s="972"/>
      <c r="Q37" s="972"/>
      <c r="R37" s="972"/>
      <c r="S37" s="972"/>
      <c r="T37" s="972"/>
      <c r="U37" s="972"/>
      <c r="V37" s="972"/>
      <c r="W37" s="972"/>
      <c r="X37" s="972"/>
      <c r="Y37" s="972"/>
      <c r="Z37" s="972"/>
    </row>
    <row r="38" spans="1:26" s="1" customFormat="1">
      <c r="A38" s="173"/>
      <c r="B38" s="176"/>
      <c r="C38" s="53"/>
      <c r="D38" s="175"/>
      <c r="E38" s="971"/>
      <c r="F38" s="175"/>
      <c r="G38" s="972"/>
      <c r="H38" s="972"/>
      <c r="I38" s="972"/>
      <c r="J38" s="972"/>
      <c r="K38" s="972"/>
      <c r="L38" s="972"/>
      <c r="M38" s="972"/>
      <c r="N38" s="972"/>
      <c r="O38" s="972"/>
      <c r="P38" s="972"/>
      <c r="Q38" s="972"/>
      <c r="R38" s="972"/>
      <c r="S38" s="972"/>
      <c r="T38" s="972"/>
      <c r="U38" s="972"/>
      <c r="V38" s="972"/>
      <c r="W38" s="972"/>
      <c r="X38" s="972"/>
      <c r="Y38" s="972"/>
      <c r="Z38" s="972"/>
    </row>
    <row r="39" spans="1:26" s="181" customFormat="1" ht="89.25">
      <c r="A39" s="177" t="s">
        <v>85</v>
      </c>
      <c r="B39" s="174" t="s">
        <v>86</v>
      </c>
      <c r="C39" s="178"/>
      <c r="D39" s="179"/>
      <c r="E39" s="973"/>
      <c r="G39" s="974"/>
      <c r="H39" s="974"/>
      <c r="I39" s="974"/>
      <c r="J39" s="974"/>
      <c r="K39" s="974"/>
      <c r="L39" s="974"/>
      <c r="M39" s="974"/>
      <c r="N39" s="974"/>
      <c r="O39" s="974"/>
      <c r="P39" s="974"/>
      <c r="Q39" s="974"/>
      <c r="R39" s="974"/>
      <c r="S39" s="974"/>
      <c r="T39" s="974"/>
      <c r="U39" s="974"/>
      <c r="V39" s="974"/>
      <c r="W39" s="974"/>
      <c r="X39" s="974"/>
      <c r="Y39" s="974"/>
      <c r="Z39" s="974"/>
    </row>
    <row r="40" spans="1:26" s="181" customFormat="1" ht="25.5">
      <c r="A40" s="177"/>
      <c r="B40" s="174" t="s">
        <v>87</v>
      </c>
      <c r="C40" s="178" t="s">
        <v>84</v>
      </c>
      <c r="D40" s="179">
        <v>2</v>
      </c>
      <c r="E40" s="973"/>
      <c r="F40" s="180">
        <f>+D40*E40</f>
        <v>0</v>
      </c>
      <c r="G40" s="974"/>
      <c r="H40" s="974"/>
      <c r="I40" s="974"/>
      <c r="J40" s="974"/>
      <c r="K40" s="974"/>
      <c r="L40" s="974"/>
      <c r="M40" s="974"/>
      <c r="N40" s="974"/>
      <c r="O40" s="974"/>
      <c r="P40" s="974"/>
      <c r="Q40" s="974"/>
      <c r="R40" s="974"/>
      <c r="S40" s="974"/>
      <c r="T40" s="974"/>
      <c r="U40" s="974"/>
      <c r="V40" s="974"/>
      <c r="W40" s="974"/>
      <c r="X40" s="974"/>
      <c r="Y40" s="974"/>
      <c r="Z40" s="974"/>
    </row>
    <row r="41" spans="1:26" s="181" customFormat="1">
      <c r="A41" s="177"/>
      <c r="B41" s="174" t="s">
        <v>88</v>
      </c>
      <c r="C41" s="178" t="s">
        <v>84</v>
      </c>
      <c r="D41" s="179">
        <v>2</v>
      </c>
      <c r="E41" s="973"/>
      <c r="F41" s="180">
        <f>+D41*E41</f>
        <v>0</v>
      </c>
      <c r="G41" s="974"/>
      <c r="H41" s="974"/>
      <c r="I41" s="974"/>
      <c r="J41" s="974"/>
      <c r="K41" s="974"/>
      <c r="L41" s="974"/>
      <c r="M41" s="974"/>
      <c r="N41" s="974"/>
      <c r="O41" s="974"/>
      <c r="P41" s="974"/>
      <c r="Q41" s="974"/>
      <c r="R41" s="974"/>
      <c r="S41" s="974"/>
      <c r="T41" s="974"/>
      <c r="U41" s="974"/>
      <c r="V41" s="974"/>
      <c r="W41" s="974"/>
      <c r="X41" s="974"/>
      <c r="Y41" s="974"/>
      <c r="Z41" s="974"/>
    </row>
    <row r="42" spans="1:26" s="181" customFormat="1">
      <c r="A42" s="177"/>
      <c r="B42" s="174"/>
      <c r="E42" s="974"/>
      <c r="G42" s="974"/>
      <c r="H42" s="974"/>
      <c r="I42" s="974"/>
      <c r="J42" s="974"/>
      <c r="K42" s="974"/>
      <c r="L42" s="974"/>
      <c r="M42" s="974"/>
      <c r="N42" s="974"/>
      <c r="O42" s="974"/>
      <c r="P42" s="974"/>
      <c r="Q42" s="974"/>
      <c r="R42" s="974"/>
      <c r="S42" s="974"/>
      <c r="T42" s="974"/>
      <c r="U42" s="974"/>
      <c r="V42" s="974"/>
      <c r="W42" s="974"/>
      <c r="X42" s="974"/>
      <c r="Y42" s="974"/>
      <c r="Z42" s="974"/>
    </row>
    <row r="43" spans="1:26" s="181" customFormat="1">
      <c r="A43" s="177"/>
      <c r="B43" s="99"/>
      <c r="C43" s="178"/>
      <c r="D43" s="179"/>
      <c r="E43" s="973"/>
      <c r="F43" s="180"/>
      <c r="G43" s="974"/>
      <c r="H43" s="974"/>
      <c r="I43" s="974"/>
      <c r="J43" s="974"/>
      <c r="K43" s="974"/>
      <c r="L43" s="974"/>
      <c r="M43" s="974"/>
      <c r="N43" s="974"/>
      <c r="O43" s="974"/>
      <c r="P43" s="974"/>
      <c r="Q43" s="974"/>
      <c r="R43" s="974"/>
      <c r="S43" s="974"/>
      <c r="T43" s="974"/>
      <c r="U43" s="974"/>
      <c r="V43" s="974"/>
      <c r="W43" s="974"/>
      <c r="X43" s="974"/>
      <c r="Y43" s="974"/>
      <c r="Z43" s="974"/>
    </row>
    <row r="44" spans="1:26" s="181" customFormat="1" ht="51">
      <c r="A44" s="177" t="s">
        <v>89</v>
      </c>
      <c r="B44" s="174" t="s">
        <v>90</v>
      </c>
      <c r="C44" s="178"/>
      <c r="D44" s="179"/>
      <c r="E44" s="973"/>
      <c r="G44" s="974"/>
      <c r="H44" s="974"/>
      <c r="I44" s="974"/>
      <c r="J44" s="974"/>
      <c r="K44" s="974"/>
      <c r="L44" s="974"/>
      <c r="M44" s="974"/>
      <c r="N44" s="974"/>
      <c r="O44" s="974"/>
      <c r="P44" s="974"/>
      <c r="Q44" s="974"/>
      <c r="R44" s="974"/>
      <c r="S44" s="974"/>
      <c r="T44" s="974"/>
      <c r="U44" s="974"/>
      <c r="V44" s="974"/>
      <c r="W44" s="974"/>
      <c r="X44" s="974"/>
      <c r="Y44" s="974"/>
      <c r="Z44" s="974"/>
    </row>
    <row r="45" spans="1:26" s="181" customFormat="1">
      <c r="A45" s="177"/>
      <c r="B45" s="174" t="s">
        <v>91</v>
      </c>
      <c r="C45" s="178" t="s">
        <v>84</v>
      </c>
      <c r="D45" s="179">
        <v>2</v>
      </c>
      <c r="E45" s="973"/>
      <c r="F45" s="180">
        <f>+D45*E45</f>
        <v>0</v>
      </c>
      <c r="G45" s="974"/>
      <c r="H45" s="974"/>
      <c r="I45" s="974"/>
      <c r="J45" s="974"/>
      <c r="K45" s="974"/>
      <c r="L45" s="974"/>
      <c r="M45" s="974"/>
      <c r="N45" s="974"/>
      <c r="O45" s="974"/>
      <c r="P45" s="974"/>
      <c r="Q45" s="974"/>
      <c r="R45" s="974"/>
      <c r="S45" s="974"/>
      <c r="T45" s="974"/>
      <c r="U45" s="974"/>
      <c r="V45" s="974"/>
      <c r="W45" s="974"/>
      <c r="X45" s="974"/>
      <c r="Y45" s="974"/>
      <c r="Z45" s="974"/>
    </row>
    <row r="46" spans="1:26" s="181" customFormat="1">
      <c r="A46" s="177"/>
      <c r="B46" s="174" t="s">
        <v>92</v>
      </c>
      <c r="C46" s="178" t="s">
        <v>84</v>
      </c>
      <c r="D46" s="179">
        <v>8</v>
      </c>
      <c r="E46" s="973"/>
      <c r="F46" s="180">
        <f>+D46*E46</f>
        <v>0</v>
      </c>
      <c r="G46" s="974"/>
      <c r="H46" s="974"/>
      <c r="I46" s="974"/>
      <c r="J46" s="974"/>
      <c r="K46" s="974"/>
      <c r="L46" s="974"/>
      <c r="M46" s="974"/>
      <c r="N46" s="974"/>
      <c r="O46" s="974"/>
      <c r="P46" s="974"/>
      <c r="Q46" s="974"/>
      <c r="R46" s="974"/>
      <c r="S46" s="974"/>
      <c r="T46" s="974"/>
      <c r="U46" s="974"/>
      <c r="V46" s="974"/>
      <c r="W46" s="974"/>
      <c r="X46" s="974"/>
      <c r="Y46" s="974"/>
      <c r="Z46" s="974"/>
    </row>
    <row r="47" spans="1:26" s="181" customFormat="1">
      <c r="A47" s="177"/>
      <c r="B47" s="174" t="s">
        <v>93</v>
      </c>
      <c r="C47" s="178" t="s">
        <v>84</v>
      </c>
      <c r="D47" s="179">
        <v>12</v>
      </c>
      <c r="E47" s="973"/>
      <c r="F47" s="180">
        <f>+D47*E47</f>
        <v>0</v>
      </c>
      <c r="G47" s="974"/>
      <c r="H47" s="974"/>
      <c r="I47" s="974"/>
      <c r="J47" s="974"/>
      <c r="K47" s="974"/>
      <c r="L47" s="974"/>
      <c r="M47" s="974"/>
      <c r="N47" s="974"/>
      <c r="O47" s="974"/>
      <c r="P47" s="974"/>
      <c r="Q47" s="974"/>
      <c r="R47" s="974"/>
      <c r="S47" s="974"/>
      <c r="T47" s="974"/>
      <c r="U47" s="974"/>
      <c r="V47" s="974"/>
      <c r="W47" s="974"/>
      <c r="X47" s="974"/>
      <c r="Y47" s="974"/>
      <c r="Z47" s="974"/>
    </row>
    <row r="48" spans="1:26" s="181" customFormat="1">
      <c r="A48" s="177"/>
      <c r="B48" s="174"/>
      <c r="E48" s="974"/>
      <c r="G48" s="974"/>
      <c r="H48" s="974"/>
      <c r="I48" s="974"/>
      <c r="J48" s="974"/>
      <c r="K48" s="974"/>
      <c r="L48" s="974"/>
      <c r="M48" s="974"/>
      <c r="N48" s="974"/>
      <c r="O48" s="974"/>
      <c r="P48" s="974"/>
      <c r="Q48" s="974"/>
      <c r="R48" s="974"/>
      <c r="S48" s="974"/>
      <c r="T48" s="974"/>
      <c r="U48" s="974"/>
      <c r="V48" s="974"/>
      <c r="W48" s="974"/>
      <c r="X48" s="974"/>
      <c r="Y48" s="974"/>
      <c r="Z48" s="974"/>
    </row>
    <row r="49" spans="1:26" s="181" customFormat="1">
      <c r="A49" s="177"/>
      <c r="B49" s="99"/>
      <c r="C49" s="178"/>
      <c r="D49" s="179"/>
      <c r="E49" s="973"/>
      <c r="F49" s="180"/>
      <c r="G49" s="974"/>
      <c r="H49" s="974"/>
      <c r="I49" s="974"/>
      <c r="J49" s="974"/>
      <c r="K49" s="974"/>
      <c r="L49" s="974"/>
      <c r="M49" s="974"/>
      <c r="N49" s="974"/>
      <c r="O49" s="974"/>
      <c r="P49" s="974"/>
      <c r="Q49" s="974"/>
      <c r="R49" s="974"/>
      <c r="S49" s="974"/>
      <c r="T49" s="974"/>
      <c r="U49" s="974"/>
      <c r="V49" s="974"/>
      <c r="W49" s="974"/>
      <c r="X49" s="974"/>
      <c r="Y49" s="974"/>
      <c r="Z49" s="974"/>
    </row>
    <row r="50" spans="1:26" s="1" customFormat="1" ht="63.75">
      <c r="A50" s="173" t="s">
        <v>94</v>
      </c>
      <c r="B50" s="176" t="s">
        <v>95</v>
      </c>
      <c r="C50" s="53" t="s">
        <v>96</v>
      </c>
      <c r="D50" s="175">
        <f>56.79+23.98</f>
        <v>80.77</v>
      </c>
      <c r="E50" s="971"/>
      <c r="F50" s="175">
        <f>+D50*E50</f>
        <v>0</v>
      </c>
      <c r="G50" s="972"/>
      <c r="H50" s="972"/>
      <c r="I50" s="972"/>
      <c r="J50" s="972"/>
      <c r="K50" s="972"/>
      <c r="L50" s="972"/>
      <c r="M50" s="972"/>
      <c r="N50" s="972"/>
      <c r="O50" s="972"/>
      <c r="P50" s="972"/>
      <c r="Q50" s="972"/>
      <c r="R50" s="972"/>
      <c r="S50" s="972"/>
      <c r="T50" s="972"/>
      <c r="U50" s="972"/>
      <c r="V50" s="972"/>
      <c r="W50" s="972"/>
      <c r="X50" s="972"/>
      <c r="Y50" s="972"/>
      <c r="Z50" s="972"/>
    </row>
    <row r="51" spans="1:26" s="181" customFormat="1">
      <c r="A51" s="177"/>
      <c r="B51" s="174"/>
      <c r="E51" s="974"/>
      <c r="G51" s="974"/>
      <c r="H51" s="974"/>
      <c r="I51" s="974"/>
      <c r="J51" s="974"/>
      <c r="K51" s="974"/>
      <c r="L51" s="974"/>
      <c r="M51" s="974"/>
      <c r="N51" s="974"/>
      <c r="O51" s="974"/>
      <c r="P51" s="974"/>
      <c r="Q51" s="974"/>
      <c r="R51" s="974"/>
      <c r="S51" s="974"/>
      <c r="T51" s="974"/>
      <c r="U51" s="974"/>
      <c r="V51" s="974"/>
      <c r="W51" s="974"/>
      <c r="X51" s="974"/>
      <c r="Y51" s="974"/>
      <c r="Z51" s="974"/>
    </row>
    <row r="52" spans="1:26" s="181" customFormat="1">
      <c r="A52" s="177"/>
      <c r="B52" s="99"/>
      <c r="C52" s="178"/>
      <c r="D52" s="179"/>
      <c r="E52" s="973"/>
      <c r="F52" s="180"/>
      <c r="G52" s="974"/>
      <c r="H52" s="974"/>
      <c r="I52" s="974"/>
      <c r="J52" s="974"/>
      <c r="K52" s="974"/>
      <c r="L52" s="974"/>
      <c r="M52" s="974"/>
      <c r="N52" s="974"/>
      <c r="O52" s="974"/>
      <c r="P52" s="974"/>
      <c r="Q52" s="974"/>
      <c r="R52" s="974"/>
      <c r="S52" s="974"/>
      <c r="T52" s="974"/>
      <c r="U52" s="974"/>
      <c r="V52" s="974"/>
      <c r="W52" s="974"/>
      <c r="X52" s="974"/>
      <c r="Y52" s="974"/>
      <c r="Z52" s="974"/>
    </row>
    <row r="53" spans="1:26" s="181" customFormat="1" ht="89.25">
      <c r="A53" s="177" t="s">
        <v>97</v>
      </c>
      <c r="B53" s="101" t="s">
        <v>98</v>
      </c>
      <c r="C53" s="178" t="s">
        <v>96</v>
      </c>
      <c r="D53" s="179">
        <v>99.43</v>
      </c>
      <c r="E53" s="973"/>
      <c r="F53" s="175">
        <f>+D53*E53</f>
        <v>0</v>
      </c>
      <c r="G53" s="974"/>
      <c r="H53" s="974"/>
      <c r="I53" s="974"/>
      <c r="J53" s="974"/>
      <c r="K53" s="974"/>
      <c r="L53" s="974"/>
      <c r="M53" s="974"/>
      <c r="N53" s="974"/>
      <c r="O53" s="974"/>
      <c r="P53" s="974"/>
      <c r="Q53" s="974"/>
      <c r="R53" s="974"/>
      <c r="S53" s="974"/>
      <c r="T53" s="974"/>
      <c r="U53" s="974"/>
      <c r="V53" s="974"/>
      <c r="W53" s="974"/>
      <c r="X53" s="974"/>
      <c r="Y53" s="974"/>
      <c r="Z53" s="974"/>
    </row>
    <row r="54" spans="1:26" s="181" customFormat="1">
      <c r="A54" s="177"/>
      <c r="B54" s="99"/>
      <c r="C54" s="178"/>
      <c r="D54" s="179"/>
      <c r="E54" s="973"/>
      <c r="F54" s="180"/>
      <c r="G54" s="974"/>
      <c r="H54" s="974"/>
      <c r="I54" s="974"/>
      <c r="J54" s="974"/>
      <c r="K54" s="974"/>
      <c r="L54" s="974"/>
      <c r="M54" s="974"/>
      <c r="N54" s="974"/>
      <c r="O54" s="974"/>
      <c r="P54" s="974"/>
      <c r="Q54" s="974"/>
      <c r="R54" s="974"/>
      <c r="S54" s="974"/>
      <c r="T54" s="974"/>
      <c r="U54" s="974"/>
      <c r="V54" s="974"/>
      <c r="W54" s="974"/>
      <c r="X54" s="974"/>
      <c r="Y54" s="974"/>
      <c r="Z54" s="974"/>
    </row>
    <row r="55" spans="1:26" s="181" customFormat="1">
      <c r="A55" s="177"/>
      <c r="B55" s="99"/>
      <c r="C55" s="178"/>
      <c r="D55" s="179"/>
      <c r="E55" s="973"/>
      <c r="F55" s="180"/>
      <c r="G55" s="974"/>
      <c r="H55" s="974"/>
      <c r="I55" s="974"/>
      <c r="J55" s="974"/>
      <c r="K55" s="974"/>
      <c r="L55" s="974"/>
      <c r="M55" s="974"/>
      <c r="N55" s="974"/>
      <c r="O55" s="974"/>
      <c r="P55" s="974"/>
      <c r="Q55" s="974"/>
      <c r="R55" s="974"/>
      <c r="S55" s="974"/>
      <c r="T55" s="974"/>
      <c r="U55" s="974"/>
      <c r="V55" s="974"/>
      <c r="W55" s="974"/>
      <c r="X55" s="974"/>
      <c r="Y55" s="974"/>
      <c r="Z55" s="974"/>
    </row>
    <row r="56" spans="1:26" s="1" customFormat="1" ht="114.75">
      <c r="A56" s="173" t="s">
        <v>99</v>
      </c>
      <c r="B56" s="182" t="s">
        <v>100</v>
      </c>
      <c r="E56" s="972"/>
      <c r="G56" s="972"/>
      <c r="H56" s="972"/>
      <c r="I56" s="972"/>
      <c r="J56" s="972"/>
      <c r="K56" s="972"/>
      <c r="L56" s="972"/>
      <c r="M56" s="972"/>
      <c r="N56" s="972"/>
      <c r="O56" s="972"/>
      <c r="P56" s="972"/>
      <c r="Q56" s="972"/>
      <c r="R56" s="972"/>
      <c r="S56" s="972"/>
      <c r="T56" s="972"/>
      <c r="U56" s="972"/>
      <c r="V56" s="972"/>
      <c r="W56" s="972"/>
      <c r="X56" s="972"/>
      <c r="Y56" s="972"/>
      <c r="Z56" s="972"/>
    </row>
    <row r="57" spans="1:26" s="1" customFormat="1">
      <c r="A57" s="173"/>
      <c r="B57" s="182" t="s">
        <v>101</v>
      </c>
      <c r="C57" s="53" t="s">
        <v>96</v>
      </c>
      <c r="D57" s="175">
        <f>2.79+1</f>
        <v>3.79</v>
      </c>
      <c r="E57" s="971"/>
      <c r="F57" s="175">
        <f>+D57*E57</f>
        <v>0</v>
      </c>
      <c r="G57" s="972"/>
      <c r="H57" s="972"/>
      <c r="I57" s="972"/>
      <c r="J57" s="972"/>
      <c r="K57" s="972"/>
      <c r="L57" s="972"/>
      <c r="M57" s="972"/>
      <c r="N57" s="972"/>
      <c r="O57" s="972"/>
      <c r="P57" s="972"/>
      <c r="Q57" s="972"/>
      <c r="R57" s="972"/>
      <c r="S57" s="972"/>
      <c r="T57" s="972"/>
      <c r="U57" s="972"/>
      <c r="V57" s="972"/>
      <c r="W57" s="972"/>
      <c r="X57" s="972"/>
      <c r="Y57" s="972"/>
      <c r="Z57" s="972"/>
    </row>
    <row r="58" spans="1:26" s="1" customFormat="1">
      <c r="A58" s="173"/>
      <c r="B58" s="182" t="s">
        <v>102</v>
      </c>
      <c r="C58" s="53" t="s">
        <v>81</v>
      </c>
      <c r="D58" s="175">
        <v>1.61</v>
      </c>
      <c r="E58" s="971"/>
      <c r="F58" s="175">
        <f>+D58*E58</f>
        <v>0</v>
      </c>
      <c r="G58" s="972"/>
      <c r="H58" s="972"/>
      <c r="I58" s="972"/>
      <c r="J58" s="972"/>
      <c r="K58" s="972"/>
      <c r="L58" s="972"/>
      <c r="M58" s="972"/>
      <c r="N58" s="972"/>
      <c r="O58" s="972"/>
      <c r="P58" s="972"/>
      <c r="Q58" s="972"/>
      <c r="R58" s="972"/>
      <c r="S58" s="972"/>
      <c r="T58" s="972"/>
      <c r="U58" s="972"/>
      <c r="V58" s="972"/>
      <c r="W58" s="972"/>
      <c r="X58" s="972"/>
      <c r="Y58" s="972"/>
      <c r="Z58" s="972"/>
    </row>
    <row r="59" spans="1:26" s="1" customFormat="1">
      <c r="A59" s="173"/>
      <c r="B59" s="176"/>
      <c r="C59" s="53"/>
      <c r="D59" s="175"/>
      <c r="E59" s="971"/>
      <c r="F59" s="175"/>
      <c r="G59" s="972"/>
      <c r="H59" s="972"/>
      <c r="I59" s="972"/>
      <c r="J59" s="972"/>
      <c r="K59" s="972"/>
      <c r="L59" s="972"/>
      <c r="M59" s="972"/>
      <c r="N59" s="972"/>
      <c r="O59" s="972"/>
      <c r="P59" s="972"/>
      <c r="Q59" s="972"/>
      <c r="R59" s="972"/>
      <c r="S59" s="972"/>
      <c r="T59" s="972"/>
      <c r="U59" s="972"/>
      <c r="V59" s="972"/>
      <c r="W59" s="972"/>
      <c r="X59" s="972"/>
      <c r="Y59" s="972"/>
      <c r="Z59" s="972"/>
    </row>
    <row r="60" spans="1:26" s="1" customFormat="1">
      <c r="A60" s="173"/>
      <c r="B60" s="176"/>
      <c r="C60" s="53"/>
      <c r="D60" s="175"/>
      <c r="E60" s="971"/>
      <c r="F60" s="175"/>
      <c r="G60" s="972"/>
      <c r="H60" s="972"/>
      <c r="I60" s="972"/>
      <c r="J60" s="972"/>
      <c r="K60" s="972"/>
      <c r="L60" s="972"/>
      <c r="M60" s="972"/>
      <c r="N60" s="972"/>
      <c r="O60" s="972"/>
      <c r="P60" s="972"/>
      <c r="Q60" s="972"/>
      <c r="R60" s="972"/>
      <c r="S60" s="972"/>
      <c r="T60" s="972"/>
      <c r="U60" s="972"/>
      <c r="V60" s="972"/>
      <c r="W60" s="972"/>
      <c r="X60" s="972"/>
      <c r="Y60" s="972"/>
      <c r="Z60" s="972"/>
    </row>
    <row r="61" spans="1:26" s="1" customFormat="1" ht="63.75">
      <c r="A61" s="173" t="s">
        <v>103</v>
      </c>
      <c r="B61" s="176" t="s">
        <v>104</v>
      </c>
      <c r="C61" s="53" t="s">
        <v>96</v>
      </c>
      <c r="D61" s="175">
        <v>99.43</v>
      </c>
      <c r="E61" s="975"/>
      <c r="F61" s="175">
        <f>+D61*E61</f>
        <v>0</v>
      </c>
      <c r="G61" s="972"/>
      <c r="H61" s="972"/>
      <c r="I61" s="972"/>
      <c r="J61" s="972"/>
      <c r="K61" s="972"/>
      <c r="L61" s="972"/>
      <c r="M61" s="972"/>
      <c r="N61" s="972"/>
      <c r="O61" s="972"/>
      <c r="P61" s="972"/>
      <c r="Q61" s="972"/>
      <c r="R61" s="972"/>
      <c r="S61" s="972"/>
      <c r="T61" s="972"/>
      <c r="U61" s="972"/>
      <c r="V61" s="972"/>
      <c r="W61" s="972"/>
      <c r="X61" s="972"/>
      <c r="Y61" s="972"/>
      <c r="Z61" s="972"/>
    </row>
    <row r="62" spans="1:26" s="1" customFormat="1">
      <c r="A62" s="173"/>
      <c r="B62" s="176"/>
      <c r="C62" s="53"/>
      <c r="D62" s="175"/>
      <c r="E62" s="971"/>
      <c r="F62" s="175"/>
      <c r="G62" s="972"/>
      <c r="H62" s="972"/>
      <c r="I62" s="972"/>
      <c r="J62" s="972"/>
      <c r="K62" s="972"/>
      <c r="L62" s="972"/>
      <c r="M62" s="972"/>
      <c r="N62" s="972"/>
      <c r="O62" s="972"/>
      <c r="P62" s="972"/>
      <c r="Q62" s="972"/>
      <c r="R62" s="972"/>
      <c r="S62" s="972"/>
      <c r="T62" s="972"/>
      <c r="U62" s="972"/>
      <c r="V62" s="972"/>
      <c r="W62" s="972"/>
      <c r="X62" s="972"/>
      <c r="Y62" s="972"/>
      <c r="Z62" s="972"/>
    </row>
    <row r="63" spans="1:26" s="1" customFormat="1">
      <c r="A63" s="173"/>
      <c r="B63" s="176"/>
      <c r="C63" s="53"/>
      <c r="D63" s="184"/>
      <c r="E63" s="971"/>
      <c r="F63" s="175"/>
      <c r="G63" s="972"/>
      <c r="H63" s="972"/>
      <c r="I63" s="972"/>
      <c r="J63" s="972"/>
      <c r="K63" s="972"/>
      <c r="L63" s="972"/>
      <c r="M63" s="972"/>
      <c r="N63" s="972"/>
      <c r="O63" s="972"/>
      <c r="P63" s="972"/>
      <c r="Q63" s="972"/>
      <c r="R63" s="972"/>
      <c r="S63" s="972"/>
      <c r="T63" s="972"/>
      <c r="U63" s="972"/>
      <c r="V63" s="972"/>
      <c r="W63" s="972"/>
      <c r="X63" s="972"/>
      <c r="Y63" s="972"/>
      <c r="Z63" s="972"/>
    </row>
    <row r="64" spans="1:26" s="1" customFormat="1" ht="58.5" customHeight="1">
      <c r="A64" s="185" t="s">
        <v>105</v>
      </c>
      <c r="B64" s="186" t="s">
        <v>106</v>
      </c>
      <c r="C64" s="187" t="s">
        <v>73</v>
      </c>
      <c r="D64" s="183">
        <v>1</v>
      </c>
      <c r="E64" s="975"/>
      <c r="F64" s="183">
        <f>+D64*E64</f>
        <v>0</v>
      </c>
      <c r="G64" s="980"/>
      <c r="H64" s="980"/>
      <c r="I64" s="972"/>
      <c r="J64" s="972"/>
      <c r="K64" s="972"/>
      <c r="L64" s="972"/>
      <c r="M64" s="972"/>
      <c r="N64" s="972"/>
      <c r="O64" s="972"/>
      <c r="P64" s="972"/>
      <c r="Q64" s="972"/>
      <c r="R64" s="972"/>
      <c r="S64" s="972"/>
      <c r="T64" s="972"/>
      <c r="U64" s="972"/>
      <c r="V64" s="972"/>
      <c r="W64" s="972"/>
      <c r="X64" s="972"/>
      <c r="Y64" s="972"/>
      <c r="Z64" s="972"/>
    </row>
    <row r="65" spans="1:106" s="1" customFormat="1">
      <c r="A65" s="188"/>
      <c r="B65" s="189"/>
      <c r="C65" s="190"/>
      <c r="D65" s="191"/>
      <c r="E65" s="976"/>
      <c r="F65" s="191"/>
      <c r="G65" s="980"/>
      <c r="H65" s="980"/>
      <c r="I65" s="972"/>
      <c r="J65" s="972"/>
      <c r="K65" s="972"/>
      <c r="L65" s="972"/>
      <c r="M65" s="972"/>
      <c r="N65" s="972"/>
      <c r="O65" s="972"/>
      <c r="P65" s="972"/>
      <c r="Q65" s="972"/>
      <c r="R65" s="972"/>
      <c r="S65" s="972"/>
      <c r="T65" s="972"/>
      <c r="U65" s="972"/>
      <c r="V65" s="972"/>
      <c r="W65" s="972"/>
      <c r="X65" s="972"/>
      <c r="Y65" s="972"/>
      <c r="Z65" s="972"/>
    </row>
    <row r="66" spans="1:106" s="1" customFormat="1">
      <c r="A66" s="188"/>
      <c r="B66" s="189"/>
      <c r="C66" s="190"/>
      <c r="D66" s="191"/>
      <c r="E66" s="976"/>
      <c r="F66" s="191"/>
      <c r="G66" s="980"/>
      <c r="H66" s="980"/>
      <c r="I66" s="972"/>
      <c r="J66" s="972"/>
      <c r="K66" s="972"/>
      <c r="L66" s="972"/>
      <c r="M66" s="972"/>
      <c r="N66" s="972"/>
      <c r="O66" s="972"/>
      <c r="P66" s="972"/>
      <c r="Q66" s="972"/>
      <c r="R66" s="972"/>
      <c r="S66" s="972"/>
      <c r="T66" s="972"/>
      <c r="U66" s="972"/>
      <c r="V66" s="972"/>
      <c r="W66" s="972"/>
      <c r="X66" s="972"/>
      <c r="Y66" s="972"/>
      <c r="Z66" s="972"/>
    </row>
    <row r="67" spans="1:106" s="1" customFormat="1" ht="25.5">
      <c r="A67" s="185" t="s">
        <v>107</v>
      </c>
      <c r="B67" s="186" t="s">
        <v>108</v>
      </c>
      <c r="C67" s="187" t="s">
        <v>81</v>
      </c>
      <c r="D67" s="183">
        <f>4.68+10.14</f>
        <v>14.82</v>
      </c>
      <c r="E67" s="975"/>
      <c r="F67" s="183">
        <f>+D67*E67</f>
        <v>0</v>
      </c>
      <c r="G67" s="980"/>
      <c r="H67" s="980"/>
      <c r="I67" s="972"/>
      <c r="J67" s="972"/>
      <c r="K67" s="972"/>
      <c r="L67" s="972"/>
      <c r="M67" s="972"/>
      <c r="N67" s="972"/>
      <c r="O67" s="972"/>
      <c r="P67" s="972"/>
      <c r="Q67" s="972"/>
      <c r="R67" s="972"/>
      <c r="S67" s="972"/>
      <c r="T67" s="972"/>
      <c r="U67" s="972"/>
      <c r="V67" s="972"/>
      <c r="W67" s="972"/>
      <c r="X67" s="972"/>
      <c r="Y67" s="972"/>
      <c r="Z67" s="972"/>
    </row>
    <row r="68" spans="1:106" s="1" customFormat="1">
      <c r="A68" s="188"/>
      <c r="B68" s="189"/>
      <c r="C68" s="190"/>
      <c r="D68" s="191"/>
      <c r="E68" s="191"/>
      <c r="F68" s="191"/>
      <c r="G68" s="980"/>
      <c r="H68" s="980"/>
      <c r="I68" s="972"/>
      <c r="J68" s="972"/>
      <c r="K68" s="972"/>
      <c r="L68" s="972"/>
      <c r="M68" s="972"/>
      <c r="N68" s="972"/>
      <c r="O68" s="972"/>
      <c r="P68" s="972"/>
      <c r="Q68" s="972"/>
      <c r="R68" s="972"/>
      <c r="S68" s="972"/>
      <c r="T68" s="972"/>
      <c r="U68" s="972"/>
      <c r="V68" s="972"/>
      <c r="W68" s="972"/>
      <c r="X68" s="972"/>
      <c r="Y68" s="972"/>
      <c r="Z68" s="972"/>
    </row>
    <row r="69" spans="1:106" s="197" customFormat="1">
      <c r="A69" s="192"/>
      <c r="B69" s="193"/>
      <c r="C69" s="194"/>
      <c r="D69" s="195"/>
      <c r="E69" s="195"/>
      <c r="F69" s="195"/>
      <c r="G69" s="984"/>
      <c r="H69" s="984"/>
      <c r="I69" s="984"/>
      <c r="J69" s="984"/>
      <c r="K69" s="984"/>
      <c r="L69" s="984"/>
      <c r="M69" s="984"/>
      <c r="N69" s="984"/>
      <c r="O69" s="984"/>
      <c r="P69" s="984"/>
      <c r="Q69" s="984"/>
      <c r="R69" s="984"/>
      <c r="S69" s="984"/>
      <c r="T69" s="984"/>
      <c r="U69" s="984"/>
      <c r="V69" s="984"/>
      <c r="W69" s="984"/>
      <c r="X69" s="984"/>
      <c r="Y69" s="984"/>
      <c r="Z69" s="984"/>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c r="BT69" s="196"/>
      <c r="BU69" s="196"/>
      <c r="BV69" s="196"/>
      <c r="BW69" s="196"/>
      <c r="BX69" s="196"/>
      <c r="BY69" s="196"/>
      <c r="BZ69" s="196"/>
      <c r="CA69" s="196"/>
      <c r="CB69" s="196"/>
      <c r="CC69" s="196"/>
      <c r="CD69" s="196"/>
      <c r="CE69" s="196"/>
      <c r="CF69" s="196"/>
      <c r="CG69" s="196"/>
      <c r="CH69" s="196"/>
      <c r="CI69" s="196"/>
      <c r="CJ69" s="196"/>
      <c r="CK69" s="196"/>
      <c r="CL69" s="196"/>
      <c r="CM69" s="196"/>
      <c r="CN69" s="196"/>
      <c r="CO69" s="196"/>
      <c r="CP69" s="196"/>
      <c r="CQ69" s="196"/>
      <c r="CR69" s="196"/>
      <c r="CS69" s="196"/>
      <c r="CT69" s="196"/>
    </row>
    <row r="70" spans="1:106" s="203" customFormat="1">
      <c r="A70" s="198"/>
      <c r="B70" s="199"/>
      <c r="C70" s="200"/>
      <c r="D70" s="201"/>
      <c r="E70" s="201"/>
      <c r="F70" s="202"/>
      <c r="G70" s="985"/>
      <c r="H70" s="985"/>
      <c r="I70" s="985"/>
      <c r="J70" s="985"/>
      <c r="K70" s="985"/>
      <c r="L70" s="985"/>
      <c r="M70" s="985"/>
      <c r="N70" s="985"/>
      <c r="O70" s="985"/>
      <c r="P70" s="985"/>
      <c r="Q70" s="985"/>
      <c r="R70" s="985"/>
      <c r="S70" s="985"/>
      <c r="T70" s="985"/>
      <c r="U70" s="985"/>
      <c r="V70" s="985"/>
      <c r="W70" s="985"/>
      <c r="X70" s="985"/>
      <c r="Y70" s="985"/>
      <c r="Z70" s="985"/>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c r="CM70" s="128"/>
      <c r="CN70" s="128"/>
      <c r="CO70" s="128"/>
      <c r="CP70" s="128"/>
      <c r="CQ70" s="128"/>
      <c r="CR70" s="128"/>
      <c r="CS70" s="128"/>
      <c r="CT70" s="128"/>
      <c r="CU70" s="128"/>
      <c r="CV70" s="128"/>
      <c r="CW70" s="128"/>
      <c r="CX70" s="128"/>
      <c r="CY70" s="128"/>
      <c r="CZ70" s="128"/>
      <c r="DA70" s="128"/>
      <c r="DB70" s="128"/>
    </row>
    <row r="71" spans="1:106" s="140" customFormat="1">
      <c r="A71" s="204"/>
      <c r="B71" s="205" t="s">
        <v>109</v>
      </c>
      <c r="C71" s="206"/>
      <c r="D71" s="207"/>
      <c r="E71" s="207"/>
      <c r="F71" s="208">
        <f>SUM(F1:F69)</f>
        <v>0</v>
      </c>
      <c r="G71" s="978"/>
      <c r="H71" s="978"/>
      <c r="I71" s="978"/>
      <c r="J71" s="978"/>
      <c r="K71" s="978"/>
      <c r="L71" s="978"/>
      <c r="M71" s="978"/>
      <c r="N71" s="978"/>
      <c r="O71" s="978"/>
      <c r="P71" s="978"/>
      <c r="Q71" s="978"/>
      <c r="R71" s="978"/>
      <c r="S71" s="978"/>
      <c r="T71" s="978"/>
      <c r="U71" s="978"/>
      <c r="V71" s="978"/>
      <c r="W71" s="978"/>
      <c r="X71" s="978"/>
      <c r="Y71" s="978"/>
      <c r="Z71" s="978"/>
    </row>
    <row r="73" spans="1:106">
      <c r="C73" s="200"/>
      <c r="D73" s="201"/>
      <c r="E73" s="201"/>
      <c r="F73" s="202"/>
    </row>
    <row r="74" spans="1:106" s="1" customFormat="1">
      <c r="A74" s="173"/>
      <c r="B74" s="176"/>
      <c r="C74" s="53"/>
      <c r="D74" s="175"/>
      <c r="E74" s="175"/>
      <c r="F74" s="175"/>
      <c r="G74" s="972"/>
      <c r="H74" s="972"/>
      <c r="I74" s="972"/>
      <c r="J74" s="972"/>
      <c r="K74" s="972"/>
      <c r="L74" s="972"/>
      <c r="M74" s="972"/>
      <c r="N74" s="972"/>
      <c r="O74" s="972"/>
      <c r="P74" s="972"/>
      <c r="Q74" s="972"/>
      <c r="R74" s="972"/>
      <c r="S74" s="972"/>
      <c r="T74" s="972"/>
      <c r="U74" s="972"/>
      <c r="V74" s="972"/>
      <c r="W74" s="972"/>
      <c r="X74" s="972"/>
      <c r="Y74" s="972"/>
      <c r="Z74" s="972"/>
    </row>
  </sheetData>
  <sheetProtection algorithmName="SHA-512" hashValue="KI1os7j8AcYiY8z3uBC+MuNkmj30WrpVGk1RqvIfM+g0BJMo4mWOYgHXEnuILI17Ta7fSOtNsqN+aizajXbYnQ==" saltValue="BjbdPnBPUsqqq1pq8cBAyw==" spinCount="100000" sheet="1" objects="1" scenarios="1" selectLockedCells="1"/>
  <printOptions horizontalCentered="1"/>
  <pageMargins left="0.98402777777777772" right="0.39374999999999999" top="0.98402777777777772" bottom="0.78749999999999998" header="0.51180555555555551" footer="0.51180555555555551"/>
  <pageSetup paperSize="9" firstPageNumber="0" orientation="portrait" horizontalDpi="300" verticalDpi="300" r:id="rId1"/>
  <headerFooter alignWithMargins="0">
    <oddHeader>&amp;C&amp;6ZDRAVSTVENI DOM - NOVA GORICA</oddHeader>
    <oddFooter>&amp;C&amp;A&amp;R&amp;P od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10E0E-CF33-41EA-B6EB-F550A20FC7EB}">
  <sheetPr>
    <tabColor theme="4" tint="0.59999389629810485"/>
  </sheetPr>
  <dimension ref="A1:T102"/>
  <sheetViews>
    <sheetView showGridLines="0" zoomScale="130" zoomScaleNormal="130" workbookViewId="0">
      <selection activeCell="E69" sqref="E69"/>
    </sheetView>
  </sheetViews>
  <sheetFormatPr defaultColWidth="8.85546875" defaultRowHeight="13.5" customHeight="1"/>
  <cols>
    <col min="1" max="1" width="4.5703125" style="1185" customWidth="1"/>
    <col min="2" max="2" width="36.7109375" style="1362" customWidth="1"/>
    <col min="3" max="3" width="6" style="1185" customWidth="1"/>
    <col min="4" max="4" width="7.28515625" style="1185" customWidth="1"/>
    <col min="5" max="5" width="10.28515625" style="1185" customWidth="1"/>
    <col min="6" max="6" width="13.140625" style="1185" customWidth="1"/>
    <col min="7" max="7" width="8.85546875" style="1419" customWidth="1"/>
    <col min="8" max="20" width="8.85546875" style="1419"/>
    <col min="21" max="16384" width="8.85546875" style="1185"/>
  </cols>
  <sheetData>
    <row r="1" spans="1:6" ht="8.65" customHeight="1">
      <c r="A1" s="3416" t="s">
        <v>2322</v>
      </c>
      <c r="B1" s="3395"/>
      <c r="C1" s="3395"/>
      <c r="D1" s="3395"/>
      <c r="E1" s="3395"/>
      <c r="F1" s="3395"/>
    </row>
    <row r="2" spans="1:6" ht="8.65" customHeight="1">
      <c r="A2" s="3395"/>
      <c r="B2" s="3395"/>
      <c r="C2" s="3395"/>
      <c r="D2" s="3395"/>
      <c r="E2" s="3395"/>
      <c r="F2" s="3395"/>
    </row>
    <row r="3" spans="1:6" ht="13.15" customHeight="1">
      <c r="A3" s="3403"/>
      <c r="B3" s="3403"/>
      <c r="C3" s="3403"/>
      <c r="D3" s="3403"/>
      <c r="E3" s="3403"/>
      <c r="F3" s="3403"/>
    </row>
    <row r="4" spans="1:6" ht="15" customHeight="1">
      <c r="A4" s="1357"/>
      <c r="B4" s="3433" t="s">
        <v>2323</v>
      </c>
      <c r="C4" s="3434"/>
      <c r="D4" s="3434"/>
      <c r="E4" s="3434"/>
      <c r="F4" s="1358">
        <f>SUM(F13:F102)</f>
        <v>0</v>
      </c>
    </row>
    <row r="5" spans="1:6" ht="13.15" customHeight="1">
      <c r="A5" s="3404"/>
      <c r="B5" s="3404"/>
      <c r="C5" s="3404"/>
      <c r="D5" s="3404"/>
      <c r="E5" s="3404"/>
      <c r="F5" s="3403"/>
    </row>
    <row r="6" spans="1:6" ht="90.75" customHeight="1">
      <c r="A6" s="1214"/>
      <c r="B6" s="3399" t="s">
        <v>2324</v>
      </c>
      <c r="C6" s="3400"/>
      <c r="D6" s="3400"/>
      <c r="E6" s="3400"/>
      <c r="F6" s="3400"/>
    </row>
    <row r="7" spans="1:6" ht="51.75" customHeight="1">
      <c r="A7" s="1223"/>
      <c r="B7" s="3399" t="s">
        <v>2325</v>
      </c>
      <c r="C7" s="3400"/>
      <c r="D7" s="3400"/>
      <c r="E7" s="3400"/>
      <c r="F7" s="3400"/>
    </row>
    <row r="8" spans="1:6" ht="33.75" customHeight="1">
      <c r="A8" s="1359"/>
      <c r="B8" s="3399" t="s">
        <v>2326</v>
      </c>
      <c r="C8" s="3400"/>
      <c r="D8" s="3400"/>
      <c r="E8" s="3400"/>
      <c r="F8" s="3400"/>
    </row>
    <row r="9" spans="1:6" ht="13.15" customHeight="1">
      <c r="A9" s="3392" t="s">
        <v>2052</v>
      </c>
      <c r="B9" s="3393"/>
      <c r="C9" s="3393"/>
      <c r="D9" s="3393"/>
      <c r="E9" s="3393"/>
      <c r="F9" s="3408"/>
    </row>
    <row r="10" spans="1:6" ht="13.15" customHeight="1">
      <c r="A10" s="1188" t="s">
        <v>2053</v>
      </c>
      <c r="B10" s="3384" t="s">
        <v>2054</v>
      </c>
      <c r="C10" s="3385"/>
      <c r="D10" s="3385"/>
      <c r="E10" s="3385"/>
      <c r="F10" s="3401"/>
    </row>
    <row r="11" spans="1:6" ht="13.15" customHeight="1">
      <c r="A11" s="1188" t="s">
        <v>2053</v>
      </c>
      <c r="B11" s="3384" t="s">
        <v>2055</v>
      </c>
      <c r="C11" s="3385"/>
      <c r="D11" s="3385"/>
      <c r="E11" s="3385"/>
      <c r="F11" s="3401"/>
    </row>
    <row r="12" spans="1:6" ht="13.15" customHeight="1">
      <c r="A12" s="1174" t="s">
        <v>2056</v>
      </c>
      <c r="B12" s="1215" t="s">
        <v>2057</v>
      </c>
      <c r="C12" s="1216" t="s">
        <v>2058</v>
      </c>
      <c r="D12" s="1216" t="s">
        <v>39</v>
      </c>
      <c r="E12" s="1217" t="s">
        <v>40</v>
      </c>
      <c r="F12" s="1177" t="s">
        <v>2059</v>
      </c>
    </row>
    <row r="13" spans="1:6" ht="13.15" customHeight="1">
      <c r="A13" s="3409"/>
      <c r="B13" s="3409"/>
      <c r="C13" s="3409"/>
      <c r="D13" s="3409"/>
      <c r="E13" s="3409"/>
      <c r="F13" s="3409"/>
    </row>
    <row r="14" spans="1:6" ht="22.9" customHeight="1">
      <c r="A14" s="1292" t="s">
        <v>2177</v>
      </c>
      <c r="B14" s="1304" t="s">
        <v>2327</v>
      </c>
      <c r="C14" s="1294"/>
      <c r="D14" s="1294"/>
      <c r="E14" s="1294"/>
      <c r="F14" s="1295"/>
    </row>
    <row r="15" spans="1:6" ht="13.15" customHeight="1">
      <c r="A15" s="1353"/>
      <c r="B15" s="1297" t="s">
        <v>2328</v>
      </c>
      <c r="C15" s="1308"/>
      <c r="D15" s="1308"/>
      <c r="E15" s="3303"/>
      <c r="F15" s="1263"/>
    </row>
    <row r="16" spans="1:6" ht="63" customHeight="1">
      <c r="A16" s="1223"/>
      <c r="B16" s="1360" t="s">
        <v>2329</v>
      </c>
      <c r="C16" s="1220"/>
      <c r="D16" s="1220"/>
      <c r="E16" s="3302"/>
      <c r="F16" s="1222"/>
    </row>
    <row r="17" spans="1:6" ht="13.15" customHeight="1">
      <c r="A17" s="1223"/>
      <c r="B17" s="1199" t="s">
        <v>2330</v>
      </c>
      <c r="C17" s="1224" t="s">
        <v>84</v>
      </c>
      <c r="D17" s="1225">
        <v>1</v>
      </c>
      <c r="E17" s="3302"/>
      <c r="F17" s="1222"/>
    </row>
    <row r="18" spans="1:6" ht="22.9" customHeight="1">
      <c r="A18" s="1223"/>
      <c r="B18" s="1360" t="s">
        <v>2331</v>
      </c>
      <c r="C18" s="1224" t="s">
        <v>84</v>
      </c>
      <c r="D18" s="1225">
        <v>3</v>
      </c>
      <c r="E18" s="3302"/>
      <c r="F18" s="1222"/>
    </row>
    <row r="19" spans="1:6" ht="13.15" customHeight="1">
      <c r="A19" s="1223"/>
      <c r="B19" s="1199" t="s">
        <v>2332</v>
      </c>
      <c r="C19" s="1224" t="s">
        <v>84</v>
      </c>
      <c r="D19" s="1225">
        <v>5</v>
      </c>
      <c r="E19" s="3302"/>
      <c r="F19" s="1222"/>
    </row>
    <row r="20" spans="1:6" ht="13.15" customHeight="1">
      <c r="A20" s="1223"/>
      <c r="B20" s="1199" t="s">
        <v>2333</v>
      </c>
      <c r="C20" s="1224" t="s">
        <v>84</v>
      </c>
      <c r="D20" s="1225">
        <v>5</v>
      </c>
      <c r="E20" s="3302"/>
      <c r="F20" s="1222"/>
    </row>
    <row r="21" spans="1:6" ht="13.15" customHeight="1">
      <c r="A21" s="1223"/>
      <c r="B21" s="1199" t="s">
        <v>2334</v>
      </c>
      <c r="C21" s="1224" t="s">
        <v>84</v>
      </c>
      <c r="D21" s="1225">
        <v>5</v>
      </c>
      <c r="E21" s="3302"/>
      <c r="F21" s="1222"/>
    </row>
    <row r="22" spans="1:6" ht="13.15" customHeight="1">
      <c r="A22" s="1223"/>
      <c r="B22" s="1199" t="s">
        <v>2335</v>
      </c>
      <c r="C22" s="1224" t="s">
        <v>84</v>
      </c>
      <c r="D22" s="1225">
        <v>4</v>
      </c>
      <c r="E22" s="3302"/>
      <c r="F22" s="1222"/>
    </row>
    <row r="23" spans="1:6" ht="13.15" customHeight="1">
      <c r="A23" s="1223"/>
      <c r="B23" s="1199" t="s">
        <v>2336</v>
      </c>
      <c r="C23" s="1224" t="s">
        <v>84</v>
      </c>
      <c r="D23" s="1225">
        <v>2</v>
      </c>
      <c r="E23" s="3302"/>
      <c r="F23" s="1222"/>
    </row>
    <row r="24" spans="1:6" ht="13.15" customHeight="1">
      <c r="A24" s="1223"/>
      <c r="B24" s="1199" t="s">
        <v>2337</v>
      </c>
      <c r="C24" s="1224" t="s">
        <v>84</v>
      </c>
      <c r="D24" s="1225">
        <v>1</v>
      </c>
      <c r="E24" s="3302"/>
      <c r="F24" s="1222"/>
    </row>
    <row r="25" spans="1:6" ht="13.15" customHeight="1">
      <c r="A25" s="1223"/>
      <c r="B25" s="1199" t="s">
        <v>2338</v>
      </c>
      <c r="C25" s="1224" t="s">
        <v>84</v>
      </c>
      <c r="D25" s="1225">
        <v>1</v>
      </c>
      <c r="E25" s="3302"/>
      <c r="F25" s="1222"/>
    </row>
    <row r="26" spans="1:6" ht="13.15" customHeight="1">
      <c r="A26" s="1223"/>
      <c r="B26" s="1199" t="s">
        <v>2339</v>
      </c>
      <c r="C26" s="1224" t="s">
        <v>84</v>
      </c>
      <c r="D26" s="1225">
        <v>8</v>
      </c>
      <c r="E26" s="3302"/>
      <c r="F26" s="1222"/>
    </row>
    <row r="27" spans="1:6" ht="13.15" customHeight="1">
      <c r="A27" s="1223"/>
      <c r="B27" s="1199" t="s">
        <v>2340</v>
      </c>
      <c r="C27" s="1224" t="s">
        <v>84</v>
      </c>
      <c r="D27" s="1225">
        <v>8</v>
      </c>
      <c r="E27" s="3302"/>
      <c r="F27" s="1222"/>
    </row>
    <row r="28" spans="1:6" ht="98.45" customHeight="1">
      <c r="A28" s="1223"/>
      <c r="B28" s="1199" t="s">
        <v>2341</v>
      </c>
      <c r="C28" s="1220"/>
      <c r="D28" s="1225"/>
      <c r="E28" s="3302"/>
      <c r="F28" s="1222"/>
    </row>
    <row r="29" spans="1:6" ht="12" customHeight="1">
      <c r="A29" s="1223"/>
      <c r="B29" s="1199" t="s">
        <v>2342</v>
      </c>
      <c r="C29" s="1220"/>
      <c r="D29" s="1225">
        <v>1</v>
      </c>
      <c r="E29" s="3302"/>
      <c r="F29" s="1222"/>
    </row>
    <row r="30" spans="1:6" ht="12" customHeight="1">
      <c r="A30" s="1223"/>
      <c r="B30" s="1199" t="s">
        <v>2343</v>
      </c>
      <c r="C30" s="1220"/>
      <c r="D30" s="1225">
        <v>1</v>
      </c>
      <c r="E30" s="3302"/>
      <c r="F30" s="1222"/>
    </row>
    <row r="31" spans="1:6" ht="12" customHeight="1">
      <c r="A31" s="1223"/>
      <c r="B31" s="1199" t="s">
        <v>2344</v>
      </c>
      <c r="C31" s="1220"/>
      <c r="D31" s="1225">
        <v>2</v>
      </c>
      <c r="E31" s="3302"/>
      <c r="F31" s="1222"/>
    </row>
    <row r="32" spans="1:6" ht="12" customHeight="1">
      <c r="A32" s="1223"/>
      <c r="B32" s="1199" t="s">
        <v>2345</v>
      </c>
      <c r="C32" s="1220"/>
      <c r="D32" s="1225">
        <v>1</v>
      </c>
      <c r="E32" s="3302"/>
      <c r="F32" s="1222"/>
    </row>
    <row r="33" spans="1:6" ht="12" customHeight="1">
      <c r="A33" s="1223"/>
      <c r="B33" s="1199" t="s">
        <v>2346</v>
      </c>
      <c r="C33" s="1220"/>
      <c r="D33" s="1225">
        <v>9</v>
      </c>
      <c r="E33" s="3302"/>
      <c r="F33" s="1222"/>
    </row>
    <row r="34" spans="1:6" ht="12" customHeight="1">
      <c r="A34" s="1223"/>
      <c r="B34" s="1199" t="s">
        <v>2347</v>
      </c>
      <c r="C34" s="1220"/>
      <c r="D34" s="1225">
        <v>3</v>
      </c>
      <c r="E34" s="3302"/>
      <c r="F34" s="1222"/>
    </row>
    <row r="35" spans="1:6" ht="12" customHeight="1">
      <c r="A35" s="1223"/>
      <c r="B35" s="1199" t="s">
        <v>2348</v>
      </c>
      <c r="C35" s="1220"/>
      <c r="D35" s="1225">
        <v>2</v>
      </c>
      <c r="E35" s="3302"/>
      <c r="F35" s="1222"/>
    </row>
    <row r="36" spans="1:6" ht="12" customHeight="1">
      <c r="A36" s="1223"/>
      <c r="B36" s="1199" t="s">
        <v>2349</v>
      </c>
      <c r="C36" s="1220"/>
      <c r="D36" s="1225">
        <v>1</v>
      </c>
      <c r="E36" s="3302"/>
      <c r="F36" s="1222"/>
    </row>
    <row r="37" spans="1:6" ht="12" customHeight="1">
      <c r="A37" s="1223"/>
      <c r="B37" s="1199" t="s">
        <v>2350</v>
      </c>
      <c r="C37" s="1220"/>
      <c r="D37" s="1225">
        <v>1</v>
      </c>
      <c r="E37" s="3302"/>
      <c r="F37" s="1222"/>
    </row>
    <row r="38" spans="1:6" ht="12" customHeight="1">
      <c r="A38" s="1223"/>
      <c r="B38" s="1199" t="s">
        <v>2351</v>
      </c>
      <c r="C38" s="1220"/>
      <c r="D38" s="1225">
        <v>2</v>
      </c>
      <c r="E38" s="3302"/>
      <c r="F38" s="1222"/>
    </row>
    <row r="39" spans="1:6" ht="12" customHeight="1">
      <c r="A39" s="1223"/>
      <c r="B39" s="1199" t="s">
        <v>2352</v>
      </c>
      <c r="C39" s="1220"/>
      <c r="D39" s="1225">
        <v>2</v>
      </c>
      <c r="E39" s="3302"/>
      <c r="F39" s="1222"/>
    </row>
    <row r="40" spans="1:6" ht="12" customHeight="1">
      <c r="A40" s="1223"/>
      <c r="B40" s="1199" t="s">
        <v>2353</v>
      </c>
      <c r="C40" s="1220"/>
      <c r="D40" s="1225">
        <v>2</v>
      </c>
      <c r="E40" s="3302"/>
      <c r="F40" s="1222"/>
    </row>
    <row r="41" spans="1:6" ht="24" customHeight="1">
      <c r="A41" s="1223"/>
      <c r="B41" s="1199" t="s">
        <v>2354</v>
      </c>
      <c r="C41" s="1220"/>
      <c r="D41" s="1225">
        <v>1</v>
      </c>
      <c r="E41" s="3302"/>
      <c r="F41" s="1222"/>
    </row>
    <row r="42" spans="1:6" ht="12" customHeight="1">
      <c r="A42" s="1223"/>
      <c r="B42" s="1199" t="s">
        <v>2355</v>
      </c>
      <c r="C42" s="1220"/>
      <c r="D42" s="1225">
        <v>1</v>
      </c>
      <c r="E42" s="3302"/>
      <c r="F42" s="1222"/>
    </row>
    <row r="43" spans="1:6" ht="12" customHeight="1">
      <c r="A43" s="1223"/>
      <c r="B43" s="1199" t="s">
        <v>2356</v>
      </c>
      <c r="C43" s="1220"/>
      <c r="D43" s="1225">
        <v>1</v>
      </c>
      <c r="E43" s="3302"/>
      <c r="F43" s="1222"/>
    </row>
    <row r="44" spans="1:6" ht="12" customHeight="1">
      <c r="A44" s="1223"/>
      <c r="B44" s="1199" t="s">
        <v>2357</v>
      </c>
      <c r="C44" s="1220"/>
      <c r="D44" s="1225">
        <v>14</v>
      </c>
      <c r="E44" s="3302"/>
      <c r="F44" s="1222"/>
    </row>
    <row r="45" spans="1:6" ht="12" customHeight="1">
      <c r="A45" s="1223"/>
      <c r="B45" s="1199" t="s">
        <v>2358</v>
      </c>
      <c r="C45" s="1220"/>
      <c r="D45" s="1225">
        <v>14</v>
      </c>
      <c r="E45" s="3302"/>
      <c r="F45" s="1222"/>
    </row>
    <row r="46" spans="1:6" ht="12" customHeight="1">
      <c r="A46" s="1223"/>
      <c r="B46" s="1199" t="s">
        <v>2359</v>
      </c>
      <c r="C46" s="1220"/>
      <c r="D46" s="1225">
        <v>7</v>
      </c>
      <c r="E46" s="3302"/>
      <c r="F46" s="1222"/>
    </row>
    <row r="47" spans="1:6" ht="12" customHeight="1">
      <c r="A47" s="1223"/>
      <c r="B47" s="1199" t="s">
        <v>2360</v>
      </c>
      <c r="C47" s="1220"/>
      <c r="D47" s="1225">
        <v>7</v>
      </c>
      <c r="E47" s="3302"/>
      <c r="F47" s="1222"/>
    </row>
    <row r="48" spans="1:6" ht="12" customHeight="1">
      <c r="A48" s="1223"/>
      <c r="B48" s="1199" t="s">
        <v>2361</v>
      </c>
      <c r="C48" s="1220"/>
      <c r="D48" s="1225">
        <v>7</v>
      </c>
      <c r="E48" s="3302"/>
      <c r="F48" s="1222"/>
    </row>
    <row r="49" spans="1:6" ht="12" customHeight="1">
      <c r="A49" s="1223"/>
      <c r="B49" s="1199" t="s">
        <v>2362</v>
      </c>
      <c r="C49" s="1220"/>
      <c r="D49" s="1225">
        <v>1</v>
      </c>
      <c r="E49" s="3302"/>
      <c r="F49" s="1222"/>
    </row>
    <row r="50" spans="1:6" ht="12" customHeight="1">
      <c r="A50" s="1223"/>
      <c r="B50" s="1199" t="s">
        <v>2363</v>
      </c>
      <c r="C50" s="1220"/>
      <c r="D50" s="1225">
        <v>1</v>
      </c>
      <c r="E50" s="3302"/>
      <c r="F50" s="1222"/>
    </row>
    <row r="51" spans="1:6" ht="12" customHeight="1">
      <c r="A51" s="1223"/>
      <c r="B51" s="1199" t="s">
        <v>2364</v>
      </c>
      <c r="C51" s="1220"/>
      <c r="D51" s="1225">
        <v>1</v>
      </c>
      <c r="E51" s="3302"/>
      <c r="F51" s="1222"/>
    </row>
    <row r="52" spans="1:6" ht="12" customHeight="1">
      <c r="A52" s="1223"/>
      <c r="B52" s="1199" t="s">
        <v>2365</v>
      </c>
      <c r="C52" s="1220"/>
      <c r="D52" s="1225">
        <v>1</v>
      </c>
      <c r="E52" s="3302"/>
      <c r="F52" s="1222"/>
    </row>
    <row r="53" spans="1:6" ht="12" customHeight="1">
      <c r="A53" s="1223"/>
      <c r="B53" s="1199" t="s">
        <v>2366</v>
      </c>
      <c r="C53" s="1220"/>
      <c r="D53" s="1225">
        <v>1</v>
      </c>
      <c r="E53" s="3302"/>
      <c r="F53" s="1222"/>
    </row>
    <row r="54" spans="1:6" ht="12" customHeight="1">
      <c r="A54" s="1223"/>
      <c r="B54" s="1199" t="s">
        <v>2367</v>
      </c>
      <c r="C54" s="1220"/>
      <c r="D54" s="1225">
        <v>1</v>
      </c>
      <c r="E54" s="3302"/>
      <c r="F54" s="1222"/>
    </row>
    <row r="55" spans="1:6" ht="12" customHeight="1">
      <c r="A55" s="1223"/>
      <c r="B55" s="1199" t="s">
        <v>2368</v>
      </c>
      <c r="C55" s="1220"/>
      <c r="D55" s="1225">
        <v>1</v>
      </c>
      <c r="E55" s="3302"/>
      <c r="F55" s="1222"/>
    </row>
    <row r="56" spans="1:6" ht="12" customHeight="1">
      <c r="A56" s="1223"/>
      <c r="B56" s="1199" t="s">
        <v>2369</v>
      </c>
      <c r="C56" s="1220"/>
      <c r="D56" s="1225">
        <v>1</v>
      </c>
      <c r="E56" s="3302"/>
      <c r="F56" s="1222"/>
    </row>
    <row r="57" spans="1:6" ht="12" customHeight="1">
      <c r="A57" s="1223"/>
      <c r="B57" s="1199" t="s">
        <v>2370</v>
      </c>
      <c r="C57" s="1220"/>
      <c r="D57" s="1225">
        <v>1</v>
      </c>
      <c r="E57" s="3302"/>
      <c r="F57" s="1222"/>
    </row>
    <row r="58" spans="1:6" ht="12" customHeight="1">
      <c r="A58" s="1223"/>
      <c r="B58" s="1199" t="s">
        <v>2371</v>
      </c>
      <c r="C58" s="1220"/>
      <c r="D58" s="1225">
        <v>1</v>
      </c>
      <c r="E58" s="3302"/>
      <c r="F58" s="1222"/>
    </row>
    <row r="59" spans="1:6" ht="12" customHeight="1">
      <c r="A59" s="1223"/>
      <c r="B59" s="1199" t="s">
        <v>2372</v>
      </c>
      <c r="C59" s="1220"/>
      <c r="D59" s="1225">
        <v>2</v>
      </c>
      <c r="E59" s="3302"/>
      <c r="F59" s="1222"/>
    </row>
    <row r="60" spans="1:6" ht="12" customHeight="1">
      <c r="A60" s="1223"/>
      <c r="B60" s="1199" t="s">
        <v>2373</v>
      </c>
      <c r="C60" s="1220"/>
      <c r="D60" s="1225">
        <v>105</v>
      </c>
      <c r="E60" s="3302"/>
      <c r="F60" s="1222"/>
    </row>
    <row r="61" spans="1:6" ht="12" customHeight="1">
      <c r="A61" s="1223"/>
      <c r="B61" s="1199" t="s">
        <v>2374</v>
      </c>
      <c r="C61" s="1220"/>
      <c r="D61" s="1225">
        <v>1</v>
      </c>
      <c r="E61" s="3302"/>
      <c r="F61" s="1222"/>
    </row>
    <row r="62" spans="1:6" ht="13.15" customHeight="1">
      <c r="A62" s="1223"/>
      <c r="B62" s="1199" t="s">
        <v>2375</v>
      </c>
      <c r="C62" s="1224" t="s">
        <v>84</v>
      </c>
      <c r="D62" s="1225">
        <v>6</v>
      </c>
      <c r="E62" s="3302"/>
      <c r="F62" s="1222"/>
    </row>
    <row r="63" spans="1:6" ht="13.15" customHeight="1">
      <c r="A63" s="1223"/>
      <c r="B63" s="1199" t="s">
        <v>2376</v>
      </c>
      <c r="C63" s="1224" t="s">
        <v>84</v>
      </c>
      <c r="D63" s="1225">
        <v>1</v>
      </c>
      <c r="E63" s="3302"/>
      <c r="F63" s="1222"/>
    </row>
    <row r="64" spans="1:6" ht="13.15" customHeight="1">
      <c r="A64" s="1223"/>
      <c r="B64" s="1199" t="s">
        <v>2377</v>
      </c>
      <c r="C64" s="1224" t="s">
        <v>84</v>
      </c>
      <c r="D64" s="1225">
        <v>2</v>
      </c>
      <c r="E64" s="3302"/>
      <c r="F64" s="1222"/>
    </row>
    <row r="65" spans="1:6" ht="13.15" customHeight="1">
      <c r="A65" s="1223"/>
      <c r="B65" s="1199" t="s">
        <v>2378</v>
      </c>
      <c r="C65" s="1224" t="s">
        <v>73</v>
      </c>
      <c r="D65" s="1225">
        <v>1</v>
      </c>
      <c r="E65" s="3302"/>
      <c r="F65" s="1222"/>
    </row>
    <row r="66" spans="1:6" ht="13.15" customHeight="1">
      <c r="A66" s="1223"/>
      <c r="B66" s="1199" t="s">
        <v>2197</v>
      </c>
      <c r="C66" s="1224" t="s">
        <v>73</v>
      </c>
      <c r="D66" s="1225">
        <v>1</v>
      </c>
      <c r="E66" s="3302"/>
      <c r="F66" s="1222"/>
    </row>
    <row r="67" spans="1:6" ht="60.6" customHeight="1">
      <c r="A67" s="1223"/>
      <c r="B67" s="1199" t="s">
        <v>2379</v>
      </c>
      <c r="C67" s="1224" t="s">
        <v>73</v>
      </c>
      <c r="D67" s="1225">
        <v>1</v>
      </c>
      <c r="E67" s="3302"/>
      <c r="F67" s="1222"/>
    </row>
    <row r="68" spans="1:6" ht="31.9" customHeight="1">
      <c r="A68" s="1349"/>
      <c r="B68" s="1300" t="s">
        <v>2380</v>
      </c>
      <c r="C68" s="1306" t="s">
        <v>73</v>
      </c>
      <c r="D68" s="1302">
        <v>1</v>
      </c>
      <c r="E68" s="3304"/>
      <c r="F68" s="1303"/>
    </row>
    <row r="69" spans="1:6" ht="13.15" customHeight="1">
      <c r="A69" s="1292" t="s">
        <v>2177</v>
      </c>
      <c r="B69" s="1304" t="s">
        <v>2179</v>
      </c>
      <c r="C69" s="1258" t="s">
        <v>73</v>
      </c>
      <c r="D69" s="1259">
        <v>1</v>
      </c>
      <c r="E69" s="1422"/>
      <c r="F69" s="1261">
        <f>E69*D69</f>
        <v>0</v>
      </c>
    </row>
    <row r="70" spans="1:6" ht="13.7" customHeight="1">
      <c r="A70" s="3409"/>
      <c r="B70" s="3409"/>
      <c r="C70" s="3409"/>
      <c r="D70" s="3409"/>
      <c r="E70" s="3409"/>
      <c r="F70" s="3409"/>
    </row>
    <row r="71" spans="1:6" ht="56.45" customHeight="1">
      <c r="A71" s="1223"/>
      <c r="B71" s="1199" t="s">
        <v>2381</v>
      </c>
      <c r="C71" s="1224"/>
      <c r="D71" s="1225"/>
      <c r="E71" s="3302"/>
      <c r="F71" s="1222"/>
    </row>
    <row r="72" spans="1:6" ht="21.6" customHeight="1">
      <c r="A72" s="1223"/>
      <c r="B72" s="1199" t="s">
        <v>2382</v>
      </c>
      <c r="C72" s="1224">
        <v>1</v>
      </c>
      <c r="D72" s="1225" t="s">
        <v>73</v>
      </c>
      <c r="E72" s="3302"/>
      <c r="F72" s="1222"/>
    </row>
    <row r="73" spans="1:6" ht="13.7" customHeight="1">
      <c r="A73" s="1223"/>
      <c r="B73" s="1199" t="s">
        <v>2383</v>
      </c>
      <c r="C73" s="1224">
        <v>6</v>
      </c>
      <c r="D73" s="1225" t="s">
        <v>73</v>
      </c>
      <c r="E73" s="3302"/>
      <c r="F73" s="1222"/>
    </row>
    <row r="74" spans="1:6" ht="13.7" customHeight="1">
      <c r="A74" s="1223"/>
      <c r="B74" s="1199" t="s">
        <v>2384</v>
      </c>
      <c r="C74" s="1224" t="s">
        <v>2385</v>
      </c>
      <c r="D74" s="1225" t="s">
        <v>73</v>
      </c>
      <c r="E74" s="3302"/>
      <c r="F74" s="1222"/>
    </row>
    <row r="75" spans="1:6" ht="22.15" customHeight="1">
      <c r="A75" s="1223"/>
      <c r="B75" s="1199" t="s">
        <v>2386</v>
      </c>
      <c r="C75" s="1224">
        <v>7</v>
      </c>
      <c r="D75" s="1225" t="s">
        <v>73</v>
      </c>
      <c r="E75" s="3302"/>
      <c r="F75" s="1222"/>
    </row>
    <row r="76" spans="1:6" ht="25.15" customHeight="1">
      <c r="A76" s="1223"/>
      <c r="B76" s="1199" t="s">
        <v>2387</v>
      </c>
      <c r="C76" s="1224">
        <v>3</v>
      </c>
      <c r="D76" s="1225" t="s">
        <v>73</v>
      </c>
      <c r="E76" s="3302"/>
      <c r="F76" s="1222"/>
    </row>
    <row r="77" spans="1:6" ht="27.6" customHeight="1">
      <c r="A77" s="1223"/>
      <c r="B77" s="1199" t="s">
        <v>2388</v>
      </c>
      <c r="C77" s="1224">
        <v>2</v>
      </c>
      <c r="D77" s="1225" t="s">
        <v>73</v>
      </c>
      <c r="E77" s="3302"/>
      <c r="F77" s="1222"/>
    </row>
    <row r="78" spans="1:6" ht="24.6" customHeight="1">
      <c r="A78" s="1223"/>
      <c r="B78" s="1199" t="s">
        <v>2389</v>
      </c>
      <c r="C78" s="1224">
        <v>2</v>
      </c>
      <c r="D78" s="1225" t="s">
        <v>73</v>
      </c>
      <c r="E78" s="3302"/>
      <c r="F78" s="1222"/>
    </row>
    <row r="79" spans="1:6" ht="27.6" customHeight="1">
      <c r="A79" s="1223"/>
      <c r="B79" s="1199" t="s">
        <v>2390</v>
      </c>
      <c r="C79" s="1224">
        <v>4</v>
      </c>
      <c r="D79" s="1225" t="s">
        <v>73</v>
      </c>
      <c r="E79" s="3302"/>
      <c r="F79" s="1222"/>
    </row>
    <row r="80" spans="1:6" ht="22.9" customHeight="1">
      <c r="A80" s="1223"/>
      <c r="B80" s="1199" t="s">
        <v>2391</v>
      </c>
      <c r="C80" s="1224">
        <v>5</v>
      </c>
      <c r="D80" s="1225" t="s">
        <v>73</v>
      </c>
      <c r="E80" s="3302"/>
      <c r="F80" s="1222"/>
    </row>
    <row r="81" spans="1:6" ht="21" customHeight="1">
      <c r="A81" s="1223"/>
      <c r="B81" s="1199" t="s">
        <v>2392</v>
      </c>
      <c r="C81" s="1224">
        <v>60</v>
      </c>
      <c r="D81" s="1225" t="s">
        <v>1579</v>
      </c>
      <c r="E81" s="3302"/>
      <c r="F81" s="1222"/>
    </row>
    <row r="82" spans="1:6" ht="18.600000000000001" customHeight="1">
      <c r="A82" s="1223"/>
      <c r="B82" s="1199" t="s">
        <v>2393</v>
      </c>
      <c r="C82" s="1224">
        <v>120</v>
      </c>
      <c r="D82" s="1225" t="s">
        <v>1579</v>
      </c>
      <c r="E82" s="3302"/>
      <c r="F82" s="1222"/>
    </row>
    <row r="83" spans="1:6" ht="15.6" customHeight="1">
      <c r="A83" s="1223"/>
      <c r="B83" s="1199" t="s">
        <v>2394</v>
      </c>
      <c r="C83" s="1224">
        <v>1650</v>
      </c>
      <c r="D83" s="1225" t="s">
        <v>1579</v>
      </c>
      <c r="E83" s="3302"/>
      <c r="F83" s="1222"/>
    </row>
    <row r="84" spans="1:6" ht="13.7" customHeight="1">
      <c r="A84" s="1223"/>
      <c r="B84" s="1199" t="s">
        <v>2395</v>
      </c>
      <c r="C84" s="1224">
        <v>60</v>
      </c>
      <c r="D84" s="1225" t="s">
        <v>2396</v>
      </c>
      <c r="E84" s="3302"/>
      <c r="F84" s="1222"/>
    </row>
    <row r="85" spans="1:6" ht="13.7" customHeight="1">
      <c r="A85" s="1223"/>
      <c r="B85" s="1199" t="s">
        <v>2397</v>
      </c>
      <c r="C85" s="1224">
        <v>100</v>
      </c>
      <c r="D85" s="1225" t="s">
        <v>2396</v>
      </c>
      <c r="E85" s="3302"/>
      <c r="F85" s="1222"/>
    </row>
    <row r="86" spans="1:6" ht="13.7" customHeight="1">
      <c r="A86" s="1292"/>
      <c r="B86" s="1304" t="s">
        <v>2179</v>
      </c>
      <c r="C86" s="1258" t="s">
        <v>73</v>
      </c>
      <c r="D86" s="1259">
        <v>1</v>
      </c>
      <c r="E86" s="1422"/>
      <c r="F86" s="1261">
        <f>E86*D86</f>
        <v>0</v>
      </c>
    </row>
    <row r="87" spans="1:6" ht="13.7" customHeight="1">
      <c r="A87" s="1223"/>
      <c r="B87" s="1199"/>
      <c r="C87" s="1224"/>
      <c r="D87" s="1225"/>
      <c r="E87" s="1420"/>
      <c r="F87" s="1222"/>
    </row>
    <row r="88" spans="1:6" ht="13.15" customHeight="1">
      <c r="A88" s="1292" t="s">
        <v>2199</v>
      </c>
      <c r="B88" s="1304" t="s">
        <v>2398</v>
      </c>
      <c r="C88" s="1278"/>
      <c r="D88" s="1278"/>
      <c r="E88" s="1422"/>
      <c r="F88" s="1261"/>
    </row>
    <row r="89" spans="1:6" ht="13.15" customHeight="1">
      <c r="A89" s="1353"/>
      <c r="B89" s="1307"/>
      <c r="C89" s="1308"/>
      <c r="D89" s="1308"/>
      <c r="E89" s="1421"/>
      <c r="F89" s="1263"/>
    </row>
    <row r="90" spans="1:6" ht="22.9" customHeight="1">
      <c r="A90" s="1218">
        <v>1</v>
      </c>
      <c r="B90" s="1199" t="s">
        <v>2399</v>
      </c>
      <c r="C90" s="1224" t="s">
        <v>1579</v>
      </c>
      <c r="D90" s="1225">
        <v>20</v>
      </c>
      <c r="E90" s="1420"/>
      <c r="F90" s="1222">
        <f t="shared" ref="F90:F101" si="0">E90*D90</f>
        <v>0</v>
      </c>
    </row>
    <row r="91" spans="1:6" ht="22.9" customHeight="1">
      <c r="A91" s="1218">
        <v>2</v>
      </c>
      <c r="B91" s="1199" t="s">
        <v>2400</v>
      </c>
      <c r="C91" s="1224" t="s">
        <v>1579</v>
      </c>
      <c r="D91" s="1225">
        <v>40</v>
      </c>
      <c r="E91" s="1420"/>
      <c r="F91" s="1222">
        <f t="shared" si="0"/>
        <v>0</v>
      </c>
    </row>
    <row r="92" spans="1:6" ht="43.15" customHeight="1">
      <c r="A92" s="1218">
        <v>3</v>
      </c>
      <c r="B92" s="1199" t="s">
        <v>2401</v>
      </c>
      <c r="C92" s="1224" t="s">
        <v>1579</v>
      </c>
      <c r="D92" s="1225">
        <v>210</v>
      </c>
      <c r="E92" s="1420"/>
      <c r="F92" s="1222">
        <f t="shared" si="0"/>
        <v>0</v>
      </c>
    </row>
    <row r="93" spans="1:6" ht="33" customHeight="1">
      <c r="A93" s="1218">
        <v>4</v>
      </c>
      <c r="B93" s="1199" t="s">
        <v>2402</v>
      </c>
      <c r="C93" s="1224" t="s">
        <v>1579</v>
      </c>
      <c r="D93" s="1225">
        <v>94</v>
      </c>
      <c r="E93" s="1420"/>
      <c r="F93" s="1222">
        <f t="shared" si="0"/>
        <v>0</v>
      </c>
    </row>
    <row r="94" spans="1:6" ht="33" customHeight="1">
      <c r="A94" s="1218">
        <v>5</v>
      </c>
      <c r="B94" s="1199" t="s">
        <v>2403</v>
      </c>
      <c r="C94" s="1224" t="s">
        <v>1579</v>
      </c>
      <c r="D94" s="1225">
        <v>71</v>
      </c>
      <c r="E94" s="1420"/>
      <c r="F94" s="1222">
        <f t="shared" si="0"/>
        <v>0</v>
      </c>
    </row>
    <row r="95" spans="1:6" ht="33" customHeight="1">
      <c r="A95" s="1218">
        <v>6</v>
      </c>
      <c r="B95" s="1199" t="s">
        <v>2404</v>
      </c>
      <c r="C95" s="1224" t="s">
        <v>1579</v>
      </c>
      <c r="D95" s="1225">
        <v>87</v>
      </c>
      <c r="E95" s="1420"/>
      <c r="F95" s="1222">
        <f t="shared" si="0"/>
        <v>0</v>
      </c>
    </row>
    <row r="96" spans="1:6" ht="22.9" customHeight="1">
      <c r="A96" s="1218">
        <v>7</v>
      </c>
      <c r="B96" s="1199" t="s">
        <v>2405</v>
      </c>
      <c r="C96" s="1224" t="s">
        <v>1579</v>
      </c>
      <c r="D96" s="1225">
        <v>228</v>
      </c>
      <c r="E96" s="1420"/>
      <c r="F96" s="1222">
        <f t="shared" si="0"/>
        <v>0</v>
      </c>
    </row>
    <row r="97" spans="1:6" ht="22.9" customHeight="1">
      <c r="A97" s="1218">
        <v>8</v>
      </c>
      <c r="B97" s="1199" t="s">
        <v>2406</v>
      </c>
      <c r="C97" s="1224" t="s">
        <v>1579</v>
      </c>
      <c r="D97" s="1225">
        <v>364</v>
      </c>
      <c r="E97" s="1420"/>
      <c r="F97" s="1222">
        <f t="shared" si="0"/>
        <v>0</v>
      </c>
    </row>
    <row r="98" spans="1:6" ht="22.9" customHeight="1">
      <c r="A98" s="1218">
        <v>9</v>
      </c>
      <c r="B98" s="1199" t="s">
        <v>2407</v>
      </c>
      <c r="C98" s="1224" t="s">
        <v>1579</v>
      </c>
      <c r="D98" s="1225">
        <v>86</v>
      </c>
      <c r="E98" s="1420"/>
      <c r="F98" s="1222">
        <f t="shared" si="0"/>
        <v>0</v>
      </c>
    </row>
    <row r="99" spans="1:6" ht="22.9" customHeight="1">
      <c r="A99" s="1218">
        <v>10</v>
      </c>
      <c r="B99" s="1199" t="s">
        <v>2408</v>
      </c>
      <c r="C99" s="1220"/>
      <c r="D99" s="1220"/>
      <c r="E99" s="1420"/>
      <c r="F99" s="1222">
        <f t="shared" si="0"/>
        <v>0</v>
      </c>
    </row>
    <row r="100" spans="1:6" ht="22.9" customHeight="1">
      <c r="A100" s="1218">
        <v>11</v>
      </c>
      <c r="B100" s="1199" t="s">
        <v>2409</v>
      </c>
      <c r="C100" s="1224" t="s">
        <v>84</v>
      </c>
      <c r="D100" s="1225">
        <v>15</v>
      </c>
      <c r="E100" s="1420"/>
      <c r="F100" s="1222">
        <f t="shared" si="0"/>
        <v>0</v>
      </c>
    </row>
    <row r="101" spans="1:6" ht="22.9" customHeight="1">
      <c r="A101" s="1218">
        <v>12</v>
      </c>
      <c r="B101" s="1199" t="s">
        <v>2410</v>
      </c>
      <c r="C101" s="1224" t="s">
        <v>73</v>
      </c>
      <c r="D101" s="1225">
        <v>3</v>
      </c>
      <c r="E101" s="1420"/>
      <c r="F101" s="1222">
        <f t="shared" si="0"/>
        <v>0</v>
      </c>
    </row>
    <row r="102" spans="1:6" ht="13.7" customHeight="1">
      <c r="A102" s="1309"/>
      <c r="B102" s="1361"/>
      <c r="C102" s="1309"/>
      <c r="D102" s="1309"/>
      <c r="E102" s="1309"/>
      <c r="F102" s="1309"/>
    </row>
  </sheetData>
  <sheetProtection algorithmName="SHA-512" hashValue="W2UIOYRNvhFkF0kWD7ph57/L/1enD4P8OOq1V62415WH/ohf+WnisOwyec8wNwbcxqSdhss36iU3nMMfIRrFtQ==" saltValue="pb+9LC6QSHfZvyovckEy3w==" spinCount="100000" sheet="1" objects="1" scenarios="1" selectLockedCells="1"/>
  <mergeCells count="12">
    <mergeCell ref="A70:F70"/>
    <mergeCell ref="A1:F2"/>
    <mergeCell ref="A3:F3"/>
    <mergeCell ref="B4:E4"/>
    <mergeCell ref="A5:F5"/>
    <mergeCell ref="B6:F6"/>
    <mergeCell ref="B7:F7"/>
    <mergeCell ref="B8:F8"/>
    <mergeCell ref="A9:F9"/>
    <mergeCell ref="B10:F10"/>
    <mergeCell ref="B11:F11"/>
    <mergeCell ref="A13:F13"/>
  </mergeCells>
  <pageMargins left="0.98425196850393704" right="0.39370078740157483" top="0.98425196850393704" bottom="1.2204724409448819" header="0.51181102362204722" footer="0.6692913385826772"/>
  <pageSetup paperSize="9" orientation="portrait" r:id="rId1"/>
  <headerFooter>
    <oddFooter>&amp;R&amp;"Arial,Regular"&amp;8&amp;U&amp;K000000Stran &amp;P /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E6F1B-C4B7-4835-A8BD-3D46B8D7F9B6}">
  <sheetPr>
    <tabColor theme="4" tint="0.59999389629810485"/>
  </sheetPr>
  <dimension ref="A1:T20"/>
  <sheetViews>
    <sheetView showGridLines="0" zoomScale="130" zoomScaleNormal="130" workbookViewId="0">
      <selection activeCell="E15" sqref="E15"/>
    </sheetView>
  </sheetViews>
  <sheetFormatPr defaultColWidth="8.85546875" defaultRowHeight="13.5" customHeight="1"/>
  <cols>
    <col min="1" max="1" width="4.5703125" style="1185" customWidth="1"/>
    <col min="2" max="2" width="36.7109375" style="1185" customWidth="1"/>
    <col min="3" max="3" width="6" style="1185" customWidth="1"/>
    <col min="4" max="4" width="7.28515625" style="1185" customWidth="1"/>
    <col min="5" max="5" width="10.28515625" style="1185" customWidth="1"/>
    <col min="6" max="6" width="13.140625" style="1185" customWidth="1"/>
    <col min="7" max="7" width="8.85546875" style="1419" customWidth="1"/>
    <col min="8" max="20" width="8.85546875" style="1419"/>
    <col min="21" max="16384" width="8.85546875" style="1185"/>
  </cols>
  <sheetData>
    <row r="1" spans="1:6" ht="8.65" customHeight="1">
      <c r="A1" s="3416" t="s">
        <v>2411</v>
      </c>
      <c r="B1" s="3395"/>
      <c r="C1" s="3395"/>
      <c r="D1" s="3395"/>
      <c r="E1" s="3395"/>
      <c r="F1" s="3395"/>
    </row>
    <row r="2" spans="1:6" ht="8.65" customHeight="1">
      <c r="A2" s="3395"/>
      <c r="B2" s="3395"/>
      <c r="C2" s="3395"/>
      <c r="D2" s="3395"/>
      <c r="E2" s="3395"/>
      <c r="F2" s="3395"/>
    </row>
    <row r="3" spans="1:6" ht="13.15" customHeight="1">
      <c r="A3" s="3403"/>
      <c r="B3" s="3403"/>
      <c r="C3" s="3403"/>
      <c r="D3" s="3403"/>
      <c r="E3" s="3403"/>
      <c r="F3" s="3403"/>
    </row>
    <row r="4" spans="1:6" ht="15" customHeight="1">
      <c r="A4" s="1357"/>
      <c r="B4" s="3433" t="s">
        <v>2412</v>
      </c>
      <c r="C4" s="3434"/>
      <c r="D4" s="3434"/>
      <c r="E4" s="3434"/>
      <c r="F4" s="1358">
        <f>SUM(F15:F20)</f>
        <v>0</v>
      </c>
    </row>
    <row r="5" spans="1:6" ht="13.15" customHeight="1">
      <c r="A5" s="3404"/>
      <c r="B5" s="3404"/>
      <c r="C5" s="3404"/>
      <c r="D5" s="3404"/>
      <c r="E5" s="3404"/>
      <c r="F5" s="3403"/>
    </row>
    <row r="6" spans="1:6" ht="43.15" customHeight="1">
      <c r="A6" s="1228"/>
      <c r="B6" s="3399" t="s">
        <v>2413</v>
      </c>
      <c r="C6" s="3400"/>
      <c r="D6" s="3400"/>
      <c r="E6" s="3400"/>
      <c r="F6" s="3400"/>
    </row>
    <row r="7" spans="1:6" ht="13.15" customHeight="1">
      <c r="A7" s="3392" t="s">
        <v>2052</v>
      </c>
      <c r="B7" s="3393"/>
      <c r="C7" s="3393"/>
      <c r="D7" s="3393"/>
      <c r="E7" s="3393"/>
      <c r="F7" s="3408"/>
    </row>
    <row r="8" spans="1:6" ht="13.15" customHeight="1">
      <c r="A8" s="1188" t="s">
        <v>2053</v>
      </c>
      <c r="B8" s="3384" t="s">
        <v>2054</v>
      </c>
      <c r="C8" s="3385"/>
      <c r="D8" s="3385"/>
      <c r="E8" s="3385"/>
      <c r="F8" s="3401"/>
    </row>
    <row r="9" spans="1:6" ht="13.15" customHeight="1">
      <c r="A9" s="1188" t="s">
        <v>2053</v>
      </c>
      <c r="B9" s="3384" t="s">
        <v>2055</v>
      </c>
      <c r="C9" s="3385"/>
      <c r="D9" s="3385"/>
      <c r="E9" s="3385"/>
      <c r="F9" s="3401"/>
    </row>
    <row r="10" spans="1:6" ht="13.15" customHeight="1">
      <c r="A10" s="1174" t="s">
        <v>2056</v>
      </c>
      <c r="B10" s="1215" t="s">
        <v>2057</v>
      </c>
      <c r="C10" s="1216" t="s">
        <v>2058</v>
      </c>
      <c r="D10" s="1216" t="s">
        <v>39</v>
      </c>
      <c r="E10" s="1217" t="s">
        <v>40</v>
      </c>
      <c r="F10" s="1177" t="s">
        <v>2059</v>
      </c>
    </row>
    <row r="11" spans="1:6" ht="13.15" customHeight="1">
      <c r="A11" s="3409"/>
      <c r="B11" s="3409"/>
      <c r="C11" s="3409"/>
      <c r="D11" s="3409"/>
      <c r="E11" s="3409"/>
      <c r="F11" s="3409"/>
    </row>
    <row r="12" spans="1:6" ht="13.7" customHeight="1">
      <c r="A12" s="1363"/>
      <c r="B12" s="1364"/>
      <c r="C12" s="1365"/>
      <c r="D12" s="1365"/>
      <c r="E12" s="1365"/>
      <c r="F12" s="1366"/>
    </row>
    <row r="13" spans="1:6" ht="13.15" customHeight="1">
      <c r="A13" s="1292" t="s">
        <v>2414</v>
      </c>
      <c r="B13" s="1304" t="s">
        <v>2415</v>
      </c>
      <c r="C13" s="1278"/>
      <c r="D13" s="1278"/>
      <c r="E13" s="1260"/>
      <c r="F13" s="1261"/>
    </row>
    <row r="14" spans="1:6" ht="13.15" customHeight="1">
      <c r="A14" s="1353"/>
      <c r="B14" s="1307"/>
      <c r="C14" s="1308"/>
      <c r="D14" s="1308"/>
      <c r="E14" s="1242"/>
      <c r="F14" s="1263"/>
    </row>
    <row r="15" spans="1:6" ht="195" customHeight="1">
      <c r="A15" s="1218">
        <v>1</v>
      </c>
      <c r="B15" s="1199" t="s">
        <v>2416</v>
      </c>
      <c r="C15" s="1224" t="s">
        <v>84</v>
      </c>
      <c r="D15" s="1225">
        <v>1</v>
      </c>
      <c r="E15" s="1420"/>
      <c r="F15" s="1222">
        <f>E15*D15</f>
        <v>0</v>
      </c>
    </row>
    <row r="16" spans="1:6" ht="331.15" customHeight="1">
      <c r="A16" s="1218"/>
      <c r="B16" s="1199" t="s">
        <v>2417</v>
      </c>
      <c r="C16" s="1224"/>
      <c r="D16" s="1225"/>
      <c r="E16" s="1420"/>
      <c r="F16" s="1222"/>
    </row>
    <row r="17" spans="1:6" ht="37.15" customHeight="1">
      <c r="A17" s="1218">
        <v>2</v>
      </c>
      <c r="B17" s="1199" t="s">
        <v>2418</v>
      </c>
      <c r="C17" s="1224" t="s">
        <v>84</v>
      </c>
      <c r="D17" s="1225">
        <v>2</v>
      </c>
      <c r="E17" s="1420"/>
      <c r="F17" s="1222">
        <f>E17*D17</f>
        <v>0</v>
      </c>
    </row>
    <row r="18" spans="1:6" ht="22.9" customHeight="1">
      <c r="A18" s="1218">
        <v>3</v>
      </c>
      <c r="B18" s="1199" t="s">
        <v>2419</v>
      </c>
      <c r="C18" s="1224" t="s">
        <v>84</v>
      </c>
      <c r="D18" s="1225">
        <v>1</v>
      </c>
      <c r="E18" s="1420"/>
      <c r="F18" s="1222">
        <f>E18*D18</f>
        <v>0</v>
      </c>
    </row>
    <row r="19" spans="1:6" ht="13.7" customHeight="1">
      <c r="A19" s="1309"/>
      <c r="B19" s="1361"/>
      <c r="C19" s="1309"/>
      <c r="D19" s="1309"/>
      <c r="E19" s="1309"/>
      <c r="F19" s="1309"/>
    </row>
    <row r="20" spans="1:6" ht="7.9" customHeight="1">
      <c r="A20" s="3435"/>
      <c r="B20" s="3436"/>
      <c r="C20" s="3436"/>
      <c r="D20" s="3436"/>
      <c r="E20" s="3436"/>
      <c r="F20" s="3437"/>
    </row>
  </sheetData>
  <sheetProtection algorithmName="SHA-512" hashValue="NjMtDOqh+GqRylmkRgPggp30x7zmIbVscEQqBcQ9UIOoVd9eX41/kfWG74tgsrdMLSWHqLUfxdB4oHlU58Vtog==" saltValue="8oxLlI+sevGeQ0fB5fW9nA==" spinCount="100000" sheet="1" objects="1" scenarios="1" selectLockedCells="1"/>
  <mergeCells count="10">
    <mergeCell ref="B8:F8"/>
    <mergeCell ref="B9:F9"/>
    <mergeCell ref="A11:F11"/>
    <mergeCell ref="A20:F20"/>
    <mergeCell ref="A1:F2"/>
    <mergeCell ref="A3:F3"/>
    <mergeCell ref="B4:E4"/>
    <mergeCell ref="A5:F5"/>
    <mergeCell ref="B6:F6"/>
    <mergeCell ref="A7:F7"/>
  </mergeCells>
  <pageMargins left="0.98425196850393704" right="0.39370078740157483" top="0.98425196850393704" bottom="1.2204724409448819" header="0.51181102362204722" footer="0.6692913385826772"/>
  <pageSetup paperSize="9" orientation="portrait" r:id="rId1"/>
  <headerFooter>
    <oddFooter>&amp;R&amp;"Arial,Regular"&amp;8&amp;U&amp;K000000Stran &amp;P /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905C4-B971-4C0A-AADB-98C87A489C28}">
  <sheetPr>
    <tabColor theme="4" tint="0.59999389629810485"/>
  </sheetPr>
  <dimension ref="A1:T32"/>
  <sheetViews>
    <sheetView showGridLines="0" zoomScale="130" zoomScaleNormal="130" workbookViewId="0">
      <selection activeCell="E12" sqref="E12"/>
    </sheetView>
  </sheetViews>
  <sheetFormatPr defaultColWidth="8.85546875" defaultRowHeight="13.5" customHeight="1"/>
  <cols>
    <col min="1" max="1" width="4.5703125" style="1185" customWidth="1"/>
    <col min="2" max="2" width="36.7109375" style="1185" customWidth="1"/>
    <col min="3" max="3" width="6" style="1185" customWidth="1"/>
    <col min="4" max="4" width="7.28515625" style="1185" customWidth="1"/>
    <col min="5" max="5" width="10.28515625" style="1185" customWidth="1"/>
    <col min="6" max="6" width="13.140625" style="1185" customWidth="1"/>
    <col min="7" max="7" width="8.85546875" style="1419" customWidth="1"/>
    <col min="8" max="20" width="8.85546875" style="1419"/>
    <col min="21" max="16384" width="8.85546875" style="1185"/>
  </cols>
  <sheetData>
    <row r="1" spans="1:6" ht="8.65" customHeight="1">
      <c r="A1" s="3416" t="s">
        <v>2420</v>
      </c>
      <c r="B1" s="3395"/>
      <c r="C1" s="3395"/>
      <c r="D1" s="3395"/>
      <c r="E1" s="3395"/>
      <c r="F1" s="3395"/>
    </row>
    <row r="2" spans="1:6" ht="8.65" customHeight="1">
      <c r="A2" s="3395"/>
      <c r="B2" s="3395"/>
      <c r="C2" s="3395"/>
      <c r="D2" s="3395"/>
      <c r="E2" s="3395"/>
      <c r="F2" s="3395"/>
    </row>
    <row r="3" spans="1:6" ht="13.15" customHeight="1">
      <c r="A3" s="3403"/>
      <c r="B3" s="3403"/>
      <c r="C3" s="3403"/>
      <c r="D3" s="3403"/>
      <c r="E3" s="3403"/>
      <c r="F3" s="3403"/>
    </row>
    <row r="4" spans="1:6" ht="15" customHeight="1">
      <c r="A4" s="1357"/>
      <c r="B4" s="3433" t="s">
        <v>2421</v>
      </c>
      <c r="C4" s="3434"/>
      <c r="D4" s="3434"/>
      <c r="E4" s="3434"/>
      <c r="F4" s="1358">
        <f>SUM(F12:F32)</f>
        <v>0</v>
      </c>
    </row>
    <row r="5" spans="1:6" ht="13.15" customHeight="1">
      <c r="A5" s="3404"/>
      <c r="B5" s="3404"/>
      <c r="C5" s="3404"/>
      <c r="D5" s="3404"/>
      <c r="E5" s="3404"/>
      <c r="F5" s="3403"/>
    </row>
    <row r="6" spans="1:6" ht="33" customHeight="1">
      <c r="A6" s="1214"/>
      <c r="B6" s="3399" t="s">
        <v>2293</v>
      </c>
      <c r="C6" s="3400"/>
      <c r="D6" s="3400"/>
      <c r="E6" s="3400"/>
      <c r="F6" s="3400"/>
    </row>
    <row r="7" spans="1:6" ht="33" customHeight="1">
      <c r="A7" s="3392" t="s">
        <v>2052</v>
      </c>
      <c r="B7" s="3393"/>
      <c r="C7" s="3393"/>
      <c r="D7" s="3393"/>
      <c r="E7" s="3393"/>
      <c r="F7" s="3408"/>
    </row>
    <row r="8" spans="1:6" ht="18" customHeight="1">
      <c r="A8" s="1188" t="s">
        <v>2053</v>
      </c>
      <c r="B8" s="3384" t="s">
        <v>2054</v>
      </c>
      <c r="C8" s="3385"/>
      <c r="D8" s="3385"/>
      <c r="E8" s="3385"/>
      <c r="F8" s="3401"/>
    </row>
    <row r="9" spans="1:6" ht="23.25" customHeight="1">
      <c r="A9" s="1188" t="s">
        <v>2053</v>
      </c>
      <c r="B9" s="3384" t="s">
        <v>2055</v>
      </c>
      <c r="C9" s="3385"/>
      <c r="D9" s="3385"/>
      <c r="E9" s="3385"/>
      <c r="F9" s="3401"/>
    </row>
    <row r="10" spans="1:6" ht="13.15" customHeight="1">
      <c r="A10" s="1367"/>
      <c r="B10" s="1368"/>
      <c r="C10" s="1367"/>
      <c r="D10" s="1367"/>
      <c r="E10" s="1367"/>
      <c r="F10" s="1367"/>
    </row>
    <row r="11" spans="1:6" ht="13.15" customHeight="1">
      <c r="A11" s="1174" t="s">
        <v>2056</v>
      </c>
      <c r="B11" s="1175" t="s">
        <v>2057</v>
      </c>
      <c r="C11" s="1216" t="s">
        <v>2058</v>
      </c>
      <c r="D11" s="1216" t="s">
        <v>39</v>
      </c>
      <c r="E11" s="1217" t="s">
        <v>40</v>
      </c>
      <c r="F11" s="1177" t="s">
        <v>2059</v>
      </c>
    </row>
    <row r="12" spans="1:6" ht="73.150000000000006" customHeight="1">
      <c r="A12" s="1218">
        <v>1</v>
      </c>
      <c r="B12" s="1219" t="s">
        <v>2422</v>
      </c>
      <c r="C12" s="1231" t="s">
        <v>1579</v>
      </c>
      <c r="D12" s="1232">
        <v>715</v>
      </c>
      <c r="E12" s="1418"/>
      <c r="F12" s="1230">
        <f t="shared" ref="F12:F24" si="0">E12*D12</f>
        <v>0</v>
      </c>
    </row>
    <row r="13" spans="1:6" ht="33" customHeight="1">
      <c r="A13" s="1218">
        <v>2</v>
      </c>
      <c r="B13" s="1219" t="s">
        <v>2423</v>
      </c>
      <c r="C13" s="1231" t="s">
        <v>84</v>
      </c>
      <c r="D13" s="1232">
        <v>45</v>
      </c>
      <c r="E13" s="1418"/>
      <c r="F13" s="1230">
        <f t="shared" si="0"/>
        <v>0</v>
      </c>
    </row>
    <row r="14" spans="1:6" ht="63" customHeight="1">
      <c r="A14" s="1218">
        <v>3</v>
      </c>
      <c r="B14" s="1219" t="s">
        <v>2424</v>
      </c>
      <c r="C14" s="1231" t="s">
        <v>1579</v>
      </c>
      <c r="D14" s="1232">
        <v>480</v>
      </c>
      <c r="E14" s="1418"/>
      <c r="F14" s="1230">
        <f t="shared" si="0"/>
        <v>0</v>
      </c>
    </row>
    <row r="15" spans="1:6" ht="52.9" customHeight="1">
      <c r="A15" s="1218">
        <v>4</v>
      </c>
      <c r="B15" s="1219" t="s">
        <v>2425</v>
      </c>
      <c r="C15" s="1231" t="s">
        <v>1579</v>
      </c>
      <c r="D15" s="1232">
        <v>305</v>
      </c>
      <c r="E15" s="1418"/>
      <c r="F15" s="1230">
        <f t="shared" si="0"/>
        <v>0</v>
      </c>
    </row>
    <row r="16" spans="1:6" ht="30" customHeight="1">
      <c r="A16" s="1218">
        <v>5</v>
      </c>
      <c r="B16" s="1219" t="s">
        <v>2426</v>
      </c>
      <c r="C16" s="1231" t="s">
        <v>84</v>
      </c>
      <c r="D16" s="1232">
        <v>6</v>
      </c>
      <c r="E16" s="1418"/>
      <c r="F16" s="1230">
        <f t="shared" si="0"/>
        <v>0</v>
      </c>
    </row>
    <row r="17" spans="1:6" ht="13.15" customHeight="1">
      <c r="A17" s="1218">
        <v>6</v>
      </c>
      <c r="B17" s="1219" t="s">
        <v>2427</v>
      </c>
      <c r="C17" s="1231" t="s">
        <v>84</v>
      </c>
      <c r="D17" s="1232">
        <v>12</v>
      </c>
      <c r="E17" s="1418"/>
      <c r="F17" s="1230">
        <f t="shared" si="0"/>
        <v>0</v>
      </c>
    </row>
    <row r="18" spans="1:6" ht="13.15" customHeight="1">
      <c r="A18" s="1218">
        <v>7</v>
      </c>
      <c r="B18" s="1219" t="s">
        <v>2428</v>
      </c>
      <c r="C18" s="1231" t="s">
        <v>84</v>
      </c>
      <c r="D18" s="1232">
        <v>23</v>
      </c>
      <c r="E18" s="1418"/>
      <c r="F18" s="1230">
        <f t="shared" si="0"/>
        <v>0</v>
      </c>
    </row>
    <row r="19" spans="1:6" ht="13.15" customHeight="1">
      <c r="A19" s="1218">
        <v>8</v>
      </c>
      <c r="B19" s="1219" t="s">
        <v>2429</v>
      </c>
      <c r="C19" s="1231" t="s">
        <v>84</v>
      </c>
      <c r="D19" s="1232">
        <v>26</v>
      </c>
      <c r="E19" s="1418"/>
      <c r="F19" s="1230">
        <f t="shared" si="0"/>
        <v>0</v>
      </c>
    </row>
    <row r="20" spans="1:6" ht="13.15" customHeight="1">
      <c r="A20" s="1218">
        <v>9</v>
      </c>
      <c r="B20" s="1219" t="s">
        <v>2430</v>
      </c>
      <c r="C20" s="1231" t="s">
        <v>84</v>
      </c>
      <c r="D20" s="1232">
        <v>23</v>
      </c>
      <c r="E20" s="1418"/>
      <c r="F20" s="1230">
        <f t="shared" si="0"/>
        <v>0</v>
      </c>
    </row>
    <row r="21" spans="1:6" ht="63" customHeight="1">
      <c r="A21" s="1218">
        <v>10</v>
      </c>
      <c r="B21" s="1219" t="s">
        <v>2431</v>
      </c>
      <c r="C21" s="1231" t="s">
        <v>84</v>
      </c>
      <c r="D21" s="1232">
        <v>28</v>
      </c>
      <c r="E21" s="1418"/>
      <c r="F21" s="1230">
        <f t="shared" si="0"/>
        <v>0</v>
      </c>
    </row>
    <row r="22" spans="1:6" ht="43.15" customHeight="1">
      <c r="A22" s="1218">
        <v>11</v>
      </c>
      <c r="B22" s="1219" t="s">
        <v>2432</v>
      </c>
      <c r="C22" s="1231" t="s">
        <v>84</v>
      </c>
      <c r="D22" s="1232">
        <v>1</v>
      </c>
      <c r="E22" s="1418"/>
      <c r="F22" s="1230">
        <f t="shared" si="0"/>
        <v>0</v>
      </c>
    </row>
    <row r="23" spans="1:6" ht="43.15" customHeight="1">
      <c r="A23" s="1218">
        <v>12</v>
      </c>
      <c r="B23" s="1219" t="s">
        <v>2433</v>
      </c>
      <c r="C23" s="1231" t="s">
        <v>84</v>
      </c>
      <c r="D23" s="1232">
        <v>4</v>
      </c>
      <c r="E23" s="1418"/>
      <c r="F23" s="1230">
        <f t="shared" si="0"/>
        <v>0</v>
      </c>
    </row>
    <row r="24" spans="1:6" ht="22.9" customHeight="1">
      <c r="A24" s="1218">
        <v>13</v>
      </c>
      <c r="B24" s="1219" t="s">
        <v>2434</v>
      </c>
      <c r="C24" s="1231" t="s">
        <v>214</v>
      </c>
      <c r="D24" s="1232">
        <v>2</v>
      </c>
      <c r="E24" s="1418"/>
      <c r="F24" s="1230">
        <f t="shared" si="0"/>
        <v>0</v>
      </c>
    </row>
    <row r="25" spans="1:6" ht="52.9" customHeight="1">
      <c r="A25" s="1218">
        <v>14</v>
      </c>
      <c r="B25" s="1219" t="s">
        <v>2435</v>
      </c>
      <c r="C25" s="1229"/>
      <c r="D25" s="1229"/>
      <c r="E25" s="1418"/>
      <c r="F25" s="1230"/>
    </row>
    <row r="26" spans="1:6" ht="13.15" customHeight="1">
      <c r="A26" s="1223"/>
      <c r="B26" s="1219" t="s">
        <v>2436</v>
      </c>
      <c r="C26" s="1231" t="s">
        <v>1579</v>
      </c>
      <c r="D26" s="1232">
        <v>12</v>
      </c>
      <c r="E26" s="1418"/>
      <c r="F26" s="1230">
        <f t="shared" ref="F26:F31" si="1">E26*D26</f>
        <v>0</v>
      </c>
    </row>
    <row r="27" spans="1:6" ht="13.15" customHeight="1">
      <c r="A27" s="1223"/>
      <c r="B27" s="1219" t="s">
        <v>2437</v>
      </c>
      <c r="C27" s="1231" t="s">
        <v>1579</v>
      </c>
      <c r="D27" s="1232">
        <v>98</v>
      </c>
      <c r="E27" s="1418"/>
      <c r="F27" s="1230">
        <f t="shared" si="1"/>
        <v>0</v>
      </c>
    </row>
    <row r="28" spans="1:6" ht="13.15" customHeight="1">
      <c r="A28" s="1223"/>
      <c r="B28" s="1219" t="s">
        <v>2438</v>
      </c>
      <c r="C28" s="1231" t="s">
        <v>1579</v>
      </c>
      <c r="D28" s="1232">
        <v>430</v>
      </c>
      <c r="E28" s="1418"/>
      <c r="F28" s="1230">
        <f t="shared" si="1"/>
        <v>0</v>
      </c>
    </row>
    <row r="29" spans="1:6" ht="13.15" customHeight="1">
      <c r="A29" s="1223"/>
      <c r="B29" s="1219" t="s">
        <v>2439</v>
      </c>
      <c r="C29" s="1231" t="s">
        <v>1579</v>
      </c>
      <c r="D29" s="1232">
        <v>1610</v>
      </c>
      <c r="E29" s="1418"/>
      <c r="F29" s="1230">
        <f t="shared" si="1"/>
        <v>0</v>
      </c>
    </row>
    <row r="30" spans="1:6" ht="13.15" customHeight="1">
      <c r="A30" s="1223"/>
      <c r="B30" s="1226"/>
      <c r="C30" s="1229"/>
      <c r="D30" s="1229"/>
      <c r="E30" s="1418"/>
      <c r="F30" s="1230">
        <f t="shared" si="1"/>
        <v>0</v>
      </c>
    </row>
    <row r="31" spans="1:6" ht="22.9" customHeight="1">
      <c r="A31" s="1218">
        <v>14</v>
      </c>
      <c r="B31" s="1219" t="s">
        <v>2440</v>
      </c>
      <c r="C31" s="1231" t="s">
        <v>73</v>
      </c>
      <c r="D31" s="1232">
        <v>1</v>
      </c>
      <c r="E31" s="1418"/>
      <c r="F31" s="1230">
        <f t="shared" si="1"/>
        <v>0</v>
      </c>
    </row>
    <row r="32" spans="1:6" ht="13.15" customHeight="1">
      <c r="A32" s="3417"/>
      <c r="B32" s="3417"/>
      <c r="C32" s="3417"/>
      <c r="D32" s="3417"/>
      <c r="E32" s="3417"/>
      <c r="F32" s="3417"/>
    </row>
  </sheetData>
  <sheetProtection algorithmName="SHA-512" hashValue="5fz2wAfWQJARCX2y0z/6lcPZWfixMgZQsm8nYyydP32su6RTf7DEk4VYYtc5IW8feEA+r/aXThcGm18G1eNDuA==" saltValue="S4UJfznauL120vYizqrK2A==" spinCount="100000" sheet="1" objects="1" scenarios="1" selectLockedCells="1"/>
  <mergeCells count="9">
    <mergeCell ref="B8:F8"/>
    <mergeCell ref="B9:F9"/>
    <mergeCell ref="A32:F32"/>
    <mergeCell ref="A1:F2"/>
    <mergeCell ref="A3:F3"/>
    <mergeCell ref="B4:E4"/>
    <mergeCell ref="A5:F5"/>
    <mergeCell ref="B6:F6"/>
    <mergeCell ref="A7:F7"/>
  </mergeCells>
  <pageMargins left="0.98425196850393704" right="0.39370078740157483" top="0.98425196850393704" bottom="1.2204724409448819" header="0.51181102362204722" footer="0.6692913385826772"/>
  <pageSetup paperSize="9" orientation="portrait" r:id="rId1"/>
  <headerFooter>
    <oddFooter>&amp;R&amp;"Arial,Regular"&amp;8&amp;U&amp;K000000Stran &amp;P /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E10A5-563D-4C75-9081-AC119B7A33DC}">
  <sheetPr>
    <tabColor theme="4" tint="0.59999389629810485"/>
  </sheetPr>
  <dimension ref="A1:U35"/>
  <sheetViews>
    <sheetView zoomScale="120" zoomScaleNormal="120" workbookViewId="0">
      <selection activeCell="E27" sqref="E27"/>
    </sheetView>
  </sheetViews>
  <sheetFormatPr defaultColWidth="9.140625" defaultRowHeight="10.5"/>
  <cols>
    <col min="1" max="1" width="4.5703125" style="1369" customWidth="1"/>
    <col min="2" max="2" width="36.7109375" style="1369" customWidth="1"/>
    <col min="3" max="3" width="9.140625" style="1383" customWidth="1"/>
    <col min="4" max="4" width="7.28515625" style="1383" customWidth="1"/>
    <col min="5" max="5" width="10.28515625" style="1383" customWidth="1"/>
    <col min="6" max="6" width="13.140625" style="1383" customWidth="1"/>
    <col min="7" max="21" width="9.140625" style="1438"/>
    <col min="22" max="16384" width="9.140625" style="1369"/>
  </cols>
  <sheetData>
    <row r="1" spans="1:6">
      <c r="A1" s="3438" t="s">
        <v>2441</v>
      </c>
      <c r="B1" s="3439"/>
      <c r="C1" s="3439"/>
      <c r="D1" s="3439"/>
      <c r="E1" s="3439"/>
      <c r="F1" s="3440"/>
    </row>
    <row r="2" spans="1:6">
      <c r="A2" s="3441"/>
      <c r="B2" s="3442"/>
      <c r="C2" s="3442"/>
      <c r="D2" s="3442"/>
      <c r="E2" s="3442"/>
      <c r="F2" s="3443"/>
    </row>
    <row r="3" spans="1:6">
      <c r="A3" s="3403"/>
      <c r="B3" s="3403"/>
      <c r="C3" s="3403"/>
      <c r="D3" s="3403"/>
      <c r="E3" s="3403"/>
      <c r="F3" s="3403"/>
    </row>
    <row r="4" spans="1:6" ht="12.6" customHeight="1">
      <c r="A4" s="1370"/>
      <c r="B4" s="3444" t="s">
        <v>2175</v>
      </c>
      <c r="C4" s="3445"/>
      <c r="D4" s="3445"/>
      <c r="E4" s="3445"/>
      <c r="F4" s="1371">
        <f>SUM(F11:F192)</f>
        <v>0</v>
      </c>
    </row>
    <row r="5" spans="1:6">
      <c r="A5" s="3404"/>
      <c r="B5" s="3404"/>
      <c r="C5" s="3404"/>
      <c r="D5" s="3404"/>
      <c r="E5" s="3404"/>
      <c r="F5" s="3403"/>
    </row>
    <row r="6" spans="1:6" ht="133.9" customHeight="1">
      <c r="A6" s="1367"/>
      <c r="B6" s="3399" t="s">
        <v>2442</v>
      </c>
      <c r="C6" s="3400"/>
      <c r="D6" s="3400"/>
      <c r="E6" s="3400"/>
      <c r="F6" s="3400"/>
    </row>
    <row r="7" spans="1:6">
      <c r="A7" s="3392" t="s">
        <v>2052</v>
      </c>
      <c r="B7" s="3393"/>
      <c r="C7" s="3393"/>
      <c r="D7" s="3393"/>
      <c r="E7" s="3393"/>
      <c r="F7" s="3408"/>
    </row>
    <row r="8" spans="1:6" ht="11.25">
      <c r="A8" s="1188" t="s">
        <v>2053</v>
      </c>
      <c r="B8" s="3384" t="s">
        <v>2054</v>
      </c>
      <c r="C8" s="3385"/>
      <c r="D8" s="3385"/>
      <c r="E8" s="3385"/>
      <c r="F8" s="3401"/>
    </row>
    <row r="9" spans="1:6" ht="11.25">
      <c r="A9" s="1188" t="s">
        <v>2053</v>
      </c>
      <c r="B9" s="3384" t="s">
        <v>2055</v>
      </c>
      <c r="C9" s="3385"/>
      <c r="D9" s="3385"/>
      <c r="E9" s="3385"/>
      <c r="F9" s="3401"/>
    </row>
    <row r="10" spans="1:6">
      <c r="A10" s="1372" t="s">
        <v>2056</v>
      </c>
      <c r="B10" s="1373" t="s">
        <v>2057</v>
      </c>
      <c r="C10" s="1374" t="s">
        <v>2058</v>
      </c>
      <c r="D10" s="1374" t="s">
        <v>39</v>
      </c>
      <c r="E10" s="1375" t="s">
        <v>40</v>
      </c>
      <c r="F10" s="1376" t="s">
        <v>2059</v>
      </c>
    </row>
    <row r="11" spans="1:6">
      <c r="A11" s="3409"/>
      <c r="B11" s="3409"/>
      <c r="C11" s="3409"/>
      <c r="D11" s="3409"/>
      <c r="E11" s="3409"/>
      <c r="F11" s="3409"/>
    </row>
    <row r="12" spans="1:6" ht="21">
      <c r="A12" s="1377" t="s">
        <v>2177</v>
      </c>
      <c r="B12" s="1378" t="s">
        <v>2443</v>
      </c>
      <c r="C12" s="1379"/>
      <c r="D12" s="1379"/>
      <c r="E12" s="1380"/>
      <c r="F12" s="1381"/>
    </row>
    <row r="14" spans="1:6" ht="72" customHeight="1">
      <c r="A14" s="1369">
        <v>1</v>
      </c>
      <c r="B14" s="1382" t="s">
        <v>2444</v>
      </c>
      <c r="E14" s="1435"/>
    </row>
    <row r="15" spans="1:6">
      <c r="E15" s="1435"/>
    </row>
    <row r="16" spans="1:6">
      <c r="B16" s="1384" t="s">
        <v>2445</v>
      </c>
      <c r="C16" s="1385"/>
      <c r="D16" s="1385"/>
      <c r="E16" s="1435"/>
    </row>
    <row r="17" spans="1:6" ht="115.9" customHeight="1">
      <c r="B17" s="1386" t="s">
        <v>2446</v>
      </c>
      <c r="C17" s="1385"/>
      <c r="D17" s="1385"/>
      <c r="E17" s="1435"/>
    </row>
    <row r="18" spans="1:6" ht="69" customHeight="1">
      <c r="B18" s="1386" t="s">
        <v>2447</v>
      </c>
      <c r="C18" s="1385"/>
      <c r="D18" s="1385"/>
      <c r="E18" s="1435"/>
    </row>
    <row r="19" spans="1:6" ht="13.15" customHeight="1">
      <c r="B19" s="1387" t="s">
        <v>2448</v>
      </c>
      <c r="C19" s="1385"/>
      <c r="D19" s="1385"/>
      <c r="E19" s="1435"/>
    </row>
    <row r="20" spans="1:6" ht="328.15" customHeight="1">
      <c r="B20" s="1382" t="s">
        <v>2449</v>
      </c>
      <c r="C20" s="1385"/>
      <c r="D20" s="1385"/>
      <c r="E20" s="1435"/>
    </row>
    <row r="21" spans="1:6">
      <c r="B21" s="1388" t="s">
        <v>2450</v>
      </c>
      <c r="C21" s="1385"/>
      <c r="D21" s="1385"/>
      <c r="E21" s="1435"/>
    </row>
    <row r="22" spans="1:6" ht="124.9" customHeight="1">
      <c r="B22" s="1386" t="s">
        <v>2451</v>
      </c>
      <c r="C22" s="1385"/>
      <c r="D22" s="1385"/>
      <c r="E22" s="1435"/>
    </row>
    <row r="23" spans="1:6" ht="123" customHeight="1">
      <c r="B23" s="1386" t="s">
        <v>2452</v>
      </c>
      <c r="C23" s="1385"/>
      <c r="D23" s="1385"/>
      <c r="E23" s="1435"/>
    </row>
    <row r="24" spans="1:6">
      <c r="B24" s="1389"/>
      <c r="C24" s="1385"/>
      <c r="D24" s="1385"/>
      <c r="E24" s="1435"/>
    </row>
    <row r="25" spans="1:6" ht="106.9" customHeight="1">
      <c r="B25" s="1390" t="s">
        <v>2453</v>
      </c>
      <c r="C25" s="1385"/>
      <c r="D25" s="1385"/>
      <c r="E25" s="1435"/>
    </row>
    <row r="26" spans="1:6" ht="24.6" customHeight="1">
      <c r="B26" s="1391" t="s">
        <v>2454</v>
      </c>
      <c r="C26" s="1385"/>
      <c r="D26" s="1385"/>
      <c r="E26" s="1436"/>
    </row>
    <row r="27" spans="1:6" ht="35.450000000000003" customHeight="1">
      <c r="B27" s="1389" t="s">
        <v>2455</v>
      </c>
      <c r="C27" s="1383" t="s">
        <v>2456</v>
      </c>
      <c r="D27" s="1383">
        <v>1</v>
      </c>
      <c r="E27" s="1437"/>
      <c r="F27" s="1230">
        <f>+E27*D27</f>
        <v>0</v>
      </c>
    </row>
    <row r="28" spans="1:6">
      <c r="E28" s="1437"/>
      <c r="F28" s="1230"/>
    </row>
    <row r="29" spans="1:6" ht="21">
      <c r="A29" s="1369" t="s">
        <v>76</v>
      </c>
      <c r="B29" s="1391" t="s">
        <v>2457</v>
      </c>
      <c r="C29" s="1385" t="s">
        <v>84</v>
      </c>
      <c r="D29" s="1385">
        <v>2</v>
      </c>
      <c r="E29" s="1437"/>
      <c r="F29" s="1230">
        <f t="shared" ref="F29:F33" si="0">+E29*D29</f>
        <v>0</v>
      </c>
    </row>
    <row r="30" spans="1:6">
      <c r="E30" s="1437"/>
      <c r="F30" s="1230"/>
    </row>
    <row r="31" spans="1:6" ht="31.5">
      <c r="A31" s="1369">
        <v>3</v>
      </c>
      <c r="B31" s="1391" t="s">
        <v>2458</v>
      </c>
      <c r="C31" s="1385" t="s">
        <v>84</v>
      </c>
      <c r="D31" s="1385">
        <v>1</v>
      </c>
      <c r="E31" s="1437"/>
      <c r="F31" s="1230">
        <f t="shared" si="0"/>
        <v>0</v>
      </c>
    </row>
    <row r="32" spans="1:6">
      <c r="E32" s="1437"/>
      <c r="F32" s="1230"/>
    </row>
    <row r="33" spans="1:6" ht="31.5">
      <c r="A33" s="1369">
        <v>4</v>
      </c>
      <c r="B33" s="1391" t="s">
        <v>2459</v>
      </c>
      <c r="C33" s="1385" t="s">
        <v>2456</v>
      </c>
      <c r="D33" s="1385">
        <v>1</v>
      </c>
      <c r="E33" s="1437"/>
      <c r="F33" s="1230">
        <f t="shared" si="0"/>
        <v>0</v>
      </c>
    </row>
    <row r="35" spans="1:6">
      <c r="A35" s="3417"/>
      <c r="B35" s="3417"/>
      <c r="C35" s="3417"/>
      <c r="D35" s="3417"/>
      <c r="E35" s="3417"/>
      <c r="F35" s="3417"/>
    </row>
  </sheetData>
  <sheetProtection algorithmName="SHA-512" hashValue="w+GGC3Mm/plQtkg/lGgtcbp7Bt5db8PlipMRbqeSUHX9kEi9bzsybCDcd8d+7PXh2k94LFtV98Ewfu8rI8Nw3g==" saltValue="BzrktNYJfXQ6A1G5UhTPNA==" spinCount="100000" sheet="1" objects="1" scenarios="1" selectLockedCells="1"/>
  <mergeCells count="10">
    <mergeCell ref="B8:F8"/>
    <mergeCell ref="B9:F9"/>
    <mergeCell ref="A11:F11"/>
    <mergeCell ref="A35:F35"/>
    <mergeCell ref="A1:F2"/>
    <mergeCell ref="A3:F3"/>
    <mergeCell ref="B4:E4"/>
    <mergeCell ref="A5:F5"/>
    <mergeCell ref="B6:F6"/>
    <mergeCell ref="A7:F7"/>
  </mergeCells>
  <pageMargins left="0.98425196850393704" right="0.39370078740157483" top="0.98425196850393704" bottom="1.2204724409448819" header="0.51181102362204722" footer="0.6692913385826772"/>
  <pageSetup paperSize="9" orientation="portrait" r:id="rId1"/>
  <headerFooter>
    <oddFooter>&amp;R&amp;"Arial,Regular"&amp;8&amp;U&amp;K000000Stran &amp;P /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583B4-F037-4E60-814E-C98CDF01530C}">
  <sheetPr>
    <tabColor theme="4" tint="0.59999389629810485"/>
  </sheetPr>
  <dimension ref="A1:T35"/>
  <sheetViews>
    <sheetView showGridLines="0" zoomScale="130" zoomScaleNormal="130" workbookViewId="0">
      <selection activeCell="E11" sqref="E11"/>
    </sheetView>
  </sheetViews>
  <sheetFormatPr defaultColWidth="8.85546875" defaultRowHeight="13.5" customHeight="1"/>
  <cols>
    <col min="1" max="1" width="4.5703125" style="1185" customWidth="1"/>
    <col min="2" max="2" width="36.7109375" style="1185" customWidth="1"/>
    <col min="3" max="3" width="6" style="1185" customWidth="1"/>
    <col min="4" max="4" width="7.28515625" style="1185" customWidth="1"/>
    <col min="5" max="5" width="10.28515625" style="1185" customWidth="1"/>
    <col min="6" max="6" width="13.140625" style="1185" customWidth="1"/>
    <col min="7" max="7" width="8.85546875" style="1419" customWidth="1"/>
    <col min="8" max="20" width="8.85546875" style="1419"/>
    <col min="21" max="16384" width="8.85546875" style="1185"/>
  </cols>
  <sheetData>
    <row r="1" spans="1:6" ht="8.65" customHeight="1">
      <c r="A1" s="3416" t="s">
        <v>2460</v>
      </c>
      <c r="B1" s="3395"/>
      <c r="C1" s="3395"/>
      <c r="D1" s="3395"/>
      <c r="E1" s="3395"/>
      <c r="F1" s="3395"/>
    </row>
    <row r="2" spans="1:6" ht="8.65" customHeight="1">
      <c r="A2" s="3395"/>
      <c r="B2" s="3395"/>
      <c r="C2" s="3395"/>
      <c r="D2" s="3395"/>
      <c r="E2" s="3395"/>
      <c r="F2" s="3395"/>
    </row>
    <row r="3" spans="1:6" ht="13.15" customHeight="1">
      <c r="A3" s="3403"/>
      <c r="B3" s="3403"/>
      <c r="C3" s="3403"/>
      <c r="D3" s="3403"/>
      <c r="E3" s="3403"/>
      <c r="F3" s="3403"/>
    </row>
    <row r="4" spans="1:6" ht="15" customHeight="1">
      <c r="A4" s="1357"/>
      <c r="B4" s="3433" t="s">
        <v>2461</v>
      </c>
      <c r="C4" s="3434"/>
      <c r="D4" s="3434"/>
      <c r="E4" s="3434"/>
      <c r="F4" s="1213">
        <f>SUM(F11:F35)</f>
        <v>0</v>
      </c>
    </row>
    <row r="5" spans="1:6" ht="13.15" customHeight="1">
      <c r="A5" s="3404"/>
      <c r="B5" s="3404"/>
      <c r="C5" s="3404"/>
      <c r="D5" s="3404"/>
      <c r="E5" s="3404"/>
      <c r="F5" s="3403"/>
    </row>
    <row r="6" spans="1:6" ht="33" customHeight="1">
      <c r="A6" s="1214"/>
      <c r="B6" s="3399" t="s">
        <v>2293</v>
      </c>
      <c r="C6" s="3400"/>
      <c r="D6" s="3400"/>
      <c r="E6" s="3400"/>
      <c r="F6" s="3400"/>
    </row>
    <row r="7" spans="1:6" ht="13.15" customHeight="1">
      <c r="A7" s="3392" t="s">
        <v>2052</v>
      </c>
      <c r="B7" s="3393"/>
      <c r="C7" s="3393"/>
      <c r="D7" s="3393"/>
      <c r="E7" s="3393"/>
      <c r="F7" s="3408"/>
    </row>
    <row r="8" spans="1:6" ht="13.15" customHeight="1">
      <c r="A8" s="1188" t="s">
        <v>2053</v>
      </c>
      <c r="B8" s="3384" t="s">
        <v>2054</v>
      </c>
      <c r="C8" s="3385"/>
      <c r="D8" s="3385"/>
      <c r="E8" s="3385"/>
      <c r="F8" s="3401"/>
    </row>
    <row r="9" spans="1:6" ht="13.15" customHeight="1">
      <c r="A9" s="1188" t="s">
        <v>2053</v>
      </c>
      <c r="B9" s="3384" t="s">
        <v>2055</v>
      </c>
      <c r="C9" s="3385"/>
      <c r="D9" s="3385"/>
      <c r="E9" s="3385"/>
      <c r="F9" s="3401"/>
    </row>
    <row r="10" spans="1:6" ht="13.15" customHeight="1">
      <c r="A10" s="1174" t="s">
        <v>2056</v>
      </c>
      <c r="B10" s="1175" t="s">
        <v>2057</v>
      </c>
      <c r="C10" s="1191" t="s">
        <v>2058</v>
      </c>
      <c r="D10" s="1191" t="s">
        <v>39</v>
      </c>
      <c r="E10" s="1192" t="s">
        <v>40</v>
      </c>
      <c r="F10" s="1193" t="s">
        <v>2059</v>
      </c>
    </row>
    <row r="11" spans="1:6" ht="120" customHeight="1">
      <c r="A11" s="1218">
        <v>1</v>
      </c>
      <c r="B11" s="1219" t="s">
        <v>2462</v>
      </c>
      <c r="C11" s="1231" t="s">
        <v>84</v>
      </c>
      <c r="D11" s="1232">
        <v>1</v>
      </c>
      <c r="E11" s="1418"/>
      <c r="F11" s="1230">
        <f t="shared" ref="F11:F34" si="0">E11*D11</f>
        <v>0</v>
      </c>
    </row>
    <row r="12" spans="1:6" ht="121.9" customHeight="1">
      <c r="A12" s="1218">
        <v>2</v>
      </c>
      <c r="B12" s="1219" t="s">
        <v>2463</v>
      </c>
      <c r="C12" s="1231" t="s">
        <v>84</v>
      </c>
      <c r="D12" s="1232">
        <v>3</v>
      </c>
      <c r="E12" s="1418"/>
      <c r="F12" s="1230">
        <f t="shared" si="0"/>
        <v>0</v>
      </c>
    </row>
    <row r="13" spans="1:6" ht="39" customHeight="1">
      <c r="A13" s="1218">
        <v>3</v>
      </c>
      <c r="B13" s="1219" t="s">
        <v>2464</v>
      </c>
      <c r="C13" s="1231" t="s">
        <v>84</v>
      </c>
      <c r="D13" s="1232">
        <v>3</v>
      </c>
      <c r="E13" s="1418"/>
      <c r="F13" s="1230">
        <f t="shared" si="0"/>
        <v>0</v>
      </c>
    </row>
    <row r="14" spans="1:6" ht="52.9" customHeight="1">
      <c r="A14" s="1218">
        <v>4</v>
      </c>
      <c r="B14" s="1219" t="s">
        <v>2465</v>
      </c>
      <c r="C14" s="1231" t="s">
        <v>84</v>
      </c>
      <c r="D14" s="1232">
        <v>5</v>
      </c>
      <c r="E14" s="1418"/>
      <c r="F14" s="1230">
        <f t="shared" si="0"/>
        <v>0</v>
      </c>
    </row>
    <row r="15" spans="1:6" ht="42" customHeight="1">
      <c r="A15" s="1218">
        <v>5</v>
      </c>
      <c r="B15" s="1219" t="s">
        <v>2466</v>
      </c>
      <c r="C15" s="1231" t="s">
        <v>84</v>
      </c>
      <c r="D15" s="1232">
        <v>3</v>
      </c>
      <c r="E15" s="1418"/>
      <c r="F15" s="1230">
        <f t="shared" si="0"/>
        <v>0</v>
      </c>
    </row>
    <row r="16" spans="1:6" ht="57" customHeight="1">
      <c r="A16" s="1218">
        <v>6</v>
      </c>
      <c r="B16" s="1219" t="s">
        <v>2467</v>
      </c>
      <c r="C16" s="1231" t="s">
        <v>84</v>
      </c>
      <c r="D16" s="1232">
        <v>2</v>
      </c>
      <c r="E16" s="1418"/>
      <c r="F16" s="1230">
        <f t="shared" si="0"/>
        <v>0</v>
      </c>
    </row>
    <row r="17" spans="1:6" ht="50.45" customHeight="1">
      <c r="A17" s="1218">
        <v>7</v>
      </c>
      <c r="B17" s="1219" t="s">
        <v>2468</v>
      </c>
      <c r="C17" s="1231" t="s">
        <v>84</v>
      </c>
      <c r="D17" s="1232">
        <v>500</v>
      </c>
      <c r="E17" s="1418"/>
      <c r="F17" s="1230">
        <f t="shared" si="0"/>
        <v>0</v>
      </c>
    </row>
    <row r="18" spans="1:6" ht="41.45" customHeight="1">
      <c r="A18" s="1218">
        <v>8</v>
      </c>
      <c r="B18" s="1219" t="s">
        <v>2469</v>
      </c>
      <c r="C18" s="1231" t="s">
        <v>84</v>
      </c>
      <c r="D18" s="1232">
        <v>50</v>
      </c>
      <c r="E18" s="1418"/>
      <c r="F18" s="1230">
        <f t="shared" si="0"/>
        <v>0</v>
      </c>
    </row>
    <row r="19" spans="1:6" ht="93.6" customHeight="1">
      <c r="A19" s="1218">
        <v>9</v>
      </c>
      <c r="B19" s="1219" t="s">
        <v>2470</v>
      </c>
      <c r="C19" s="1231" t="s">
        <v>84</v>
      </c>
      <c r="D19" s="1232">
        <v>1</v>
      </c>
      <c r="E19" s="1418"/>
      <c r="F19" s="1230">
        <f t="shared" si="0"/>
        <v>0</v>
      </c>
    </row>
    <row r="20" spans="1:6" ht="43.15" customHeight="1">
      <c r="A20" s="1218">
        <v>10</v>
      </c>
      <c r="B20" s="1219" t="s">
        <v>2471</v>
      </c>
      <c r="C20" s="1231" t="s">
        <v>84</v>
      </c>
      <c r="D20" s="1232">
        <v>1</v>
      </c>
      <c r="E20" s="1418"/>
      <c r="F20" s="1230">
        <f t="shared" si="0"/>
        <v>0</v>
      </c>
    </row>
    <row r="21" spans="1:6" ht="43.15" customHeight="1">
      <c r="A21" s="1218">
        <v>11</v>
      </c>
      <c r="B21" s="1219" t="s">
        <v>2472</v>
      </c>
      <c r="C21" s="1231" t="s">
        <v>84</v>
      </c>
      <c r="D21" s="1232">
        <v>1</v>
      </c>
      <c r="E21" s="1418"/>
      <c r="F21" s="1230">
        <f t="shared" si="0"/>
        <v>0</v>
      </c>
    </row>
    <row r="22" spans="1:6" ht="92.45" customHeight="1">
      <c r="A22" s="1218">
        <v>12</v>
      </c>
      <c r="B22" s="1219" t="s">
        <v>2473</v>
      </c>
      <c r="C22" s="1231" t="s">
        <v>84</v>
      </c>
      <c r="D22" s="1232">
        <v>2</v>
      </c>
      <c r="E22" s="1418"/>
      <c r="F22" s="1230">
        <f t="shared" si="0"/>
        <v>0</v>
      </c>
    </row>
    <row r="23" spans="1:6" ht="25.15" customHeight="1">
      <c r="A23" s="1218">
        <v>13</v>
      </c>
      <c r="B23" s="1219" t="s">
        <v>2474</v>
      </c>
      <c r="C23" s="1231" t="s">
        <v>84</v>
      </c>
      <c r="D23" s="1229">
        <v>1</v>
      </c>
      <c r="E23" s="1418"/>
      <c r="F23" s="1230">
        <f t="shared" si="0"/>
        <v>0</v>
      </c>
    </row>
    <row r="24" spans="1:6" ht="36" customHeight="1">
      <c r="A24" s="1218">
        <v>14</v>
      </c>
      <c r="B24" s="1219" t="s">
        <v>2475</v>
      </c>
      <c r="C24" s="1231" t="s">
        <v>84</v>
      </c>
      <c r="D24" s="1229">
        <v>1</v>
      </c>
      <c r="E24" s="1418"/>
      <c r="F24" s="1230">
        <f t="shared" si="0"/>
        <v>0</v>
      </c>
    </row>
    <row r="25" spans="1:6" ht="22.9" customHeight="1">
      <c r="A25" s="1218">
        <v>15</v>
      </c>
      <c r="B25" s="1219" t="s">
        <v>2476</v>
      </c>
      <c r="C25" s="1229" t="s">
        <v>84</v>
      </c>
      <c r="D25" s="1229">
        <v>4</v>
      </c>
      <c r="E25" s="1418"/>
      <c r="F25" s="1230">
        <f t="shared" si="0"/>
        <v>0</v>
      </c>
    </row>
    <row r="26" spans="1:6" ht="19.149999999999999" customHeight="1">
      <c r="A26" s="1218">
        <v>16</v>
      </c>
      <c r="B26" s="1219" t="s">
        <v>2477</v>
      </c>
      <c r="C26" s="1229" t="s">
        <v>84</v>
      </c>
      <c r="D26" s="1229">
        <v>2</v>
      </c>
      <c r="E26" s="1418"/>
      <c r="F26" s="1230">
        <f t="shared" si="0"/>
        <v>0</v>
      </c>
    </row>
    <row r="27" spans="1:6" ht="18" customHeight="1">
      <c r="A27" s="1218">
        <v>17</v>
      </c>
      <c r="B27" s="1219" t="s">
        <v>2478</v>
      </c>
      <c r="C27" s="1229" t="s">
        <v>84</v>
      </c>
      <c r="D27" s="1229">
        <v>1</v>
      </c>
      <c r="E27" s="1418"/>
      <c r="F27" s="1230">
        <f t="shared" si="0"/>
        <v>0</v>
      </c>
    </row>
    <row r="28" spans="1:6" ht="73.150000000000006" customHeight="1">
      <c r="A28" s="1218">
        <v>18</v>
      </c>
      <c r="B28" s="1219" t="s">
        <v>2479</v>
      </c>
      <c r="C28" s="1229" t="s">
        <v>84</v>
      </c>
      <c r="D28" s="1229">
        <v>1</v>
      </c>
      <c r="E28" s="1418"/>
      <c r="F28" s="1230">
        <f t="shared" si="0"/>
        <v>0</v>
      </c>
    </row>
    <row r="29" spans="1:6" ht="53.45" customHeight="1">
      <c r="A29" s="1218">
        <v>19</v>
      </c>
      <c r="B29" s="1219" t="s">
        <v>2480</v>
      </c>
      <c r="C29" s="1231" t="s">
        <v>84</v>
      </c>
      <c r="D29" s="1232">
        <v>1</v>
      </c>
      <c r="E29" s="1418"/>
      <c r="F29" s="1230">
        <f t="shared" si="0"/>
        <v>0</v>
      </c>
    </row>
    <row r="30" spans="1:6" ht="48" customHeight="1">
      <c r="A30" s="1218">
        <v>20</v>
      </c>
      <c r="B30" s="1219" t="s">
        <v>2481</v>
      </c>
      <c r="C30" s="1231" t="s">
        <v>84</v>
      </c>
      <c r="D30" s="1232">
        <v>1</v>
      </c>
      <c r="E30" s="1418"/>
      <c r="F30" s="1230">
        <f t="shared" si="0"/>
        <v>0</v>
      </c>
    </row>
    <row r="31" spans="1:6" ht="31.15" customHeight="1">
      <c r="A31" s="1218">
        <v>21</v>
      </c>
      <c r="B31" s="1219" t="s">
        <v>2482</v>
      </c>
      <c r="C31" s="1231" t="s">
        <v>84</v>
      </c>
      <c r="D31" s="1232">
        <v>1</v>
      </c>
      <c r="E31" s="1418"/>
      <c r="F31" s="1230">
        <f t="shared" si="0"/>
        <v>0</v>
      </c>
    </row>
    <row r="32" spans="1:6" ht="27" customHeight="1">
      <c r="A32" s="1218">
        <v>22</v>
      </c>
      <c r="B32" s="1219" t="s">
        <v>2483</v>
      </c>
      <c r="C32" s="1231" t="s">
        <v>84</v>
      </c>
      <c r="D32" s="1232">
        <v>1</v>
      </c>
      <c r="E32" s="1418"/>
      <c r="F32" s="1230">
        <f t="shared" si="0"/>
        <v>0</v>
      </c>
    </row>
    <row r="33" spans="1:6" ht="13.15" customHeight="1">
      <c r="A33" s="1218">
        <v>23</v>
      </c>
      <c r="B33" s="1392" t="s">
        <v>2484</v>
      </c>
      <c r="C33" s="1231" t="s">
        <v>84</v>
      </c>
      <c r="D33" s="1232">
        <v>1</v>
      </c>
      <c r="E33" s="1418"/>
      <c r="F33" s="1230">
        <f t="shared" si="0"/>
        <v>0</v>
      </c>
    </row>
    <row r="34" spans="1:6" ht="15" customHeight="1">
      <c r="A34" s="1218">
        <v>24</v>
      </c>
      <c r="B34" s="1219" t="s">
        <v>2485</v>
      </c>
      <c r="C34" s="1231" t="s">
        <v>73</v>
      </c>
      <c r="D34" s="1232">
        <v>1</v>
      </c>
      <c r="E34" s="1418"/>
      <c r="F34" s="1230">
        <f t="shared" si="0"/>
        <v>0</v>
      </c>
    </row>
    <row r="35" spans="1:6" ht="13.15" customHeight="1">
      <c r="A35" s="3417"/>
      <c r="B35" s="3417"/>
      <c r="C35" s="3417"/>
      <c r="D35" s="3417"/>
      <c r="E35" s="3417"/>
      <c r="F35" s="3417"/>
    </row>
  </sheetData>
  <sheetProtection algorithmName="SHA-512" hashValue="3FXaJaigOO9EV2M3tifmNGwePSkvkNt6KJj7w+gBNG8iPlnobj3HhB2TNRQNyhFYNVYmgWV6pF+UK9DFJpeWPg==" saltValue="tSM2NQYI4hi+oFJerMOz1A==" spinCount="100000" sheet="1" objects="1" scenarios="1" selectLockedCells="1"/>
  <mergeCells count="9">
    <mergeCell ref="B8:F8"/>
    <mergeCell ref="B9:F9"/>
    <mergeCell ref="A35:F35"/>
    <mergeCell ref="A1:F2"/>
    <mergeCell ref="A3:F3"/>
    <mergeCell ref="B4:E4"/>
    <mergeCell ref="A5:F5"/>
    <mergeCell ref="B6:F6"/>
    <mergeCell ref="A7:F7"/>
  </mergeCells>
  <pageMargins left="0.98425196850393704" right="0.39370078740157483" top="0.98425196850393704" bottom="1.2204724409448819" header="0.51181102362204722" footer="0.6692913385826772"/>
  <pageSetup paperSize="9" orientation="portrait" r:id="rId1"/>
  <headerFooter>
    <oddFooter>&amp;R&amp;"Arial,Regular"&amp;8&amp;U&amp;K000000Stran &amp;P /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2B460-417D-488B-AA47-8A42F39513B8}">
  <sheetPr>
    <tabColor theme="4" tint="0.59999389629810485"/>
  </sheetPr>
  <dimension ref="A1:W58"/>
  <sheetViews>
    <sheetView showGridLines="0" zoomScale="115" zoomScaleNormal="115" workbookViewId="0">
      <selection activeCell="E13" sqref="E13"/>
    </sheetView>
  </sheetViews>
  <sheetFormatPr defaultColWidth="8.85546875" defaultRowHeight="12.75" customHeight="1"/>
  <cols>
    <col min="1" max="1" width="4.5703125" style="1393" customWidth="1"/>
    <col min="2" max="2" width="36.7109375" style="1393" customWidth="1"/>
    <col min="3" max="3" width="6" style="1393" customWidth="1"/>
    <col min="4" max="4" width="7.28515625" style="1393" customWidth="1"/>
    <col min="5" max="5" width="10.28515625" style="1393" customWidth="1"/>
    <col min="6" max="6" width="13.140625" style="1393" customWidth="1"/>
    <col min="7" max="23" width="8.85546875" style="1440"/>
    <col min="24" max="16384" width="8.85546875" style="1393"/>
  </cols>
  <sheetData>
    <row r="1" spans="1:6" ht="8.65" customHeight="1">
      <c r="A1" s="3451" t="s">
        <v>2486</v>
      </c>
      <c r="B1" s="3452"/>
      <c r="C1" s="3452"/>
      <c r="D1" s="3452"/>
      <c r="E1" s="3452"/>
      <c r="F1" s="3452"/>
    </row>
    <row r="2" spans="1:6" ht="8.65" customHeight="1">
      <c r="A2" s="3452"/>
      <c r="B2" s="3452"/>
      <c r="C2" s="3452"/>
      <c r="D2" s="3452"/>
      <c r="E2" s="3452"/>
      <c r="F2" s="3452"/>
    </row>
    <row r="3" spans="1:6" ht="13.15" customHeight="1">
      <c r="A3" s="3449"/>
      <c r="B3" s="3449"/>
      <c r="C3" s="3449"/>
      <c r="D3" s="3449"/>
      <c r="E3" s="3449"/>
      <c r="F3" s="3449"/>
    </row>
    <row r="4" spans="1:6" ht="15" customHeight="1">
      <c r="A4" s="1394"/>
      <c r="B4" s="3453" t="s">
        <v>2487</v>
      </c>
      <c r="C4" s="3454"/>
      <c r="D4" s="3454"/>
      <c r="E4" s="3454"/>
      <c r="F4" s="1395">
        <f>SUM(F11:F58)</f>
        <v>0</v>
      </c>
    </row>
    <row r="5" spans="1:6" ht="13.15" customHeight="1">
      <c r="A5" s="3455"/>
      <c r="B5" s="3455"/>
      <c r="C5" s="3455"/>
      <c r="D5" s="3455"/>
      <c r="E5" s="3455"/>
      <c r="F5" s="3449"/>
    </row>
    <row r="6" spans="1:6" ht="77.45" customHeight="1">
      <c r="A6" s="1396"/>
      <c r="B6" s="3456" t="s">
        <v>2488</v>
      </c>
      <c r="C6" s="3457"/>
      <c r="D6" s="3457"/>
      <c r="E6" s="3457"/>
      <c r="F6" s="3457"/>
    </row>
    <row r="7" spans="1:6" ht="13.15" customHeight="1">
      <c r="A7" s="3458" t="s">
        <v>2052</v>
      </c>
      <c r="B7" s="3459"/>
      <c r="C7" s="3459"/>
      <c r="D7" s="3459"/>
      <c r="E7" s="3459"/>
      <c r="F7" s="3460"/>
    </row>
    <row r="8" spans="1:6" ht="13.15" customHeight="1">
      <c r="A8" s="1397" t="s">
        <v>2053</v>
      </c>
      <c r="B8" s="3446" t="s">
        <v>2054</v>
      </c>
      <c r="C8" s="3447"/>
      <c r="D8" s="3447"/>
      <c r="E8" s="3447"/>
      <c r="F8" s="3448"/>
    </row>
    <row r="9" spans="1:6" ht="13.15" customHeight="1">
      <c r="A9" s="1397" t="s">
        <v>2053</v>
      </c>
      <c r="B9" s="3446" t="s">
        <v>2055</v>
      </c>
      <c r="C9" s="3447"/>
      <c r="D9" s="3447"/>
      <c r="E9" s="3447"/>
      <c r="F9" s="3448"/>
    </row>
    <row r="10" spans="1:6" ht="13.15" customHeight="1">
      <c r="A10" s="1398" t="s">
        <v>2056</v>
      </c>
      <c r="B10" s="1399" t="s">
        <v>2057</v>
      </c>
      <c r="C10" s="1400" t="s">
        <v>2058</v>
      </c>
      <c r="D10" s="1400" t="s">
        <v>39</v>
      </c>
      <c r="E10" s="1401" t="s">
        <v>40</v>
      </c>
      <c r="F10" s="1402" t="s">
        <v>2059</v>
      </c>
    </row>
    <row r="11" spans="1:6" ht="13.15" customHeight="1">
      <c r="A11" s="3449"/>
      <c r="B11" s="3449"/>
      <c r="C11" s="3449"/>
      <c r="D11" s="3449"/>
      <c r="E11" s="3449"/>
      <c r="F11" s="3449"/>
    </row>
    <row r="12" spans="1:6" ht="52.9" customHeight="1">
      <c r="A12" s="1403">
        <v>1</v>
      </c>
      <c r="B12" s="1404" t="s">
        <v>2085</v>
      </c>
      <c r="C12" s="1405"/>
      <c r="D12" s="1405"/>
      <c r="E12" s="1439"/>
      <c r="F12" s="1407"/>
    </row>
    <row r="13" spans="1:6" ht="13.15" customHeight="1">
      <c r="A13" s="1408"/>
      <c r="B13" s="1404" t="s">
        <v>2489</v>
      </c>
      <c r="C13" s="1409" t="s">
        <v>1579</v>
      </c>
      <c r="D13" s="1410">
        <v>36</v>
      </c>
      <c r="E13" s="1439"/>
      <c r="F13" s="1407">
        <f t="shared" ref="F13:F34" si="0">E13*D13</f>
        <v>0</v>
      </c>
    </row>
    <row r="14" spans="1:6" ht="13.15" customHeight="1">
      <c r="A14" s="1408"/>
      <c r="B14" s="1404" t="s">
        <v>2087</v>
      </c>
      <c r="C14" s="1409" t="s">
        <v>1579</v>
      </c>
      <c r="D14" s="1410">
        <v>560</v>
      </c>
      <c r="E14" s="1439"/>
      <c r="F14" s="1407">
        <f t="shared" si="0"/>
        <v>0</v>
      </c>
    </row>
    <row r="15" spans="1:6" ht="13.15" customHeight="1">
      <c r="A15" s="1408"/>
      <c r="B15" s="1404" t="s">
        <v>2089</v>
      </c>
      <c r="C15" s="1409" t="s">
        <v>1579</v>
      </c>
      <c r="D15" s="1410">
        <v>170</v>
      </c>
      <c r="E15" s="1439"/>
      <c r="F15" s="1407">
        <f t="shared" si="0"/>
        <v>0</v>
      </c>
    </row>
    <row r="16" spans="1:6" ht="13.15" customHeight="1">
      <c r="A16" s="1408"/>
      <c r="B16" s="1404" t="s">
        <v>2088</v>
      </c>
      <c r="C16" s="1409" t="s">
        <v>1579</v>
      </c>
      <c r="D16" s="1410">
        <v>420</v>
      </c>
      <c r="E16" s="1439"/>
      <c r="F16" s="1407">
        <f t="shared" si="0"/>
        <v>0</v>
      </c>
    </row>
    <row r="17" spans="1:6" ht="13.15" customHeight="1">
      <c r="A17" s="1408"/>
      <c r="B17" s="1404" t="s">
        <v>2091</v>
      </c>
      <c r="C17" s="1409" t="s">
        <v>1579</v>
      </c>
      <c r="D17" s="1410">
        <v>172</v>
      </c>
      <c r="E17" s="1439"/>
      <c r="F17" s="1407">
        <f t="shared" si="0"/>
        <v>0</v>
      </c>
    </row>
    <row r="18" spans="1:6" ht="13.15" customHeight="1">
      <c r="A18" s="1408"/>
      <c r="B18" s="1404" t="s">
        <v>2093</v>
      </c>
      <c r="C18" s="1409" t="s">
        <v>1579</v>
      </c>
      <c r="D18" s="1410">
        <v>28</v>
      </c>
      <c r="E18" s="1439"/>
      <c r="F18" s="1407">
        <f t="shared" si="0"/>
        <v>0</v>
      </c>
    </row>
    <row r="19" spans="1:6" ht="13.15" customHeight="1">
      <c r="A19" s="1408"/>
      <c r="B19" s="1411" t="s">
        <v>2490</v>
      </c>
      <c r="C19" s="1412" t="s">
        <v>1579</v>
      </c>
      <c r="D19" s="1410">
        <v>4</v>
      </c>
      <c r="E19" s="1439"/>
      <c r="F19" s="1407">
        <f t="shared" si="0"/>
        <v>0</v>
      </c>
    </row>
    <row r="20" spans="1:6" ht="13.15" customHeight="1">
      <c r="A20" s="1408"/>
      <c r="B20" s="1413" t="s">
        <v>2491</v>
      </c>
      <c r="C20" s="1414" t="s">
        <v>1579</v>
      </c>
      <c r="D20" s="1410">
        <v>80</v>
      </c>
      <c r="E20" s="1439"/>
      <c r="F20" s="1407">
        <f t="shared" si="0"/>
        <v>0</v>
      </c>
    </row>
    <row r="21" spans="1:6" ht="13.15" customHeight="1">
      <c r="A21" s="1408"/>
      <c r="B21" s="1404" t="s">
        <v>2492</v>
      </c>
      <c r="C21" s="1414" t="s">
        <v>1579</v>
      </c>
      <c r="D21" s="1410">
        <v>160</v>
      </c>
      <c r="E21" s="1439"/>
      <c r="F21" s="1407">
        <f t="shared" si="0"/>
        <v>0</v>
      </c>
    </row>
    <row r="22" spans="1:6" ht="13.15" customHeight="1">
      <c r="A22" s="1408"/>
      <c r="B22" s="1404" t="s">
        <v>2493</v>
      </c>
      <c r="C22" s="1414" t="s">
        <v>1579</v>
      </c>
      <c r="D22" s="1410">
        <v>100</v>
      </c>
      <c r="E22" s="1439"/>
      <c r="F22" s="1407">
        <f t="shared" si="0"/>
        <v>0</v>
      </c>
    </row>
    <row r="23" spans="1:6" ht="13.15" customHeight="1">
      <c r="A23" s="1408"/>
      <c r="B23" s="1404" t="s">
        <v>2494</v>
      </c>
      <c r="C23" s="1414" t="s">
        <v>1579</v>
      </c>
      <c r="D23" s="1410">
        <v>70</v>
      </c>
      <c r="E23" s="1439"/>
      <c r="F23" s="1407">
        <f t="shared" si="0"/>
        <v>0</v>
      </c>
    </row>
    <row r="24" spans="1:6" ht="13.15" customHeight="1">
      <c r="A24" s="1408"/>
      <c r="B24" s="1404" t="s">
        <v>4128</v>
      </c>
      <c r="C24" s="1414" t="s">
        <v>1579</v>
      </c>
      <c r="D24" s="1410">
        <v>360</v>
      </c>
      <c r="E24" s="1439"/>
      <c r="F24" s="1407">
        <f t="shared" si="0"/>
        <v>0</v>
      </c>
    </row>
    <row r="25" spans="1:6" ht="13.15" customHeight="1">
      <c r="A25" s="1408"/>
      <c r="B25" s="1404" t="s">
        <v>2495</v>
      </c>
      <c r="C25" s="1414" t="s">
        <v>1579</v>
      </c>
      <c r="D25" s="1410">
        <v>70</v>
      </c>
      <c r="E25" s="1439"/>
      <c r="F25" s="1407">
        <f t="shared" si="0"/>
        <v>0</v>
      </c>
    </row>
    <row r="26" spans="1:6" ht="13.15" customHeight="1">
      <c r="A26" s="1408"/>
      <c r="B26" s="1404" t="s">
        <v>2496</v>
      </c>
      <c r="C26" s="1414" t="s">
        <v>1579</v>
      </c>
      <c r="D26" s="1410">
        <v>84</v>
      </c>
      <c r="E26" s="1439"/>
      <c r="F26" s="1407">
        <f t="shared" si="0"/>
        <v>0</v>
      </c>
    </row>
    <row r="27" spans="1:6" ht="13.15" customHeight="1">
      <c r="A27" s="1408"/>
      <c r="B27" s="1404" t="s">
        <v>2497</v>
      </c>
      <c r="C27" s="1414" t="s">
        <v>1579</v>
      </c>
      <c r="D27" s="1410">
        <v>62</v>
      </c>
      <c r="E27" s="1439"/>
      <c r="F27" s="1407">
        <f t="shared" si="0"/>
        <v>0</v>
      </c>
    </row>
    <row r="28" spans="1:6" ht="13.15" customHeight="1">
      <c r="A28" s="1408"/>
      <c r="B28" s="1404" t="s">
        <v>2498</v>
      </c>
      <c r="C28" s="1414" t="s">
        <v>1579</v>
      </c>
      <c r="D28" s="1410">
        <v>12</v>
      </c>
      <c r="E28" s="1439"/>
      <c r="F28" s="1407">
        <f t="shared" si="0"/>
        <v>0</v>
      </c>
    </row>
    <row r="29" spans="1:6" ht="13.15" customHeight="1">
      <c r="A29" s="1408"/>
      <c r="B29" s="1404" t="s">
        <v>2499</v>
      </c>
      <c r="C29" s="1414" t="s">
        <v>1579</v>
      </c>
      <c r="D29" s="1410">
        <v>12</v>
      </c>
      <c r="E29" s="1439"/>
      <c r="F29" s="1407">
        <f t="shared" si="0"/>
        <v>0</v>
      </c>
    </row>
    <row r="30" spans="1:6" ht="13.15" customHeight="1">
      <c r="A30" s="1408"/>
      <c r="B30" s="1404" t="s">
        <v>2500</v>
      </c>
      <c r="C30" s="1414" t="s">
        <v>1579</v>
      </c>
      <c r="D30" s="1410">
        <v>18</v>
      </c>
      <c r="E30" s="1439"/>
      <c r="F30" s="1407">
        <f t="shared" si="0"/>
        <v>0</v>
      </c>
    </row>
    <row r="31" spans="1:6" ht="13.15" customHeight="1">
      <c r="A31" s="1408"/>
      <c r="B31" s="1404" t="s">
        <v>2501</v>
      </c>
      <c r="C31" s="1414" t="s">
        <v>1579</v>
      </c>
      <c r="D31" s="1410">
        <v>8</v>
      </c>
      <c r="E31" s="1439"/>
      <c r="F31" s="1407">
        <f t="shared" si="0"/>
        <v>0</v>
      </c>
    </row>
    <row r="32" spans="1:6" ht="13.15" customHeight="1">
      <c r="A32" s="1408"/>
      <c r="B32" s="1404" t="s">
        <v>2502</v>
      </c>
      <c r="C32" s="1414" t="s">
        <v>1579</v>
      </c>
      <c r="D32" s="1410">
        <v>16</v>
      </c>
      <c r="E32" s="1439"/>
      <c r="F32" s="1407">
        <f t="shared" si="0"/>
        <v>0</v>
      </c>
    </row>
    <row r="33" spans="1:6" ht="13.15" customHeight="1">
      <c r="A33" s="1408"/>
      <c r="B33" s="1404" t="s">
        <v>2503</v>
      </c>
      <c r="C33" s="1414" t="s">
        <v>1579</v>
      </c>
      <c r="D33" s="1410">
        <v>6</v>
      </c>
      <c r="E33" s="1439"/>
      <c r="F33" s="1407">
        <f t="shared" si="0"/>
        <v>0</v>
      </c>
    </row>
    <row r="34" spans="1:6" ht="13.15" customHeight="1">
      <c r="A34" s="1408"/>
      <c r="B34" s="1404" t="s">
        <v>2504</v>
      </c>
      <c r="C34" s="1415" t="s">
        <v>1579</v>
      </c>
      <c r="D34" s="1410">
        <v>32</v>
      </c>
      <c r="E34" s="1439"/>
      <c r="F34" s="1407">
        <f t="shared" si="0"/>
        <v>0</v>
      </c>
    </row>
    <row r="35" spans="1:6" ht="13.15" customHeight="1">
      <c r="A35" s="1408"/>
      <c r="B35" s="1416"/>
      <c r="C35" s="1405"/>
      <c r="D35" s="1405"/>
      <c r="E35" s="1439"/>
      <c r="F35" s="1407"/>
    </row>
    <row r="36" spans="1:6" ht="13.15" customHeight="1">
      <c r="A36" s="1408"/>
      <c r="B36" s="1416"/>
      <c r="C36" s="1405"/>
      <c r="D36" s="1405"/>
      <c r="E36" s="1439"/>
      <c r="F36" s="1407"/>
    </row>
    <row r="37" spans="1:6" ht="86.45" customHeight="1">
      <c r="A37" s="1403">
        <v>2</v>
      </c>
      <c r="B37" s="1404" t="s">
        <v>2106</v>
      </c>
      <c r="C37" s="1405"/>
      <c r="D37" s="1405"/>
      <c r="E37" s="1439"/>
      <c r="F37" s="1407"/>
    </row>
    <row r="38" spans="1:6" ht="13.15" customHeight="1">
      <c r="A38" s="1408"/>
      <c r="B38" s="1404" t="s">
        <v>2107</v>
      </c>
      <c r="C38" s="1409" t="s">
        <v>1579</v>
      </c>
      <c r="D38" s="1410">
        <v>640</v>
      </c>
      <c r="E38" s="1439"/>
      <c r="F38" s="1407">
        <f>E38*D38</f>
        <v>0</v>
      </c>
    </row>
    <row r="39" spans="1:6" ht="13.15" customHeight="1">
      <c r="A39" s="1408"/>
      <c r="B39" s="1404" t="s">
        <v>2505</v>
      </c>
      <c r="C39" s="1409" t="s">
        <v>1579</v>
      </c>
      <c r="D39" s="1410">
        <v>530</v>
      </c>
      <c r="E39" s="1439"/>
      <c r="F39" s="1407">
        <f>E39*D39</f>
        <v>0</v>
      </c>
    </row>
    <row r="40" spans="1:6" ht="13.15" customHeight="1">
      <c r="A40" s="1408"/>
      <c r="B40" s="1404" t="s">
        <v>2506</v>
      </c>
      <c r="C40" s="1409" t="s">
        <v>1579</v>
      </c>
      <c r="D40" s="1410">
        <v>6</v>
      </c>
      <c r="E40" s="1439"/>
      <c r="F40" s="1407">
        <f>E40*D40</f>
        <v>0</v>
      </c>
    </row>
    <row r="41" spans="1:6" ht="13.15" customHeight="1">
      <c r="A41" s="1408"/>
      <c r="B41" s="1416"/>
      <c r="C41" s="1405"/>
      <c r="D41" s="1405"/>
      <c r="E41" s="1439"/>
      <c r="F41" s="1407"/>
    </row>
    <row r="42" spans="1:6" ht="13.15" customHeight="1">
      <c r="A42" s="1408"/>
      <c r="B42" s="1416"/>
      <c r="C42" s="1405"/>
      <c r="D42" s="1405"/>
      <c r="E42" s="1439"/>
      <c r="F42" s="1407"/>
    </row>
    <row r="43" spans="1:6" ht="54" customHeight="1">
      <c r="A43" s="1403">
        <v>3</v>
      </c>
      <c r="B43" s="1404" t="s">
        <v>2115</v>
      </c>
      <c r="C43" s="1405"/>
      <c r="D43" s="1405"/>
      <c r="E43" s="1439"/>
      <c r="F43" s="1407"/>
    </row>
    <row r="44" spans="1:6" ht="13.15" customHeight="1">
      <c r="A44" s="1408"/>
      <c r="B44" s="1404" t="s">
        <v>2116</v>
      </c>
      <c r="C44" s="1409" t="s">
        <v>84</v>
      </c>
      <c r="D44" s="1410">
        <v>20</v>
      </c>
      <c r="E44" s="1439"/>
      <c r="F44" s="1407">
        <f>E44*D44</f>
        <v>0</v>
      </c>
    </row>
    <row r="45" spans="1:6" ht="13.15" customHeight="1">
      <c r="A45" s="1408"/>
      <c r="B45" s="1404" t="s">
        <v>2507</v>
      </c>
      <c r="C45" s="1409" t="s">
        <v>84</v>
      </c>
      <c r="D45" s="1410">
        <v>2</v>
      </c>
      <c r="E45" s="1439"/>
      <c r="F45" s="1407">
        <f>E45*D45</f>
        <v>0</v>
      </c>
    </row>
    <row r="46" spans="1:6" ht="13.15" customHeight="1">
      <c r="A46" s="1408"/>
      <c r="B46" s="1404" t="s">
        <v>2508</v>
      </c>
      <c r="C46" s="1409" t="s">
        <v>84</v>
      </c>
      <c r="D46" s="1410">
        <v>1</v>
      </c>
      <c r="E46" s="1439"/>
      <c r="F46" s="1407">
        <f>E46*D46</f>
        <v>0</v>
      </c>
    </row>
    <row r="47" spans="1:6" ht="14.65" customHeight="1">
      <c r="A47" s="1408"/>
      <c r="B47" s="1417"/>
      <c r="C47" s="1405"/>
      <c r="D47" s="1405"/>
      <c r="E47" s="1439"/>
      <c r="F47" s="1407"/>
    </row>
    <row r="48" spans="1:6" ht="33" customHeight="1">
      <c r="A48" s="1403">
        <v>4</v>
      </c>
      <c r="B48" s="1404" t="s">
        <v>2509</v>
      </c>
      <c r="C48" s="1405"/>
      <c r="D48" s="1405"/>
      <c r="E48" s="1439"/>
      <c r="F48" s="1407"/>
    </row>
    <row r="49" spans="1:6" ht="13.15" customHeight="1">
      <c r="A49" s="1408"/>
      <c r="B49" s="1404" t="s">
        <v>2510</v>
      </c>
      <c r="C49" s="1409" t="s">
        <v>1579</v>
      </c>
      <c r="D49" s="1410">
        <v>14</v>
      </c>
      <c r="E49" s="1439"/>
      <c r="F49" s="1407">
        <f>E49*D49</f>
        <v>0</v>
      </c>
    </row>
    <row r="50" spans="1:6" ht="13.15" customHeight="1">
      <c r="A50" s="1408"/>
      <c r="B50" s="1404" t="s">
        <v>2511</v>
      </c>
      <c r="C50" s="1409" t="s">
        <v>1579</v>
      </c>
      <c r="D50" s="1410">
        <v>9</v>
      </c>
      <c r="E50" s="1439"/>
      <c r="F50" s="1407">
        <f>E50*D50</f>
        <v>0</v>
      </c>
    </row>
    <row r="51" spans="1:6" ht="13.15" customHeight="1">
      <c r="A51" s="1408"/>
      <c r="B51" s="1404" t="s">
        <v>2512</v>
      </c>
      <c r="C51" s="1409" t="s">
        <v>1579</v>
      </c>
      <c r="D51" s="1410">
        <v>3</v>
      </c>
      <c r="E51" s="1439"/>
      <c r="F51" s="1407">
        <f>E51*D51</f>
        <v>0</v>
      </c>
    </row>
    <row r="52" spans="1:6" ht="13.15" customHeight="1">
      <c r="A52" s="1408"/>
      <c r="B52" s="1416"/>
      <c r="C52" s="1405"/>
      <c r="D52" s="1405"/>
      <c r="E52" s="1439"/>
      <c r="F52" s="1407"/>
    </row>
    <row r="53" spans="1:6" ht="22.9" customHeight="1">
      <c r="A53" s="1403">
        <v>5</v>
      </c>
      <c r="B53" s="1404" t="s">
        <v>2126</v>
      </c>
      <c r="C53" s="1409" t="s">
        <v>73</v>
      </c>
      <c r="D53" s="1410">
        <v>2</v>
      </c>
      <c r="E53" s="1439"/>
      <c r="F53" s="1407">
        <f>E53*D53</f>
        <v>0</v>
      </c>
    </row>
    <row r="54" spans="1:6" ht="13.15" customHeight="1">
      <c r="A54" s="1408"/>
      <c r="B54" s="1416"/>
      <c r="C54" s="1405"/>
      <c r="D54" s="1405"/>
      <c r="E54" s="1439"/>
      <c r="F54" s="1407"/>
    </row>
    <row r="55" spans="1:6" ht="109.9" customHeight="1">
      <c r="A55" s="1403">
        <v>6</v>
      </c>
      <c r="B55" s="1404" t="s">
        <v>2127</v>
      </c>
      <c r="C55" s="1409" t="s">
        <v>79</v>
      </c>
      <c r="D55" s="1410">
        <v>5</v>
      </c>
      <c r="E55" s="1439"/>
      <c r="F55" s="1407">
        <f>D55*E55</f>
        <v>0</v>
      </c>
    </row>
    <row r="56" spans="1:6" ht="33" customHeight="1">
      <c r="A56" s="1403">
        <v>7</v>
      </c>
      <c r="B56" s="1404" t="s">
        <v>2128</v>
      </c>
      <c r="C56" s="1409" t="s">
        <v>214</v>
      </c>
      <c r="D56" s="1410">
        <v>4</v>
      </c>
      <c r="E56" s="1439"/>
      <c r="F56" s="1407">
        <f>D56*E56</f>
        <v>0</v>
      </c>
    </row>
    <row r="57" spans="1:6" ht="13.15" customHeight="1">
      <c r="A57" s="1408"/>
      <c r="B57" s="1416"/>
      <c r="C57" s="1405"/>
      <c r="D57" s="1405"/>
      <c r="E57" s="1406"/>
      <c r="F57" s="1407"/>
    </row>
    <row r="58" spans="1:6" ht="7.9" customHeight="1">
      <c r="A58" s="3450"/>
      <c r="B58" s="3450"/>
      <c r="C58" s="3450"/>
      <c r="D58" s="3450"/>
      <c r="E58" s="3450"/>
      <c r="F58" s="3450"/>
    </row>
  </sheetData>
  <sheetProtection algorithmName="SHA-512" hashValue="cJjfBVFVwF+wl+DNkmhhxvuzo3zq+5i+M/SX47HdM/sCrI3ZDxuKMoiB0cK+eCeeSqvN9njXhfBcKcfQ0JYmyw==" saltValue="GfC+WwaK025FXw6iXfZltw==" spinCount="100000" sheet="1" objects="1" scenarios="1" selectLockedCells="1"/>
  <mergeCells count="10">
    <mergeCell ref="B8:F8"/>
    <mergeCell ref="B9:F9"/>
    <mergeCell ref="A11:F11"/>
    <mergeCell ref="A58:F58"/>
    <mergeCell ref="A1:F2"/>
    <mergeCell ref="A3:F3"/>
    <mergeCell ref="B4:E4"/>
    <mergeCell ref="A5:F5"/>
    <mergeCell ref="B6:F6"/>
    <mergeCell ref="A7:F7"/>
  </mergeCells>
  <pageMargins left="0.98425196850393704" right="0.39370078740157483" top="0.98425196850393704" bottom="1.2204724409448819" header="0.51181102362204722" footer="0.6692913385826772"/>
  <pageSetup paperSize="9" orientation="portrait" r:id="rId1"/>
  <headerFooter>
    <oddFooter>&amp;R&amp;"Arial,Regular"&amp;8&amp;U&amp;K000000Stran &amp;P /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3CA28-930B-4169-A665-2880F3A8E3A5}">
  <dimension ref="A1:IV27"/>
  <sheetViews>
    <sheetView showGridLines="0" topLeftCell="A16" zoomScale="127" zoomScaleNormal="127" workbookViewId="0">
      <selection activeCell="E24" sqref="E24"/>
    </sheetView>
  </sheetViews>
  <sheetFormatPr defaultColWidth="8.7109375" defaultRowHeight="12.75" customHeight="1"/>
  <cols>
    <col min="1" max="1" width="4.85546875" style="1393" customWidth="1"/>
    <col min="2" max="2" width="8.85546875" style="1393" customWidth="1"/>
    <col min="3" max="3" width="31.140625" style="1393" customWidth="1"/>
    <col min="4" max="4" width="14" style="1393" customWidth="1"/>
    <col min="5" max="5" width="15.7109375" style="1393" customWidth="1"/>
    <col min="6" max="256" width="8.85546875" style="1393" customWidth="1"/>
    <col min="257" max="16384" width="8.7109375" style="1441"/>
  </cols>
  <sheetData>
    <row r="1" spans="1:5" ht="8.65" customHeight="1">
      <c r="A1" s="3463" t="s">
        <v>2513</v>
      </c>
      <c r="B1" s="3464"/>
      <c r="C1" s="3464"/>
      <c r="D1" s="3464"/>
      <c r="E1" s="3465"/>
    </row>
    <row r="2" spans="1:5" ht="18" customHeight="1">
      <c r="A2" s="3466"/>
      <c r="B2" s="3467"/>
      <c r="C2" s="3467"/>
      <c r="D2" s="3467"/>
      <c r="E2" s="3468"/>
    </row>
    <row r="3" spans="1:5" ht="13.15" customHeight="1">
      <c r="A3" s="3469"/>
      <c r="B3" s="3469"/>
      <c r="C3" s="3469"/>
      <c r="D3" s="3469"/>
      <c r="E3" s="3469"/>
    </row>
    <row r="4" spans="1:5" ht="13.15" customHeight="1">
      <c r="A4" s="1442" t="s">
        <v>2028</v>
      </c>
      <c r="B4" s="1443" t="s">
        <v>2029</v>
      </c>
      <c r="C4" s="1444"/>
      <c r="D4" s="1444"/>
      <c r="E4" s="1445" t="s">
        <v>2030</v>
      </c>
    </row>
    <row r="5" spans="1:5" ht="13.15" customHeight="1">
      <c r="A5" s="3461"/>
      <c r="B5" s="3461"/>
      <c r="C5" s="3461"/>
      <c r="D5" s="3461"/>
      <c r="E5" s="3461"/>
    </row>
    <row r="6" spans="1:5" ht="20.100000000000001" customHeight="1">
      <c r="A6" s="1446">
        <v>1</v>
      </c>
      <c r="B6" s="3470" t="s">
        <v>2514</v>
      </c>
      <c r="C6" s="3471"/>
      <c r="D6" s="3471"/>
      <c r="E6" s="1447">
        <f>NN_KANAL!F4</f>
        <v>0</v>
      </c>
    </row>
    <row r="7" spans="1:5" ht="13.7" customHeight="1">
      <c r="A7" s="3461"/>
      <c r="B7" s="3462"/>
      <c r="C7" s="3462"/>
      <c r="D7" s="3462"/>
      <c r="E7" s="3462"/>
    </row>
    <row r="8" spans="1:5" ht="20.85" customHeight="1">
      <c r="A8" s="1446">
        <v>2</v>
      </c>
      <c r="B8" s="3470" t="s">
        <v>2515</v>
      </c>
      <c r="C8" s="3471"/>
      <c r="D8" s="3471"/>
      <c r="E8" s="1447">
        <f>NN_RAZVOD!F4</f>
        <v>0</v>
      </c>
    </row>
    <row r="9" spans="1:5" ht="13.15" customHeight="1">
      <c r="A9" s="3461"/>
      <c r="B9" s="3461"/>
      <c r="C9" s="3461"/>
      <c r="D9" s="3461"/>
      <c r="E9" s="3461"/>
    </row>
    <row r="10" spans="1:5" ht="24" customHeight="1">
      <c r="A10" s="1446">
        <v>3</v>
      </c>
      <c r="B10" s="3470" t="s">
        <v>2516</v>
      </c>
      <c r="C10" s="3471"/>
      <c r="D10" s="3471"/>
      <c r="E10" s="1447">
        <f>+SN_KANAL!F4</f>
        <v>0</v>
      </c>
    </row>
    <row r="11" spans="1:5" ht="13.15" customHeight="1">
      <c r="A11" s="1448"/>
      <c r="B11" s="1449"/>
      <c r="C11" s="1449"/>
      <c r="D11" s="1449"/>
      <c r="E11" s="1450"/>
    </row>
    <row r="12" spans="1:5" ht="24" customHeight="1">
      <c r="A12" s="1446">
        <v>4</v>
      </c>
      <c r="B12" s="3470" t="s">
        <v>2517</v>
      </c>
      <c r="C12" s="3471"/>
      <c r="D12" s="3471"/>
      <c r="E12" s="1447">
        <f>JR_KANAL!F4</f>
        <v>0</v>
      </c>
    </row>
    <row r="13" spans="1:5" ht="13.7" customHeight="1">
      <c r="A13" s="3461"/>
      <c r="B13" s="3462"/>
      <c r="C13" s="3462"/>
      <c r="D13" s="3462"/>
      <c r="E13" s="3462"/>
    </row>
    <row r="14" spans="1:5" ht="19.7" customHeight="1">
      <c r="A14" s="1446">
        <v>5</v>
      </c>
      <c r="B14" s="3470" t="s">
        <v>2518</v>
      </c>
      <c r="C14" s="3471"/>
      <c r="D14" s="3471"/>
      <c r="E14" s="1447">
        <f>JR_ELEKTROMONTAŽA!F4</f>
        <v>0</v>
      </c>
    </row>
    <row r="15" spans="1:5" ht="13.7" customHeight="1">
      <c r="A15" s="3461"/>
      <c r="B15" s="3462"/>
      <c r="C15" s="3462"/>
      <c r="D15" s="3462"/>
      <c r="E15" s="3462"/>
    </row>
    <row r="16" spans="1:5" ht="22.9" customHeight="1">
      <c r="A16" s="1446">
        <v>6</v>
      </c>
      <c r="B16" s="3470" t="s">
        <v>2519</v>
      </c>
      <c r="C16" s="3471"/>
      <c r="D16" s="3471"/>
      <c r="E16" s="1447">
        <f>+TK_PRESTAVITEV!F4</f>
        <v>0</v>
      </c>
    </row>
    <row r="17" spans="1:5" ht="13.9" customHeight="1">
      <c r="A17" s="3461"/>
      <c r="B17" s="3462"/>
      <c r="C17" s="3462"/>
      <c r="D17" s="3462"/>
      <c r="E17" s="3462"/>
    </row>
    <row r="18" spans="1:5" ht="22.9" customHeight="1">
      <c r="A18" s="1451">
        <v>7</v>
      </c>
      <c r="B18" s="3470" t="s">
        <v>2520</v>
      </c>
      <c r="C18" s="3471"/>
      <c r="D18" s="3471"/>
      <c r="E18" s="1452">
        <f>+ZAČASNA_EE_PRESTAVITEV!F4</f>
        <v>0</v>
      </c>
    </row>
    <row r="19" spans="1:5" ht="10.15" customHeight="1">
      <c r="A19" s="3461"/>
      <c r="B19" s="3462"/>
      <c r="C19" s="3462"/>
      <c r="D19" s="3462"/>
      <c r="E19" s="3462"/>
    </row>
    <row r="20" spans="1:5" ht="22.9" customHeight="1">
      <c r="A20" s="1451">
        <v>8</v>
      </c>
      <c r="B20" s="3470" t="s">
        <v>2521</v>
      </c>
      <c r="C20" s="3471"/>
      <c r="D20" s="3471"/>
      <c r="E20" s="1452">
        <f>+ZAČASNA_TK_PRESTAVITEV!F4</f>
        <v>0</v>
      </c>
    </row>
    <row r="21" spans="1:5" ht="10.15" customHeight="1">
      <c r="A21" s="3461"/>
      <c r="B21" s="3462"/>
      <c r="C21" s="3462"/>
      <c r="D21" s="3462"/>
      <c r="E21" s="3462"/>
    </row>
    <row r="22" spans="1:5" ht="22.9" customHeight="1">
      <c r="A22" s="1451">
        <v>9</v>
      </c>
      <c r="B22" s="3470" t="s">
        <v>2522</v>
      </c>
      <c r="C22" s="3471"/>
      <c r="D22" s="3471"/>
      <c r="E22" s="1452">
        <f>+KINETA_!F4</f>
        <v>0</v>
      </c>
    </row>
    <row r="23" spans="1:5" ht="10.9" customHeight="1">
      <c r="A23" s="3461"/>
      <c r="B23" s="3462"/>
      <c r="C23" s="3462"/>
      <c r="D23" s="3462"/>
      <c r="E23" s="3462"/>
    </row>
    <row r="24" spans="1:5" ht="22.9" customHeight="1">
      <c r="A24" s="1451">
        <v>10</v>
      </c>
      <c r="B24" s="3470" t="s">
        <v>2523</v>
      </c>
      <c r="C24" s="3471"/>
      <c r="D24" s="3471"/>
      <c r="E24" s="1452">
        <f>+'DEMONTAŽNA DELA'!F4</f>
        <v>0</v>
      </c>
    </row>
    <row r="25" spans="1:5" ht="13.7" customHeight="1">
      <c r="A25" s="3473"/>
      <c r="B25" s="3474"/>
      <c r="C25" s="3474"/>
      <c r="D25" s="3474"/>
      <c r="E25" s="3474"/>
    </row>
    <row r="26" spans="1:5" ht="27" customHeight="1">
      <c r="A26" s="3475" t="s">
        <v>2048</v>
      </c>
      <c r="B26" s="3476"/>
      <c r="C26" s="3476"/>
      <c r="D26" s="3476"/>
      <c r="E26" s="1453">
        <f>E6+E8+E12+E14+E16+E18+E10+E20+E22+E24</f>
        <v>0</v>
      </c>
    </row>
    <row r="27" spans="1:5" ht="13.15" customHeight="1">
      <c r="A27" s="3472"/>
      <c r="B27" s="3472"/>
      <c r="C27" s="3472"/>
      <c r="D27" s="3472"/>
      <c r="E27" s="3472"/>
    </row>
  </sheetData>
  <sheetProtection algorithmName="SHA-512" hashValue="7sk4ftdXEc/IfUS215PadBeblQo09Z5Nkcwg7KFTrf0EW9OXy8LT4AwTm3fcuViu5VFKEfpyVsS89fhGKTu5BQ==" saltValue="dgzBIGQJ3o3uvXsIBJn5iw==" spinCount="100000" sheet="1" objects="1" scenarios="1" selectLockedCells="1"/>
  <mergeCells count="24">
    <mergeCell ref="A27:E27"/>
    <mergeCell ref="B16:D16"/>
    <mergeCell ref="A17:E17"/>
    <mergeCell ref="B18:D18"/>
    <mergeCell ref="A19:E19"/>
    <mergeCell ref="B20:D20"/>
    <mergeCell ref="A21:E21"/>
    <mergeCell ref="B22:D22"/>
    <mergeCell ref="A23:E23"/>
    <mergeCell ref="B24:D24"/>
    <mergeCell ref="A25:E25"/>
    <mergeCell ref="A26:D26"/>
    <mergeCell ref="A15:E15"/>
    <mergeCell ref="A1:E2"/>
    <mergeCell ref="A3:E3"/>
    <mergeCell ref="A5:E5"/>
    <mergeCell ref="B6:D6"/>
    <mergeCell ref="A7:E7"/>
    <mergeCell ref="B8:D8"/>
    <mergeCell ref="A9:E9"/>
    <mergeCell ref="B10:D10"/>
    <mergeCell ref="B12:D12"/>
    <mergeCell ref="A13:E13"/>
    <mergeCell ref="B14:D14"/>
  </mergeCells>
  <pageMargins left="0.748031" right="0.748031" top="1.5292520000000001" bottom="1.2204699999999999" header="0.51181100000000002" footer="0.66929099999999997"/>
  <pageSetup paperSize="9" orientation="portrait" r:id="rId1"/>
  <headerFooter>
    <oddFooter>&amp;R&amp;"Arial,Regular"&amp;8&amp;U&amp;K000000Stran &amp;P /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99602-E7D5-4AB4-8051-B6145FC75F75}">
  <sheetPr>
    <tabColor theme="4" tint="0.59999389629810485"/>
  </sheetPr>
  <dimension ref="A1:IV38"/>
  <sheetViews>
    <sheetView showGridLines="0" zoomScale="127" zoomScaleNormal="127" workbookViewId="0">
      <selection activeCell="E11" sqref="E11"/>
    </sheetView>
  </sheetViews>
  <sheetFormatPr defaultColWidth="8.7109375" defaultRowHeight="12.75" customHeight="1"/>
  <cols>
    <col min="1" max="1" width="4.42578125" style="1393" customWidth="1"/>
    <col min="2" max="2" width="40.42578125" style="1393" customWidth="1"/>
    <col min="3" max="3" width="6" style="1393" customWidth="1"/>
    <col min="4" max="4" width="7.7109375" style="1393" customWidth="1"/>
    <col min="5" max="5" width="8.85546875" style="1393" customWidth="1"/>
    <col min="6" max="6" width="12.85546875" style="1393" customWidth="1"/>
    <col min="7" max="20" width="8.85546875" style="1440" customWidth="1"/>
    <col min="21" max="256" width="8.85546875" style="1393" customWidth="1"/>
    <col min="257" max="16384" width="8.7109375" style="1441"/>
  </cols>
  <sheetData>
    <row r="1" spans="1:20" s="1393" customFormat="1" ht="8.65" customHeight="1">
      <c r="A1" s="3478" t="s">
        <v>2524</v>
      </c>
      <c r="B1" s="3479"/>
      <c r="C1" s="3479"/>
      <c r="D1" s="3479"/>
      <c r="E1" s="3479"/>
      <c r="F1" s="3479"/>
      <c r="G1" s="1440"/>
      <c r="H1" s="1440"/>
      <c r="I1" s="1440"/>
      <c r="J1" s="1440"/>
      <c r="K1" s="1440"/>
      <c r="L1" s="1440"/>
      <c r="M1" s="1440"/>
      <c r="N1" s="1440"/>
      <c r="O1" s="1440"/>
      <c r="P1" s="1440"/>
      <c r="Q1" s="1440"/>
      <c r="R1" s="1440"/>
      <c r="S1" s="1440"/>
      <c r="T1" s="1440"/>
    </row>
    <row r="2" spans="1:20" s="1393" customFormat="1" ht="8.65" customHeight="1">
      <c r="A2" s="3479"/>
      <c r="B2" s="3479"/>
      <c r="C2" s="3479"/>
      <c r="D2" s="3479"/>
      <c r="E2" s="3479"/>
      <c r="F2" s="3479"/>
      <c r="G2" s="1440"/>
      <c r="H2" s="1440"/>
      <c r="I2" s="1440"/>
      <c r="J2" s="1440"/>
      <c r="K2" s="1440"/>
      <c r="L2" s="1440"/>
      <c r="M2" s="1440"/>
      <c r="N2" s="1440"/>
      <c r="O2" s="1440"/>
      <c r="P2" s="1440"/>
      <c r="Q2" s="1440"/>
      <c r="R2" s="1440"/>
      <c r="S2" s="1440"/>
      <c r="T2" s="1440"/>
    </row>
    <row r="3" spans="1:20" s="1393" customFormat="1" ht="13.15" customHeight="1">
      <c r="A3" s="3480"/>
      <c r="B3" s="3480"/>
      <c r="C3" s="3480"/>
      <c r="D3" s="3480"/>
      <c r="E3" s="3480"/>
      <c r="F3" s="3480"/>
      <c r="G3" s="1440"/>
      <c r="H3" s="1440"/>
      <c r="I3" s="1440"/>
      <c r="J3" s="1440"/>
      <c r="K3" s="1440"/>
      <c r="L3" s="1440"/>
      <c r="M3" s="1440"/>
      <c r="N3" s="1440"/>
      <c r="O3" s="1440"/>
      <c r="P3" s="1440"/>
      <c r="Q3" s="1440"/>
      <c r="R3" s="1440"/>
      <c r="S3" s="1440"/>
      <c r="T3" s="1440"/>
    </row>
    <row r="4" spans="1:20" s="1393" customFormat="1" ht="15" customHeight="1">
      <c r="A4" s="1454"/>
      <c r="B4" s="3481" t="s">
        <v>2525</v>
      </c>
      <c r="C4" s="3482"/>
      <c r="D4" s="3482"/>
      <c r="E4" s="3482"/>
      <c r="F4" s="1455">
        <f>SUM(F10:F38)</f>
        <v>0</v>
      </c>
      <c r="G4" s="1440"/>
      <c r="H4" s="1440"/>
      <c r="I4" s="1440"/>
      <c r="J4" s="1440"/>
      <c r="K4" s="1440"/>
      <c r="L4" s="1440"/>
      <c r="M4" s="1440"/>
      <c r="N4" s="1440"/>
      <c r="O4" s="1440"/>
      <c r="P4" s="1440"/>
      <c r="Q4" s="1440"/>
      <c r="R4" s="1440"/>
      <c r="S4" s="1440"/>
      <c r="T4" s="1440"/>
    </row>
    <row r="5" spans="1:20" s="1393" customFormat="1" ht="67.5" customHeight="1">
      <c r="A5" s="1456"/>
      <c r="B5" s="3483" t="s">
        <v>2526</v>
      </c>
      <c r="C5" s="3484"/>
      <c r="D5" s="3484"/>
      <c r="E5" s="3484"/>
      <c r="F5" s="3485"/>
      <c r="G5" s="1440"/>
      <c r="H5" s="1440"/>
      <c r="I5" s="1440"/>
      <c r="J5" s="1440"/>
      <c r="K5" s="1440"/>
      <c r="L5" s="1440"/>
      <c r="M5" s="1440"/>
      <c r="N5" s="1440"/>
      <c r="O5" s="1440"/>
      <c r="P5" s="1440"/>
      <c r="Q5" s="1440"/>
      <c r="R5" s="1440"/>
      <c r="S5" s="1440"/>
      <c r="T5" s="1440"/>
    </row>
    <row r="6" spans="1:20" s="1393" customFormat="1" ht="13.15" customHeight="1">
      <c r="A6" s="3486" t="s">
        <v>2052</v>
      </c>
      <c r="B6" s="3487"/>
      <c r="C6" s="3487"/>
      <c r="D6" s="3487"/>
      <c r="E6" s="3487"/>
      <c r="F6" s="3488"/>
      <c r="G6" s="1440"/>
      <c r="H6" s="1440"/>
      <c r="I6" s="1440"/>
      <c r="J6" s="1440"/>
      <c r="K6" s="1440"/>
      <c r="L6" s="1440"/>
      <c r="M6" s="1440"/>
      <c r="N6" s="1440"/>
      <c r="O6" s="1440"/>
      <c r="P6" s="1440"/>
      <c r="Q6" s="1440"/>
      <c r="R6" s="1440"/>
      <c r="S6" s="1440"/>
      <c r="T6" s="1440"/>
    </row>
    <row r="7" spans="1:20" s="1393" customFormat="1" ht="13.15" customHeight="1">
      <c r="A7" s="1457" t="s">
        <v>2053</v>
      </c>
      <c r="B7" s="1458" t="s">
        <v>2054</v>
      </c>
      <c r="C7" s="1459"/>
      <c r="D7" s="1460"/>
      <c r="E7" s="1461"/>
      <c r="F7" s="1462"/>
      <c r="G7" s="1440"/>
      <c r="H7" s="1440"/>
      <c r="I7" s="1440"/>
      <c r="J7" s="1440"/>
      <c r="K7" s="1440"/>
      <c r="L7" s="1440"/>
      <c r="M7" s="1440"/>
      <c r="N7" s="1440"/>
      <c r="O7" s="1440"/>
      <c r="P7" s="1440"/>
      <c r="Q7" s="1440"/>
      <c r="R7" s="1440"/>
      <c r="S7" s="1440"/>
      <c r="T7" s="1440"/>
    </row>
    <row r="8" spans="1:20" s="1393" customFormat="1" ht="13.15" customHeight="1">
      <c r="A8" s="1457" t="s">
        <v>2053</v>
      </c>
      <c r="B8" s="1458" t="s">
        <v>2055</v>
      </c>
      <c r="C8" s="1459"/>
      <c r="D8" s="1460"/>
      <c r="E8" s="1461"/>
      <c r="F8" s="1462"/>
      <c r="G8" s="1440"/>
      <c r="H8" s="1440"/>
      <c r="I8" s="1440"/>
      <c r="J8" s="1440"/>
      <c r="K8" s="1440"/>
      <c r="L8" s="1440"/>
      <c r="M8" s="1440"/>
      <c r="N8" s="1440"/>
      <c r="O8" s="1440"/>
      <c r="P8" s="1440"/>
      <c r="Q8" s="1440"/>
      <c r="R8" s="1440"/>
      <c r="S8" s="1440"/>
      <c r="T8" s="1440"/>
    </row>
    <row r="9" spans="1:20" s="1393" customFormat="1" ht="13.15" customHeight="1">
      <c r="A9" s="1442" t="s">
        <v>2056</v>
      </c>
      <c r="B9" s="1463" t="s">
        <v>2057</v>
      </c>
      <c r="C9" s="1464" t="s">
        <v>2058</v>
      </c>
      <c r="D9" s="1464" t="s">
        <v>39</v>
      </c>
      <c r="E9" s="1465" t="s">
        <v>40</v>
      </c>
      <c r="F9" s="1445" t="s">
        <v>2059</v>
      </c>
      <c r="G9" s="1440"/>
      <c r="H9" s="1440"/>
      <c r="I9" s="1440"/>
      <c r="J9" s="1440"/>
      <c r="K9" s="1440"/>
      <c r="L9" s="1440"/>
      <c r="M9" s="1440"/>
      <c r="N9" s="1440"/>
      <c r="O9" s="1440"/>
      <c r="P9" s="1440"/>
      <c r="Q9" s="1440"/>
      <c r="R9" s="1440"/>
      <c r="S9" s="1440"/>
      <c r="T9" s="1440"/>
    </row>
    <row r="10" spans="1:20" s="1393" customFormat="1" ht="13.15" customHeight="1">
      <c r="A10" s="1466"/>
      <c r="B10" s="1467"/>
      <c r="C10" s="1468"/>
      <c r="D10" s="1468"/>
      <c r="E10" s="1461"/>
      <c r="F10" s="1469"/>
      <c r="G10" s="1440"/>
      <c r="H10" s="1440"/>
      <c r="I10" s="1440"/>
      <c r="J10" s="1440"/>
      <c r="K10" s="1440"/>
      <c r="L10" s="1440"/>
      <c r="M10" s="1440"/>
      <c r="N10" s="1440"/>
      <c r="O10" s="1440"/>
      <c r="P10" s="1440"/>
      <c r="Q10" s="1440"/>
      <c r="R10" s="1440"/>
      <c r="S10" s="1440"/>
      <c r="T10" s="1440"/>
    </row>
    <row r="11" spans="1:20" s="1393" customFormat="1" ht="52.9" customHeight="1">
      <c r="A11" s="1457">
        <v>1</v>
      </c>
      <c r="B11" s="1458" t="s">
        <v>2527</v>
      </c>
      <c r="C11" s="1459" t="s">
        <v>81</v>
      </c>
      <c r="D11" s="1460">
        <f>31*1.4*0.8</f>
        <v>34.72</v>
      </c>
      <c r="E11" s="1520"/>
      <c r="F11" s="1462">
        <f t="shared" ref="F11:F37" si="0">D11*E11</f>
        <v>0</v>
      </c>
      <c r="G11" s="1440"/>
      <c r="H11" s="1440"/>
      <c r="I11" s="1440"/>
      <c r="J11" s="1440"/>
      <c r="K11" s="1440"/>
      <c r="L11" s="1440"/>
      <c r="M11" s="1440"/>
      <c r="N11" s="1440"/>
      <c r="O11" s="1440"/>
      <c r="P11" s="1440"/>
      <c r="Q11" s="1440"/>
      <c r="R11" s="1440"/>
      <c r="S11" s="1440"/>
      <c r="T11" s="1440"/>
    </row>
    <row r="12" spans="1:20" s="1393" customFormat="1" ht="43.15" customHeight="1">
      <c r="A12" s="1457">
        <v>2</v>
      </c>
      <c r="B12" s="1458" t="s">
        <v>2528</v>
      </c>
      <c r="C12" s="1459" t="s">
        <v>81</v>
      </c>
      <c r="D12" s="1460">
        <f>31*0.8*0.4</f>
        <v>9.9200000000000017</v>
      </c>
      <c r="E12" s="1520"/>
      <c r="F12" s="1462">
        <f t="shared" si="0"/>
        <v>0</v>
      </c>
      <c r="G12" s="1440"/>
      <c r="H12" s="1440"/>
      <c r="I12" s="1440"/>
      <c r="J12" s="1440"/>
      <c r="K12" s="1440"/>
      <c r="L12" s="1440"/>
      <c r="M12" s="1440"/>
      <c r="N12" s="1440"/>
      <c r="O12" s="1440"/>
      <c r="P12" s="1440"/>
      <c r="Q12" s="1440"/>
      <c r="R12" s="1440"/>
      <c r="S12" s="1440"/>
      <c r="T12" s="1440"/>
    </row>
    <row r="13" spans="1:20" s="1393" customFormat="1" ht="22.9" customHeight="1">
      <c r="A13" s="1457">
        <v>3</v>
      </c>
      <c r="B13" s="1458" t="s">
        <v>2529</v>
      </c>
      <c r="C13" s="1459" t="s">
        <v>96</v>
      </c>
      <c r="D13" s="1460">
        <f>31*0.8</f>
        <v>24.8</v>
      </c>
      <c r="E13" s="1520"/>
      <c r="F13" s="1462">
        <f t="shared" si="0"/>
        <v>0</v>
      </c>
      <c r="G13" s="1440"/>
      <c r="H13" s="1440"/>
      <c r="I13" s="1440"/>
      <c r="J13" s="1440"/>
      <c r="K13" s="1440"/>
      <c r="L13" s="1440"/>
      <c r="M13" s="1440"/>
      <c r="N13" s="1440"/>
      <c r="O13" s="1440"/>
      <c r="P13" s="1440"/>
      <c r="Q13" s="1440"/>
      <c r="R13" s="1440"/>
      <c r="S13" s="1440"/>
      <c r="T13" s="1440"/>
    </row>
    <row r="14" spans="1:20" s="1393" customFormat="1" ht="33" customHeight="1">
      <c r="A14" s="1457">
        <v>4</v>
      </c>
      <c r="B14" s="1458" t="s">
        <v>2530</v>
      </c>
      <c r="C14" s="1459" t="s">
        <v>81</v>
      </c>
      <c r="D14" s="1460">
        <f>31*0.8*0.1</f>
        <v>2.4800000000000004</v>
      </c>
      <c r="E14" s="1520"/>
      <c r="F14" s="1462">
        <f t="shared" si="0"/>
        <v>0</v>
      </c>
      <c r="G14" s="1440"/>
      <c r="H14" s="1440"/>
      <c r="I14" s="1440"/>
      <c r="J14" s="1440"/>
      <c r="K14" s="1440"/>
      <c r="L14" s="1440"/>
      <c r="M14" s="1440"/>
      <c r="N14" s="1440"/>
      <c r="O14" s="1440"/>
      <c r="P14" s="1440"/>
      <c r="Q14" s="1440"/>
      <c r="R14" s="1440"/>
      <c r="S14" s="1440"/>
      <c r="T14" s="1440"/>
    </row>
    <row r="15" spans="1:20" s="1393" customFormat="1" ht="33" customHeight="1">
      <c r="A15" s="1457">
        <v>5</v>
      </c>
      <c r="B15" s="1458" t="s">
        <v>2531</v>
      </c>
      <c r="C15" s="1459" t="s">
        <v>81</v>
      </c>
      <c r="D15" s="1460">
        <f>31*0.8*0.5</f>
        <v>12.4</v>
      </c>
      <c r="E15" s="1520"/>
      <c r="F15" s="1462">
        <f t="shared" si="0"/>
        <v>0</v>
      </c>
      <c r="G15" s="1440"/>
      <c r="H15" s="1440"/>
      <c r="I15" s="1440"/>
      <c r="J15" s="1440"/>
      <c r="K15" s="1440"/>
      <c r="L15" s="1440"/>
      <c r="M15" s="1440"/>
      <c r="N15" s="1440"/>
      <c r="O15" s="1440"/>
      <c r="P15" s="1440"/>
      <c r="Q15" s="1440"/>
      <c r="R15" s="1440"/>
      <c r="S15" s="1440"/>
      <c r="T15" s="1440"/>
    </row>
    <row r="16" spans="1:20" s="1393" customFormat="1" ht="33" customHeight="1">
      <c r="A16" s="1457">
        <v>6</v>
      </c>
      <c r="B16" s="1458" t="s">
        <v>2532</v>
      </c>
      <c r="C16" s="1459" t="s">
        <v>81</v>
      </c>
      <c r="D16" s="1460">
        <f>D11-D12-D14-D15</f>
        <v>9.9199999999999964</v>
      </c>
      <c r="E16" s="1520"/>
      <c r="F16" s="1462">
        <f t="shared" si="0"/>
        <v>0</v>
      </c>
      <c r="G16" s="1440"/>
      <c r="H16" s="1440"/>
      <c r="I16" s="1440"/>
      <c r="J16" s="1440"/>
      <c r="K16" s="1440"/>
      <c r="L16" s="1440"/>
      <c r="M16" s="1440"/>
      <c r="N16" s="1440"/>
      <c r="O16" s="1440"/>
      <c r="P16" s="1440"/>
      <c r="Q16" s="1440"/>
      <c r="R16" s="1440"/>
      <c r="S16" s="1440"/>
      <c r="T16" s="1440"/>
    </row>
    <row r="17" spans="1:20" s="1393" customFormat="1" ht="33" customHeight="1">
      <c r="A17" s="1457">
        <v>7</v>
      </c>
      <c r="B17" s="1458" t="s">
        <v>2533</v>
      </c>
      <c r="C17" s="1459" t="s">
        <v>1579</v>
      </c>
      <c r="D17" s="1460">
        <f>31*8</f>
        <v>248</v>
      </c>
      <c r="E17" s="1520"/>
      <c r="F17" s="1462">
        <f t="shared" si="0"/>
        <v>0</v>
      </c>
      <c r="G17" s="1440"/>
      <c r="H17" s="1440"/>
      <c r="I17" s="1440"/>
      <c r="J17" s="1440"/>
      <c r="K17" s="1440"/>
      <c r="L17" s="1440"/>
      <c r="M17" s="1440"/>
      <c r="N17" s="1440"/>
      <c r="O17" s="1440"/>
      <c r="P17" s="1440"/>
      <c r="Q17" s="1440"/>
      <c r="R17" s="1440"/>
      <c r="S17" s="1440"/>
      <c r="T17" s="1440"/>
    </row>
    <row r="18" spans="1:20" s="1393" customFormat="1" ht="33" customHeight="1">
      <c r="A18" s="1457">
        <v>8</v>
      </c>
      <c r="B18" s="1458" t="s">
        <v>2534</v>
      </c>
      <c r="C18" s="1459" t="s">
        <v>1579</v>
      </c>
      <c r="D18" s="1460">
        <f>31*4</f>
        <v>124</v>
      </c>
      <c r="E18" s="1520"/>
      <c r="F18" s="1462">
        <f t="shared" si="0"/>
        <v>0</v>
      </c>
      <c r="G18" s="1440"/>
      <c r="H18" s="1440"/>
      <c r="I18" s="1440"/>
      <c r="J18" s="1440"/>
      <c r="K18" s="1440"/>
      <c r="L18" s="1440"/>
      <c r="M18" s="1440"/>
      <c r="N18" s="1440"/>
      <c r="O18" s="1440"/>
      <c r="P18" s="1440"/>
      <c r="Q18" s="1440"/>
      <c r="R18" s="1440"/>
      <c r="S18" s="1440"/>
      <c r="T18" s="1440"/>
    </row>
    <row r="19" spans="1:20" s="1393" customFormat="1" ht="33" customHeight="1">
      <c r="A19" s="1457">
        <v>9</v>
      </c>
      <c r="B19" s="1458" t="s">
        <v>2535</v>
      </c>
      <c r="C19" s="1459" t="s">
        <v>81</v>
      </c>
      <c r="D19" s="1460">
        <f>25*1.2*0.4</f>
        <v>12</v>
      </c>
      <c r="E19" s="1520"/>
      <c r="F19" s="1462">
        <f t="shared" si="0"/>
        <v>0</v>
      </c>
      <c r="G19" s="1440"/>
      <c r="H19" s="1440"/>
      <c r="I19" s="1440"/>
      <c r="J19" s="1440"/>
      <c r="K19" s="1440"/>
      <c r="L19" s="1440"/>
      <c r="M19" s="1440"/>
      <c r="N19" s="1440"/>
      <c r="O19" s="1440"/>
      <c r="P19" s="1440"/>
      <c r="Q19" s="1440"/>
      <c r="R19" s="1440"/>
      <c r="S19" s="1440"/>
      <c r="T19" s="1440"/>
    </row>
    <row r="20" spans="1:20" s="1393" customFormat="1" ht="33" customHeight="1">
      <c r="A20" s="1457">
        <v>10</v>
      </c>
      <c r="B20" s="1458" t="s">
        <v>2528</v>
      </c>
      <c r="C20" s="1459" t="s">
        <v>81</v>
      </c>
      <c r="D20" s="1460">
        <f>25*0.4*0.4</f>
        <v>4</v>
      </c>
      <c r="E20" s="1520"/>
      <c r="F20" s="1462">
        <f t="shared" si="0"/>
        <v>0</v>
      </c>
      <c r="G20" s="1440"/>
      <c r="H20" s="1440"/>
      <c r="I20" s="1440"/>
      <c r="J20" s="1440"/>
      <c r="K20" s="1440"/>
      <c r="L20" s="1440"/>
      <c r="M20" s="1440"/>
      <c r="N20" s="1440"/>
      <c r="O20" s="1440"/>
      <c r="P20" s="1440"/>
      <c r="Q20" s="1440"/>
      <c r="R20" s="1440"/>
      <c r="S20" s="1440"/>
      <c r="T20" s="1440"/>
    </row>
    <row r="21" spans="1:20" s="1393" customFormat="1" ht="33" customHeight="1">
      <c r="A21" s="1457">
        <v>11</v>
      </c>
      <c r="B21" s="1458" t="s">
        <v>2529</v>
      </c>
      <c r="C21" s="1459" t="s">
        <v>96</v>
      </c>
      <c r="D21" s="1460">
        <f>25*0.4</f>
        <v>10</v>
      </c>
      <c r="E21" s="1520"/>
      <c r="F21" s="1462">
        <f t="shared" si="0"/>
        <v>0</v>
      </c>
      <c r="G21" s="1440"/>
      <c r="H21" s="1440"/>
      <c r="I21" s="1440"/>
      <c r="J21" s="1440"/>
      <c r="K21" s="1440"/>
      <c r="L21" s="1440"/>
      <c r="M21" s="1440"/>
      <c r="N21" s="1440"/>
      <c r="O21" s="1440"/>
      <c r="P21" s="1440"/>
      <c r="Q21" s="1440"/>
      <c r="R21" s="1440"/>
      <c r="S21" s="1440"/>
      <c r="T21" s="1440"/>
    </row>
    <row r="22" spans="1:20" s="1393" customFormat="1" ht="33" customHeight="1">
      <c r="A22" s="1457">
        <v>12</v>
      </c>
      <c r="B22" s="1458" t="s">
        <v>2530</v>
      </c>
      <c r="C22" s="1459" t="s">
        <v>81</v>
      </c>
      <c r="D22" s="1460">
        <f>25*0.4*0.1</f>
        <v>1</v>
      </c>
      <c r="E22" s="1520"/>
      <c r="F22" s="1462">
        <f t="shared" si="0"/>
        <v>0</v>
      </c>
      <c r="G22" s="1440"/>
      <c r="H22" s="1440"/>
      <c r="I22" s="1440"/>
      <c r="J22" s="1440"/>
      <c r="K22" s="1440"/>
      <c r="L22" s="1440"/>
      <c r="M22" s="1440"/>
      <c r="N22" s="1440"/>
      <c r="O22" s="1440"/>
      <c r="P22" s="1440"/>
      <c r="Q22" s="1440"/>
      <c r="R22" s="1440"/>
      <c r="S22" s="1440"/>
      <c r="T22" s="1440"/>
    </row>
    <row r="23" spans="1:20" s="1393" customFormat="1" ht="33" customHeight="1">
      <c r="A23" s="1457">
        <v>13</v>
      </c>
      <c r="B23" s="1458" t="s">
        <v>2531</v>
      </c>
      <c r="C23" s="1459" t="s">
        <v>81</v>
      </c>
      <c r="D23" s="1460">
        <f>25*0.4*0.3</f>
        <v>3</v>
      </c>
      <c r="E23" s="1520"/>
      <c r="F23" s="1462">
        <f t="shared" si="0"/>
        <v>0</v>
      </c>
      <c r="G23" s="1440"/>
      <c r="H23" s="1440"/>
      <c r="I23" s="1440"/>
      <c r="J23" s="1440"/>
      <c r="K23" s="1440"/>
      <c r="L23" s="1440"/>
      <c r="M23" s="1440"/>
      <c r="N23" s="1440"/>
      <c r="O23" s="1440"/>
      <c r="P23" s="1440"/>
      <c r="Q23" s="1440"/>
      <c r="R23" s="1440"/>
      <c r="S23" s="1440"/>
      <c r="T23" s="1440"/>
    </row>
    <row r="24" spans="1:20" s="1393" customFormat="1" ht="33" customHeight="1">
      <c r="A24" s="1457">
        <v>14</v>
      </c>
      <c r="B24" s="1458" t="s">
        <v>2532</v>
      </c>
      <c r="C24" s="1459" t="s">
        <v>81</v>
      </c>
      <c r="D24" s="1460">
        <f>D19-D20-D22-D23</f>
        <v>4</v>
      </c>
      <c r="E24" s="1520"/>
      <c r="F24" s="1462">
        <f t="shared" si="0"/>
        <v>0</v>
      </c>
      <c r="G24" s="1440"/>
      <c r="H24" s="1440"/>
      <c r="I24" s="1440"/>
      <c r="J24" s="1440"/>
      <c r="K24" s="1440"/>
      <c r="L24" s="1440"/>
      <c r="M24" s="1440"/>
      <c r="N24" s="1440"/>
      <c r="O24" s="1440"/>
      <c r="P24" s="1440"/>
      <c r="Q24" s="1440"/>
      <c r="R24" s="1440"/>
      <c r="S24" s="1440"/>
      <c r="T24" s="1440"/>
    </row>
    <row r="25" spans="1:20" s="1393" customFormat="1" ht="33" customHeight="1">
      <c r="A25" s="1457">
        <v>15</v>
      </c>
      <c r="B25" s="1458" t="s">
        <v>2536</v>
      </c>
      <c r="C25" s="1459" t="s">
        <v>1579</v>
      </c>
      <c r="D25" s="1460">
        <f>25*4</f>
        <v>100</v>
      </c>
      <c r="E25" s="1520"/>
      <c r="F25" s="1462">
        <f t="shared" si="0"/>
        <v>0</v>
      </c>
      <c r="G25" s="1440"/>
      <c r="H25" s="1440"/>
      <c r="I25" s="1440"/>
      <c r="J25" s="1440"/>
      <c r="K25" s="1440"/>
      <c r="L25" s="1440"/>
      <c r="M25" s="1440"/>
      <c r="N25" s="1440"/>
      <c r="O25" s="1440"/>
      <c r="P25" s="1440"/>
      <c r="Q25" s="1440"/>
      <c r="R25" s="1440"/>
      <c r="S25" s="1440"/>
      <c r="T25" s="1440"/>
    </row>
    <row r="26" spans="1:20" s="1393" customFormat="1" ht="33" customHeight="1">
      <c r="A26" s="1457">
        <v>16</v>
      </c>
      <c r="B26" s="1458" t="s">
        <v>2537</v>
      </c>
      <c r="C26" s="1459" t="s">
        <v>1579</v>
      </c>
      <c r="D26" s="1460">
        <f>25*2</f>
        <v>50</v>
      </c>
      <c r="E26" s="1520"/>
      <c r="F26" s="1462">
        <f t="shared" si="0"/>
        <v>0</v>
      </c>
      <c r="G26" s="1440"/>
      <c r="H26" s="1440"/>
      <c r="I26" s="1440"/>
      <c r="J26" s="1440"/>
      <c r="K26" s="1440"/>
      <c r="L26" s="1440"/>
      <c r="M26" s="1440"/>
      <c r="N26" s="1440"/>
      <c r="O26" s="1440"/>
      <c r="P26" s="1440"/>
      <c r="Q26" s="1440"/>
      <c r="R26" s="1440"/>
      <c r="S26" s="1440"/>
      <c r="T26" s="1440"/>
    </row>
    <row r="27" spans="1:20" s="1393" customFormat="1" ht="22.9" customHeight="1">
      <c r="A27" s="1457">
        <v>17</v>
      </c>
      <c r="B27" s="1458" t="s">
        <v>2538</v>
      </c>
      <c r="C27" s="1459" t="s">
        <v>81</v>
      </c>
      <c r="D27" s="1460">
        <v>6</v>
      </c>
      <c r="E27" s="1520"/>
      <c r="F27" s="1462">
        <f t="shared" si="0"/>
        <v>0</v>
      </c>
      <c r="G27" s="1440"/>
      <c r="H27" s="1440"/>
      <c r="I27" s="1440"/>
      <c r="J27" s="1440"/>
      <c r="K27" s="1440"/>
      <c r="L27" s="1440"/>
      <c r="M27" s="1440"/>
      <c r="N27" s="1440"/>
      <c r="O27" s="1440"/>
      <c r="P27" s="1440"/>
      <c r="Q27" s="1440"/>
      <c r="R27" s="1440"/>
      <c r="S27" s="1440"/>
      <c r="T27" s="1440"/>
    </row>
    <row r="28" spans="1:20" s="1393" customFormat="1" ht="22.9" customHeight="1">
      <c r="A28" s="1457">
        <v>18</v>
      </c>
      <c r="B28" s="1458" t="s">
        <v>2539</v>
      </c>
      <c r="C28" s="1459" t="s">
        <v>81</v>
      </c>
      <c r="D28" s="1460">
        <f>D11+D19</f>
        <v>46.72</v>
      </c>
      <c r="E28" s="1520"/>
      <c r="F28" s="1462">
        <f t="shared" si="0"/>
        <v>0</v>
      </c>
      <c r="G28" s="1440"/>
      <c r="H28" s="1440"/>
      <c r="I28" s="1440"/>
      <c r="J28" s="1440"/>
      <c r="K28" s="1440"/>
      <c r="L28" s="1440"/>
      <c r="M28" s="1440"/>
      <c r="N28" s="1440"/>
      <c r="O28" s="1440"/>
      <c r="P28" s="1440"/>
      <c r="Q28" s="1440"/>
      <c r="R28" s="1440"/>
      <c r="S28" s="1440"/>
      <c r="T28" s="1440"/>
    </row>
    <row r="29" spans="1:20" s="1393" customFormat="1" ht="42" customHeight="1">
      <c r="A29" s="1457">
        <v>19</v>
      </c>
      <c r="B29" s="1458" t="s">
        <v>2540</v>
      </c>
      <c r="C29" s="1459" t="s">
        <v>84</v>
      </c>
      <c r="D29" s="1460">
        <v>2</v>
      </c>
      <c r="E29" s="1520"/>
      <c r="F29" s="1462">
        <f t="shared" si="0"/>
        <v>0</v>
      </c>
      <c r="G29" s="1440"/>
      <c r="H29" s="1440"/>
      <c r="I29" s="1440"/>
      <c r="J29" s="1440"/>
      <c r="K29" s="1440"/>
      <c r="L29" s="1440"/>
      <c r="M29" s="1440"/>
      <c r="N29" s="1440"/>
      <c r="O29" s="1440"/>
      <c r="P29" s="1440"/>
      <c r="Q29" s="1440"/>
      <c r="R29" s="1440"/>
      <c r="S29" s="1440"/>
      <c r="T29" s="1440"/>
    </row>
    <row r="30" spans="1:20" s="1393" customFormat="1" ht="46.9" customHeight="1">
      <c r="A30" s="1457">
        <v>20</v>
      </c>
      <c r="B30" s="1458" t="s">
        <v>2541</v>
      </c>
      <c r="C30" s="1459" t="s">
        <v>84</v>
      </c>
      <c r="D30" s="1460">
        <v>1</v>
      </c>
      <c r="E30" s="1520"/>
      <c r="F30" s="1462">
        <f t="shared" si="0"/>
        <v>0</v>
      </c>
      <c r="G30" s="1440"/>
      <c r="H30" s="1440"/>
      <c r="I30" s="1440"/>
      <c r="J30" s="1440"/>
      <c r="K30" s="1440"/>
      <c r="L30" s="1440"/>
      <c r="M30" s="1440"/>
      <c r="N30" s="1440"/>
      <c r="O30" s="1440"/>
      <c r="P30" s="1440"/>
      <c r="Q30" s="1440"/>
      <c r="R30" s="1440"/>
      <c r="S30" s="1440"/>
      <c r="T30" s="1440"/>
    </row>
    <row r="31" spans="1:20" s="1393" customFormat="1" ht="22.9" customHeight="1">
      <c r="A31" s="1457">
        <v>20</v>
      </c>
      <c r="B31" s="1458" t="s">
        <v>2542</v>
      </c>
      <c r="C31" s="1459" t="s">
        <v>1579</v>
      </c>
      <c r="D31" s="1460">
        <v>55</v>
      </c>
      <c r="E31" s="1520"/>
      <c r="F31" s="1462">
        <f t="shared" si="0"/>
        <v>0</v>
      </c>
      <c r="G31" s="1440"/>
      <c r="H31" s="1440"/>
      <c r="I31" s="1440"/>
      <c r="J31" s="1440"/>
      <c r="K31" s="1440"/>
      <c r="L31" s="1440"/>
      <c r="M31" s="1440"/>
      <c r="N31" s="1440"/>
      <c r="O31" s="1440"/>
      <c r="P31" s="1440"/>
      <c r="Q31" s="1440"/>
      <c r="R31" s="1440"/>
      <c r="S31" s="1440"/>
      <c r="T31" s="1440"/>
    </row>
    <row r="32" spans="1:20" s="1393" customFormat="1" ht="22.9" customHeight="1">
      <c r="A32" s="1457">
        <v>21</v>
      </c>
      <c r="B32" s="1458" t="s">
        <v>2543</v>
      </c>
      <c r="C32" s="1459" t="s">
        <v>1579</v>
      </c>
      <c r="D32" s="1460">
        <v>55</v>
      </c>
      <c r="E32" s="1520"/>
      <c r="F32" s="1462">
        <f t="shared" si="0"/>
        <v>0</v>
      </c>
      <c r="G32" s="1440"/>
      <c r="H32" s="1440"/>
      <c r="I32" s="1440"/>
      <c r="J32" s="1440"/>
      <c r="K32" s="1440"/>
      <c r="L32" s="1440"/>
      <c r="M32" s="1440"/>
      <c r="N32" s="1440"/>
      <c r="O32" s="1440"/>
      <c r="P32" s="1440"/>
      <c r="Q32" s="1440"/>
      <c r="R32" s="1440"/>
      <c r="S32" s="1440"/>
      <c r="T32" s="1440"/>
    </row>
    <row r="33" spans="1:20" s="1393" customFormat="1" ht="22.9" customHeight="1">
      <c r="A33" s="1457">
        <v>22</v>
      </c>
      <c r="B33" s="1458" t="s">
        <v>2544</v>
      </c>
      <c r="C33" s="1459" t="s">
        <v>73</v>
      </c>
      <c r="D33" s="1460">
        <v>4</v>
      </c>
      <c r="E33" s="1520"/>
      <c r="F33" s="1462">
        <f t="shared" si="0"/>
        <v>0</v>
      </c>
      <c r="G33" s="1440"/>
      <c r="H33" s="1440"/>
      <c r="I33" s="1440"/>
      <c r="J33" s="1440"/>
      <c r="K33" s="1440"/>
      <c r="L33" s="1440"/>
      <c r="M33" s="1440"/>
      <c r="N33" s="1440"/>
      <c r="O33" s="1440"/>
      <c r="P33" s="1440"/>
      <c r="Q33" s="1440"/>
      <c r="R33" s="1440"/>
      <c r="S33" s="1440"/>
      <c r="T33" s="1440"/>
    </row>
    <row r="34" spans="1:20" s="1393" customFormat="1" ht="22.9" customHeight="1">
      <c r="A34" s="1457">
        <v>23</v>
      </c>
      <c r="B34" s="1458" t="s">
        <v>2545</v>
      </c>
      <c r="C34" s="1459" t="s">
        <v>79</v>
      </c>
      <c r="D34" s="1470">
        <v>8</v>
      </c>
      <c r="E34" s="1520"/>
      <c r="F34" s="1462">
        <f t="shared" si="0"/>
        <v>0</v>
      </c>
      <c r="G34" s="1440"/>
      <c r="H34" s="1440"/>
      <c r="I34" s="1440"/>
      <c r="J34" s="1440"/>
      <c r="K34" s="1440"/>
      <c r="L34" s="1440"/>
      <c r="M34" s="1440"/>
      <c r="N34" s="1440"/>
      <c r="O34" s="1440"/>
      <c r="P34" s="1440"/>
      <c r="Q34" s="1440"/>
      <c r="R34" s="1440"/>
      <c r="S34" s="1440"/>
      <c r="T34" s="1440"/>
    </row>
    <row r="35" spans="1:20" s="1393" customFormat="1" ht="22.9" customHeight="1">
      <c r="A35" s="1457">
        <v>24</v>
      </c>
      <c r="B35" s="1458" t="s">
        <v>2546</v>
      </c>
      <c r="C35" s="1459" t="s">
        <v>79</v>
      </c>
      <c r="D35" s="1470">
        <v>4</v>
      </c>
      <c r="E35" s="1520"/>
      <c r="F35" s="1462">
        <f t="shared" si="0"/>
        <v>0</v>
      </c>
      <c r="G35" s="1440"/>
      <c r="H35" s="1440"/>
      <c r="I35" s="1440"/>
      <c r="J35" s="1440"/>
      <c r="K35" s="1440"/>
      <c r="L35" s="1440"/>
      <c r="M35" s="1440"/>
      <c r="N35" s="1440"/>
      <c r="O35" s="1440"/>
      <c r="P35" s="1440"/>
      <c r="Q35" s="1440"/>
      <c r="R35" s="1440"/>
      <c r="S35" s="1440"/>
      <c r="T35" s="1440"/>
    </row>
    <row r="36" spans="1:20" s="1393" customFormat="1" ht="22.9" customHeight="1">
      <c r="A36" s="1457">
        <v>25</v>
      </c>
      <c r="B36" s="1458" t="s">
        <v>2547</v>
      </c>
      <c r="C36" s="1459" t="s">
        <v>79</v>
      </c>
      <c r="D36" s="1470">
        <v>2</v>
      </c>
      <c r="E36" s="1520"/>
      <c r="F36" s="1462">
        <f t="shared" si="0"/>
        <v>0</v>
      </c>
      <c r="G36" s="1440"/>
      <c r="H36" s="1440"/>
      <c r="I36" s="1440"/>
      <c r="J36" s="1440"/>
      <c r="K36" s="1440"/>
      <c r="L36" s="1440"/>
      <c r="M36" s="1440"/>
      <c r="N36" s="1440"/>
      <c r="O36" s="1440"/>
      <c r="P36" s="1440"/>
      <c r="Q36" s="1440"/>
      <c r="R36" s="1440"/>
      <c r="S36" s="1440"/>
      <c r="T36" s="1440"/>
    </row>
    <row r="37" spans="1:20" s="1393" customFormat="1" ht="22.9" customHeight="1">
      <c r="A37" s="1457">
        <v>26</v>
      </c>
      <c r="B37" s="1458" t="s">
        <v>2548</v>
      </c>
      <c r="C37" s="1459" t="s">
        <v>73</v>
      </c>
      <c r="D37" s="1470">
        <v>1</v>
      </c>
      <c r="E37" s="1520"/>
      <c r="F37" s="1462">
        <f t="shared" si="0"/>
        <v>0</v>
      </c>
      <c r="G37" s="1440"/>
      <c r="H37" s="1440"/>
      <c r="I37" s="1440"/>
      <c r="J37" s="1440"/>
      <c r="K37" s="1440"/>
      <c r="L37" s="1440"/>
      <c r="M37" s="1440"/>
      <c r="N37" s="1440"/>
      <c r="O37" s="1440"/>
      <c r="P37" s="1440"/>
      <c r="Q37" s="1440"/>
      <c r="R37" s="1440"/>
      <c r="S37" s="1440"/>
      <c r="T37" s="1440"/>
    </row>
    <row r="38" spans="1:20" s="1393" customFormat="1" ht="13.15" customHeight="1">
      <c r="A38" s="3477"/>
      <c r="B38" s="3477"/>
      <c r="C38" s="3477"/>
      <c r="D38" s="3477"/>
      <c r="E38" s="3477"/>
      <c r="F38" s="3477"/>
      <c r="G38" s="1440"/>
      <c r="H38" s="1440"/>
      <c r="I38" s="1440"/>
      <c r="J38" s="1440"/>
      <c r="K38" s="1440"/>
      <c r="L38" s="1440"/>
      <c r="M38" s="1440"/>
      <c r="N38" s="1440"/>
      <c r="O38" s="1440"/>
      <c r="P38" s="1440"/>
      <c r="Q38" s="1440"/>
      <c r="R38" s="1440"/>
      <c r="S38" s="1440"/>
      <c r="T38" s="1440"/>
    </row>
  </sheetData>
  <sheetProtection algorithmName="SHA-512" hashValue="fdytGVpLc9zw8CXZF2W6lc0DO20dUW0wDhu9QPBsmAb7K/HoW4KYFPz2X7hIeK0sZ9bqc1l5KhK4TTpL7O3lqA==" saltValue="zA3KTEikGdBPlIINOSS+Pg==" spinCount="100000" sheet="1" objects="1" scenarios="1" selectLockedCells="1"/>
  <mergeCells count="6">
    <mergeCell ref="A38:F38"/>
    <mergeCell ref="A1:F2"/>
    <mergeCell ref="A3:F3"/>
    <mergeCell ref="B4:E4"/>
    <mergeCell ref="B5:F5"/>
    <mergeCell ref="A6:F6"/>
  </mergeCells>
  <pageMargins left="0.748031" right="0.748031" top="1.5292520000000001" bottom="1.2204699999999999" header="0.51181100000000002" footer="0.66929099999999997"/>
  <pageSetup paperSize="9" orientation="portrait" r:id="rId1"/>
  <headerFooter>
    <oddFooter>&amp;R&amp;"Arial,Regular"&amp;8&amp;U&amp;K000000Stran &amp;P /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D3715-94D9-44AD-81D7-E77F94801A30}">
  <sheetPr>
    <tabColor theme="4" tint="0.59999389629810485"/>
  </sheetPr>
  <dimension ref="A1:IV18"/>
  <sheetViews>
    <sheetView showGridLines="0" topLeftCell="A3" zoomScale="127" zoomScaleNormal="127" workbookViewId="0">
      <selection activeCell="E13" sqref="E13"/>
    </sheetView>
  </sheetViews>
  <sheetFormatPr defaultColWidth="8.7109375" defaultRowHeight="13.5" customHeight="1"/>
  <cols>
    <col min="1" max="1" width="4.42578125" style="1393" customWidth="1"/>
    <col min="2" max="2" width="36" style="1393" customWidth="1"/>
    <col min="3" max="3" width="6" style="1393" customWidth="1"/>
    <col min="4" max="4" width="7.7109375" style="1393" customWidth="1"/>
    <col min="5" max="5" width="10.42578125" style="1393" customWidth="1"/>
    <col min="6" max="6" width="13.42578125" style="1393" customWidth="1"/>
    <col min="7" max="20" width="8.85546875" style="1440" customWidth="1"/>
    <col min="21" max="256" width="8.85546875" style="1393" customWidth="1"/>
    <col min="257" max="16384" width="8.7109375" style="1441"/>
  </cols>
  <sheetData>
    <row r="1" spans="1:6" ht="8.65" customHeight="1">
      <c r="A1" s="3493" t="s">
        <v>2549</v>
      </c>
      <c r="B1" s="3494"/>
      <c r="C1" s="3494"/>
      <c r="D1" s="3494"/>
      <c r="E1" s="3494"/>
      <c r="F1" s="3495"/>
    </row>
    <row r="2" spans="1:6" ht="8.65" customHeight="1">
      <c r="A2" s="3496"/>
      <c r="B2" s="3497"/>
      <c r="C2" s="3497"/>
      <c r="D2" s="3497"/>
      <c r="E2" s="3497"/>
      <c r="F2" s="3498"/>
    </row>
    <row r="3" spans="1:6" ht="13.15" customHeight="1">
      <c r="A3" s="3480"/>
      <c r="B3" s="3480"/>
      <c r="C3" s="3480"/>
      <c r="D3" s="3480"/>
      <c r="E3" s="3480"/>
      <c r="F3" s="3480"/>
    </row>
    <row r="4" spans="1:6" ht="15" customHeight="1">
      <c r="A4" s="1471"/>
      <c r="B4" s="3499" t="s">
        <v>2550</v>
      </c>
      <c r="C4" s="3500"/>
      <c r="D4" s="3500"/>
      <c r="E4" s="3500"/>
      <c r="F4" s="1472">
        <f>SUM(F11:F18)</f>
        <v>0</v>
      </c>
    </row>
    <row r="5" spans="1:6" ht="13.15" customHeight="1">
      <c r="A5" s="3501"/>
      <c r="B5" s="3501"/>
      <c r="C5" s="3501"/>
      <c r="D5" s="3501"/>
      <c r="E5" s="3501"/>
      <c r="F5" s="3480"/>
    </row>
    <row r="6" spans="1:6" ht="140.44999999999999" customHeight="1">
      <c r="A6" s="1456"/>
      <c r="B6" s="3483" t="s">
        <v>2551</v>
      </c>
      <c r="C6" s="3484"/>
      <c r="D6" s="3484"/>
      <c r="E6" s="3484"/>
      <c r="F6" s="3484"/>
    </row>
    <row r="7" spans="1:6" ht="13.15" customHeight="1">
      <c r="A7" s="3486" t="s">
        <v>2052</v>
      </c>
      <c r="B7" s="3487"/>
      <c r="C7" s="3487"/>
      <c r="D7" s="3487"/>
      <c r="E7" s="3487"/>
      <c r="F7" s="3488"/>
    </row>
    <row r="8" spans="1:6" ht="13.15" customHeight="1">
      <c r="A8" s="1473" t="s">
        <v>2053</v>
      </c>
      <c r="B8" s="1474" t="s">
        <v>2054</v>
      </c>
      <c r="C8" s="1475"/>
      <c r="D8" s="1476"/>
      <c r="E8" s="1477"/>
      <c r="F8" s="1478"/>
    </row>
    <row r="9" spans="1:6" ht="13.15" customHeight="1">
      <c r="A9" s="1473" t="s">
        <v>2053</v>
      </c>
      <c r="B9" s="1474" t="s">
        <v>2055</v>
      </c>
      <c r="C9" s="1475"/>
      <c r="D9" s="1476"/>
      <c r="E9" s="1477"/>
      <c r="F9" s="1478"/>
    </row>
    <row r="10" spans="1:6" ht="13.15" customHeight="1">
      <c r="A10" s="1442" t="s">
        <v>2056</v>
      </c>
      <c r="B10" s="1463" t="s">
        <v>2057</v>
      </c>
      <c r="C10" s="1464" t="s">
        <v>2058</v>
      </c>
      <c r="D10" s="1464" t="s">
        <v>39</v>
      </c>
      <c r="E10" s="1465" t="s">
        <v>40</v>
      </c>
      <c r="F10" s="1445" t="s">
        <v>2059</v>
      </c>
    </row>
    <row r="11" spans="1:6" ht="13.15" customHeight="1">
      <c r="A11" s="3489"/>
      <c r="B11" s="3489"/>
      <c r="C11" s="3489"/>
      <c r="D11" s="3489"/>
      <c r="E11" s="3489"/>
      <c r="F11" s="3489"/>
    </row>
    <row r="12" spans="1:6" ht="13.15" customHeight="1">
      <c r="A12" s="1479" t="s">
        <v>2177</v>
      </c>
      <c r="B12" s="1480" t="s">
        <v>2552</v>
      </c>
      <c r="C12" s="1481"/>
      <c r="D12" s="1481"/>
      <c r="E12" s="1482"/>
      <c r="F12" s="1483"/>
    </row>
    <row r="13" spans="1:6" ht="39.6" customHeight="1">
      <c r="A13" s="1473">
        <v>1</v>
      </c>
      <c r="B13" s="1474" t="s">
        <v>2553</v>
      </c>
      <c r="C13" s="1475" t="s">
        <v>84</v>
      </c>
      <c r="D13" s="1476">
        <v>1</v>
      </c>
      <c r="E13" s="1521"/>
      <c r="F13" s="1478">
        <f>E13*D13</f>
        <v>0</v>
      </c>
    </row>
    <row r="14" spans="1:6" ht="39" customHeight="1">
      <c r="A14" s="1473">
        <v>2</v>
      </c>
      <c r="B14" s="1474" t="s">
        <v>2554</v>
      </c>
      <c r="C14" s="1475" t="s">
        <v>84</v>
      </c>
      <c r="D14" s="1476">
        <v>1</v>
      </c>
      <c r="E14" s="1521"/>
      <c r="F14" s="1478">
        <f>E14*D14</f>
        <v>0</v>
      </c>
    </row>
    <row r="15" spans="1:6" ht="43.15" customHeight="1">
      <c r="A15" s="1473">
        <v>5</v>
      </c>
      <c r="B15" s="1484" t="s">
        <v>2555</v>
      </c>
      <c r="C15" s="1475" t="s">
        <v>1579</v>
      </c>
      <c r="D15" s="1476">
        <v>146</v>
      </c>
      <c r="E15" s="1521"/>
      <c r="F15" s="1478">
        <f>D15*E15</f>
        <v>0</v>
      </c>
    </row>
    <row r="16" spans="1:6" ht="43.15" customHeight="1">
      <c r="A16" s="1473">
        <v>6</v>
      </c>
      <c r="B16" s="1484" t="s">
        <v>2556</v>
      </c>
      <c r="C16" s="1475" t="s">
        <v>2557</v>
      </c>
      <c r="D16" s="1476">
        <v>2</v>
      </c>
      <c r="E16" s="1521"/>
      <c r="F16" s="1478">
        <f>D16*E16</f>
        <v>0</v>
      </c>
    </row>
    <row r="17" spans="1:20" s="1393" customFormat="1" ht="13.15" customHeight="1">
      <c r="A17" s="1485"/>
      <c r="B17" s="1484"/>
      <c r="C17" s="1475"/>
      <c r="D17" s="1486"/>
      <c r="E17" s="1477"/>
      <c r="F17" s="1478"/>
      <c r="G17" s="1440"/>
      <c r="H17" s="1440"/>
      <c r="I17" s="1440"/>
      <c r="J17" s="1440"/>
      <c r="K17" s="1440"/>
      <c r="L17" s="1440"/>
      <c r="M17" s="1440"/>
      <c r="N17" s="1440"/>
      <c r="O17" s="1440"/>
      <c r="P17" s="1440"/>
      <c r="Q17" s="1440"/>
      <c r="R17" s="1440"/>
      <c r="S17" s="1440"/>
      <c r="T17" s="1440"/>
    </row>
    <row r="18" spans="1:20" s="1393" customFormat="1" ht="13.15" customHeight="1">
      <c r="A18" s="3490"/>
      <c r="B18" s="3491"/>
      <c r="C18" s="3491"/>
      <c r="D18" s="3491"/>
      <c r="E18" s="3491"/>
      <c r="F18" s="3492"/>
      <c r="G18" s="1440"/>
      <c r="H18" s="1440"/>
      <c r="I18" s="1440"/>
      <c r="J18" s="1440"/>
      <c r="K18" s="1440"/>
      <c r="L18" s="1440"/>
      <c r="M18" s="1440"/>
      <c r="N18" s="1440"/>
      <c r="O18" s="1440"/>
      <c r="P18" s="1440"/>
      <c r="Q18" s="1440"/>
      <c r="R18" s="1440"/>
      <c r="S18" s="1440"/>
      <c r="T18" s="1440"/>
    </row>
  </sheetData>
  <sheetProtection algorithmName="SHA-512" hashValue="BpU57W4np9g8ACnhQ47JvpYY/V05RyGVIEKDSdQuPJWXzmOPdIMuSW8YgOyCI0fJ0YmMDSaZHjlHo/OCp26p2w==" saltValue="f7vjBYQROtl3Avhh5dyWRA==" spinCount="100000" sheet="1" objects="1" scenarios="1" selectLockedCells="1"/>
  <mergeCells count="8">
    <mergeCell ref="A11:F11"/>
    <mergeCell ref="A18:F18"/>
    <mergeCell ref="A1:F2"/>
    <mergeCell ref="A3:F3"/>
    <mergeCell ref="B4:E4"/>
    <mergeCell ref="A5:F5"/>
    <mergeCell ref="B6:F6"/>
    <mergeCell ref="A7:F7"/>
  </mergeCells>
  <pageMargins left="0.748031" right="0.748031" top="1.5292520000000001" bottom="1.2204699999999999" header="0.51181100000000002" footer="0.66929099999999997"/>
  <pageSetup paperSize="9" orientation="portrait" r:id="rId1"/>
  <headerFooter>
    <oddFooter>&amp;R&amp;"Arial,Regular"&amp;8&amp;U&amp;K000000Stran &amp;P /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3E6F5-E1DE-4A04-9C81-EA62858716BF}">
  <sheetPr>
    <tabColor theme="4" tint="0.59999389629810485"/>
  </sheetPr>
  <dimension ref="A1:IU28"/>
  <sheetViews>
    <sheetView showGridLines="0" zoomScale="127" zoomScaleNormal="127" workbookViewId="0">
      <selection activeCell="E9" sqref="E9"/>
    </sheetView>
  </sheetViews>
  <sheetFormatPr defaultColWidth="8.7109375" defaultRowHeight="12.75" customHeight="1"/>
  <cols>
    <col min="1" max="1" width="4.42578125" style="1393" customWidth="1"/>
    <col min="2" max="2" width="40.42578125" style="1393" customWidth="1"/>
    <col min="3" max="3" width="6" style="1393" customWidth="1"/>
    <col min="4" max="4" width="7.7109375" style="1393" customWidth="1"/>
    <col min="5" max="5" width="8.85546875" style="1393" customWidth="1"/>
    <col min="6" max="6" width="12.85546875" style="1393" customWidth="1"/>
    <col min="7" max="20" width="8.85546875" style="1440" customWidth="1"/>
    <col min="21" max="255" width="8.85546875" style="1393" customWidth="1"/>
    <col min="256" max="16384" width="8.7109375" style="1441"/>
  </cols>
  <sheetData>
    <row r="1" spans="1:20" s="1393" customFormat="1" ht="8.65" customHeight="1">
      <c r="A1" s="3478" t="s">
        <v>2558</v>
      </c>
      <c r="B1" s="3479"/>
      <c r="C1" s="3479"/>
      <c r="D1" s="3479"/>
      <c r="E1" s="3479"/>
      <c r="F1" s="3479"/>
      <c r="G1" s="1440"/>
      <c r="H1" s="1440"/>
      <c r="I1" s="1440"/>
      <c r="J1" s="1440"/>
      <c r="K1" s="1440"/>
      <c r="L1" s="1440"/>
      <c r="M1" s="1440"/>
      <c r="N1" s="1440"/>
      <c r="O1" s="1440"/>
      <c r="P1" s="1440"/>
      <c r="Q1" s="1440"/>
      <c r="R1" s="1440"/>
      <c r="S1" s="1440"/>
      <c r="T1" s="1440"/>
    </row>
    <row r="2" spans="1:20" s="1393" customFormat="1" ht="8.65" customHeight="1">
      <c r="A2" s="3479"/>
      <c r="B2" s="3479"/>
      <c r="C2" s="3479"/>
      <c r="D2" s="3479"/>
      <c r="E2" s="3479"/>
      <c r="F2" s="3479"/>
      <c r="G2" s="1440"/>
      <c r="H2" s="1440"/>
      <c r="I2" s="1440"/>
      <c r="J2" s="1440"/>
      <c r="K2" s="1440"/>
      <c r="L2" s="1440"/>
      <c r="M2" s="1440"/>
      <c r="N2" s="1440"/>
      <c r="O2" s="1440"/>
      <c r="P2" s="1440"/>
      <c r="Q2" s="1440"/>
      <c r="R2" s="1440"/>
      <c r="S2" s="1440"/>
      <c r="T2" s="1440"/>
    </row>
    <row r="3" spans="1:20" s="1393" customFormat="1" ht="13.15" customHeight="1">
      <c r="A3" s="3480"/>
      <c r="B3" s="3480"/>
      <c r="C3" s="3480"/>
      <c r="D3" s="3480"/>
      <c r="E3" s="3480"/>
      <c r="F3" s="3480"/>
      <c r="G3" s="1440"/>
      <c r="H3" s="1440"/>
      <c r="I3" s="1440"/>
      <c r="J3" s="1440"/>
      <c r="K3" s="1440"/>
      <c r="L3" s="1440"/>
      <c r="M3" s="1440"/>
      <c r="N3" s="1440"/>
      <c r="O3" s="1440"/>
      <c r="P3" s="1440"/>
      <c r="Q3" s="1440"/>
      <c r="R3" s="1440"/>
      <c r="S3" s="1440"/>
      <c r="T3" s="1440"/>
    </row>
    <row r="4" spans="1:20" s="1393" customFormat="1" ht="15" customHeight="1">
      <c r="A4" s="1454"/>
      <c r="B4" s="3481" t="s">
        <v>2525</v>
      </c>
      <c r="C4" s="3482"/>
      <c r="D4" s="3482"/>
      <c r="E4" s="3482"/>
      <c r="F4" s="1455">
        <f>SUM(F8:F28)</f>
        <v>0</v>
      </c>
      <c r="G4" s="1440"/>
      <c r="H4" s="1440"/>
      <c r="I4" s="1440"/>
      <c r="J4" s="1440"/>
      <c r="K4" s="1440"/>
      <c r="L4" s="1440"/>
      <c r="M4" s="1440"/>
      <c r="N4" s="1440"/>
      <c r="O4" s="1440"/>
      <c r="P4" s="1440"/>
      <c r="Q4" s="1440"/>
      <c r="R4" s="1440"/>
      <c r="S4" s="1440"/>
      <c r="T4" s="1440"/>
    </row>
    <row r="5" spans="1:20" s="1393" customFormat="1" ht="52.9" customHeight="1">
      <c r="A5" s="1456"/>
      <c r="B5" s="3483" t="s">
        <v>2526</v>
      </c>
      <c r="C5" s="3484"/>
      <c r="D5" s="3484"/>
      <c r="E5" s="3484"/>
      <c r="F5" s="3485"/>
      <c r="G5" s="1440"/>
      <c r="H5" s="1440"/>
      <c r="I5" s="1440"/>
      <c r="J5" s="1440"/>
      <c r="K5" s="1440"/>
      <c r="L5" s="1440"/>
      <c r="M5" s="1440"/>
      <c r="N5" s="1440"/>
      <c r="O5" s="1440"/>
      <c r="P5" s="1440"/>
      <c r="Q5" s="1440"/>
      <c r="R5" s="1440"/>
      <c r="S5" s="1440"/>
      <c r="T5" s="1440"/>
    </row>
    <row r="6" spans="1:20" s="1393" customFormat="1" ht="13.15" customHeight="1">
      <c r="A6" s="3480"/>
      <c r="B6" s="3480"/>
      <c r="C6" s="3480"/>
      <c r="D6" s="3480"/>
      <c r="E6" s="3480"/>
      <c r="F6" s="3480"/>
      <c r="G6" s="1440"/>
      <c r="H6" s="1440"/>
      <c r="I6" s="1440"/>
      <c r="J6" s="1440"/>
      <c r="K6" s="1440"/>
      <c r="L6" s="1440"/>
      <c r="M6" s="1440"/>
      <c r="N6" s="1440"/>
      <c r="O6" s="1440"/>
      <c r="P6" s="1440"/>
      <c r="Q6" s="1440"/>
      <c r="R6" s="1440"/>
      <c r="S6" s="1440"/>
      <c r="T6" s="1440"/>
    </row>
    <row r="7" spans="1:20" s="1393" customFormat="1" ht="13.15" customHeight="1">
      <c r="A7" s="1442" t="s">
        <v>2056</v>
      </c>
      <c r="B7" s="1463" t="s">
        <v>2057</v>
      </c>
      <c r="C7" s="1464" t="s">
        <v>2058</v>
      </c>
      <c r="D7" s="1464" t="s">
        <v>39</v>
      </c>
      <c r="E7" s="1465" t="s">
        <v>40</v>
      </c>
      <c r="F7" s="1445" t="s">
        <v>2059</v>
      </c>
      <c r="G7" s="1440"/>
      <c r="H7" s="1440"/>
      <c r="I7" s="1440"/>
      <c r="J7" s="1440"/>
      <c r="K7" s="1440"/>
      <c r="L7" s="1440"/>
      <c r="M7" s="1440"/>
      <c r="N7" s="1440"/>
      <c r="O7" s="1440"/>
      <c r="P7" s="1440"/>
      <c r="Q7" s="1440"/>
      <c r="R7" s="1440"/>
      <c r="S7" s="1440"/>
      <c r="T7" s="1440"/>
    </row>
    <row r="8" spans="1:20" s="1393" customFormat="1" ht="13.15" customHeight="1">
      <c r="A8" s="1466"/>
      <c r="B8" s="1467"/>
      <c r="C8" s="1468"/>
      <c r="D8" s="1468"/>
      <c r="E8" s="1461"/>
      <c r="F8" s="1469"/>
      <c r="G8" s="1440"/>
      <c r="H8" s="1440"/>
      <c r="I8" s="1440"/>
      <c r="J8" s="1440"/>
      <c r="K8" s="1440"/>
      <c r="L8" s="1440"/>
      <c r="M8" s="1440"/>
      <c r="N8" s="1440"/>
      <c r="O8" s="1440"/>
      <c r="P8" s="1440"/>
      <c r="Q8" s="1440"/>
      <c r="R8" s="1440"/>
      <c r="S8" s="1440"/>
      <c r="T8" s="1440"/>
    </row>
    <row r="9" spans="1:20" s="1393" customFormat="1" ht="43.15" customHeight="1">
      <c r="A9" s="1457">
        <v>1</v>
      </c>
      <c r="B9" s="1458" t="s">
        <v>2535</v>
      </c>
      <c r="C9" s="1459" t="s">
        <v>81</v>
      </c>
      <c r="D9" s="1460">
        <f>75*1.2*0.4</f>
        <v>36</v>
      </c>
      <c r="E9" s="1520"/>
      <c r="F9" s="1462">
        <f t="shared" ref="F9:F27" si="0">D9*E9</f>
        <v>0</v>
      </c>
      <c r="G9" s="1440"/>
      <c r="H9" s="1440"/>
      <c r="I9" s="1440"/>
      <c r="J9" s="1440"/>
      <c r="K9" s="1440"/>
      <c r="L9" s="1440"/>
      <c r="M9" s="1440"/>
      <c r="N9" s="1440"/>
      <c r="O9" s="1440"/>
      <c r="P9" s="1440"/>
      <c r="Q9" s="1440"/>
      <c r="R9" s="1440"/>
      <c r="S9" s="1440"/>
      <c r="T9" s="1440"/>
    </row>
    <row r="10" spans="1:20" s="1393" customFormat="1" ht="43.15" customHeight="1">
      <c r="A10" s="1457">
        <v>2</v>
      </c>
      <c r="B10" s="1458" t="s">
        <v>2559</v>
      </c>
      <c r="C10" s="1459" t="s">
        <v>81</v>
      </c>
      <c r="D10" s="1460">
        <f>75*0.4*0.4</f>
        <v>12</v>
      </c>
      <c r="E10" s="1520"/>
      <c r="F10" s="1462">
        <f t="shared" si="0"/>
        <v>0</v>
      </c>
      <c r="G10" s="1440"/>
      <c r="H10" s="1440"/>
      <c r="I10" s="1440"/>
      <c r="J10" s="1440"/>
      <c r="K10" s="1440"/>
      <c r="L10" s="1440"/>
      <c r="M10" s="1440"/>
      <c r="N10" s="1440"/>
      <c r="O10" s="1440"/>
      <c r="P10" s="1440"/>
      <c r="Q10" s="1440"/>
      <c r="R10" s="1440"/>
      <c r="S10" s="1440"/>
      <c r="T10" s="1440"/>
    </row>
    <row r="11" spans="1:20" s="1393" customFormat="1" ht="22.9" customHeight="1">
      <c r="A11" s="1457">
        <v>3</v>
      </c>
      <c r="B11" s="1458" t="s">
        <v>2529</v>
      </c>
      <c r="C11" s="1459" t="s">
        <v>96</v>
      </c>
      <c r="D11" s="1460">
        <f>75*0.4</f>
        <v>30</v>
      </c>
      <c r="E11" s="1520"/>
      <c r="F11" s="1462">
        <f t="shared" si="0"/>
        <v>0</v>
      </c>
      <c r="G11" s="1440"/>
      <c r="H11" s="1440"/>
      <c r="I11" s="1440"/>
      <c r="J11" s="1440"/>
      <c r="K11" s="1440"/>
      <c r="L11" s="1440"/>
      <c r="M11" s="1440"/>
      <c r="N11" s="1440"/>
      <c r="O11" s="1440"/>
      <c r="P11" s="1440"/>
      <c r="Q11" s="1440"/>
      <c r="R11" s="1440"/>
      <c r="S11" s="1440"/>
      <c r="T11" s="1440"/>
    </row>
    <row r="12" spans="1:20" s="1393" customFormat="1" ht="33" customHeight="1">
      <c r="A12" s="1457">
        <v>4</v>
      </c>
      <c r="B12" s="1458" t="s">
        <v>2530</v>
      </c>
      <c r="C12" s="1459" t="s">
        <v>81</v>
      </c>
      <c r="D12" s="1460">
        <f>75*0.4*0.1</f>
        <v>3</v>
      </c>
      <c r="E12" s="1520"/>
      <c r="F12" s="1462">
        <f t="shared" si="0"/>
        <v>0</v>
      </c>
      <c r="G12" s="1440"/>
      <c r="H12" s="1440"/>
      <c r="I12" s="1440"/>
      <c r="J12" s="1440"/>
      <c r="K12" s="1440"/>
      <c r="L12" s="1440"/>
      <c r="M12" s="1440"/>
      <c r="N12" s="1440"/>
      <c r="O12" s="1440"/>
      <c r="P12" s="1440"/>
      <c r="Q12" s="1440"/>
      <c r="R12" s="1440"/>
      <c r="S12" s="1440"/>
      <c r="T12" s="1440"/>
    </row>
    <row r="13" spans="1:20" s="1393" customFormat="1" ht="33" customHeight="1">
      <c r="A13" s="1457">
        <v>5</v>
      </c>
      <c r="B13" s="1458" t="s">
        <v>2531</v>
      </c>
      <c r="C13" s="1459" t="s">
        <v>81</v>
      </c>
      <c r="D13" s="1460">
        <f>75*0.4*0.3</f>
        <v>9</v>
      </c>
      <c r="E13" s="1520"/>
      <c r="F13" s="1462">
        <f t="shared" si="0"/>
        <v>0</v>
      </c>
      <c r="G13" s="1440"/>
      <c r="H13" s="1440"/>
      <c r="I13" s="1440"/>
      <c r="J13" s="1440"/>
      <c r="K13" s="1440"/>
      <c r="L13" s="1440"/>
      <c r="M13" s="1440"/>
      <c r="N13" s="1440"/>
      <c r="O13" s="1440"/>
      <c r="P13" s="1440"/>
      <c r="Q13" s="1440"/>
      <c r="R13" s="1440"/>
      <c r="S13" s="1440"/>
      <c r="T13" s="1440"/>
    </row>
    <row r="14" spans="1:20" s="1393" customFormat="1" ht="33" customHeight="1">
      <c r="A14" s="1457">
        <v>6</v>
      </c>
      <c r="B14" s="1458" t="s">
        <v>2532</v>
      </c>
      <c r="C14" s="1459" t="s">
        <v>81</v>
      </c>
      <c r="D14" s="1460">
        <f>D9-D10-D12-D13</f>
        <v>12</v>
      </c>
      <c r="E14" s="1520"/>
      <c r="F14" s="1462">
        <f t="shared" si="0"/>
        <v>0</v>
      </c>
      <c r="G14" s="1440"/>
      <c r="H14" s="1440"/>
      <c r="I14" s="1440"/>
      <c r="J14" s="1440"/>
      <c r="K14" s="1440"/>
      <c r="L14" s="1440"/>
      <c r="M14" s="1440"/>
      <c r="N14" s="1440"/>
      <c r="O14" s="1440"/>
      <c r="P14" s="1440"/>
      <c r="Q14" s="1440"/>
      <c r="R14" s="1440"/>
      <c r="S14" s="1440"/>
      <c r="T14" s="1440"/>
    </row>
    <row r="15" spans="1:20" s="1393" customFormat="1" ht="33" customHeight="1">
      <c r="A15" s="1457">
        <v>7</v>
      </c>
      <c r="B15" s="1458" t="s">
        <v>2560</v>
      </c>
      <c r="C15" s="1459" t="s">
        <v>1579</v>
      </c>
      <c r="D15" s="1460">
        <f>75*6</f>
        <v>450</v>
      </c>
      <c r="E15" s="1520"/>
      <c r="F15" s="1462">
        <f t="shared" si="0"/>
        <v>0</v>
      </c>
      <c r="G15" s="1440"/>
      <c r="H15" s="1440"/>
      <c r="I15" s="1440"/>
      <c r="J15" s="1440"/>
      <c r="K15" s="1440"/>
      <c r="L15" s="1440"/>
      <c r="M15" s="1440"/>
      <c r="N15" s="1440"/>
      <c r="O15" s="1440"/>
      <c r="P15" s="1440"/>
      <c r="Q15" s="1440"/>
      <c r="R15" s="1440"/>
      <c r="S15" s="1440"/>
      <c r="T15" s="1440"/>
    </row>
    <row r="16" spans="1:20" s="1393" customFormat="1" ht="22.9" customHeight="1">
      <c r="A16" s="1457">
        <v>8</v>
      </c>
      <c r="B16" s="1458" t="s">
        <v>2538</v>
      </c>
      <c r="C16" s="1459" t="s">
        <v>81</v>
      </c>
      <c r="D16" s="1460">
        <v>4</v>
      </c>
      <c r="E16" s="1520"/>
      <c r="F16" s="1462">
        <f t="shared" si="0"/>
        <v>0</v>
      </c>
      <c r="G16" s="1440"/>
      <c r="H16" s="1440"/>
      <c r="I16" s="1440"/>
      <c r="J16" s="1440"/>
      <c r="K16" s="1440"/>
      <c r="L16" s="1440"/>
      <c r="M16" s="1440"/>
      <c r="N16" s="1440"/>
      <c r="O16" s="1440"/>
      <c r="P16" s="1440"/>
      <c r="Q16" s="1440"/>
      <c r="R16" s="1440"/>
      <c r="S16" s="1440"/>
      <c r="T16" s="1440"/>
    </row>
    <row r="17" spans="1:6" ht="22.9" customHeight="1">
      <c r="A17" s="1457">
        <v>9</v>
      </c>
      <c r="B17" s="1458" t="s">
        <v>2539</v>
      </c>
      <c r="C17" s="1459" t="s">
        <v>81</v>
      </c>
      <c r="D17" s="1460">
        <f>D9</f>
        <v>36</v>
      </c>
      <c r="E17" s="1520"/>
      <c r="F17" s="1462">
        <f t="shared" si="0"/>
        <v>0</v>
      </c>
    </row>
    <row r="18" spans="1:6" ht="33" customHeight="1">
      <c r="A18" s="1457">
        <v>10</v>
      </c>
      <c r="B18" s="1458" t="s">
        <v>2561</v>
      </c>
      <c r="C18" s="1459" t="s">
        <v>84</v>
      </c>
      <c r="D18" s="1460">
        <v>3</v>
      </c>
      <c r="E18" s="1520"/>
      <c r="F18" s="1462">
        <f t="shared" si="0"/>
        <v>0</v>
      </c>
    </row>
    <row r="19" spans="1:6" ht="89.45" customHeight="1">
      <c r="A19" s="1457">
        <v>11</v>
      </c>
      <c r="B19" s="1458" t="s">
        <v>2562</v>
      </c>
      <c r="C19" s="1459" t="s">
        <v>2456</v>
      </c>
      <c r="D19" s="1460">
        <v>1</v>
      </c>
      <c r="E19" s="1520"/>
      <c r="F19" s="1462">
        <f t="shared" si="0"/>
        <v>0</v>
      </c>
    </row>
    <row r="20" spans="1:6" ht="124.15" customHeight="1">
      <c r="A20" s="1457">
        <v>12</v>
      </c>
      <c r="B20" s="1458" t="s">
        <v>2563</v>
      </c>
      <c r="C20" s="1459" t="s">
        <v>2456</v>
      </c>
      <c r="D20" s="1460">
        <v>1</v>
      </c>
      <c r="E20" s="1520"/>
      <c r="F20" s="1462">
        <f t="shared" si="0"/>
        <v>0</v>
      </c>
    </row>
    <row r="21" spans="1:6" ht="22.9" customHeight="1">
      <c r="A21" s="1457">
        <v>13</v>
      </c>
      <c r="B21" s="1458" t="s">
        <v>2542</v>
      </c>
      <c r="C21" s="1459" t="s">
        <v>1579</v>
      </c>
      <c r="D21" s="1460">
        <v>75</v>
      </c>
      <c r="E21" s="1520"/>
      <c r="F21" s="1462">
        <f t="shared" si="0"/>
        <v>0</v>
      </c>
    </row>
    <row r="22" spans="1:6" ht="22.9" customHeight="1">
      <c r="A22" s="1457">
        <v>14</v>
      </c>
      <c r="B22" s="1458" t="s">
        <v>2543</v>
      </c>
      <c r="C22" s="1459" t="s">
        <v>1579</v>
      </c>
      <c r="D22" s="1460">
        <v>75</v>
      </c>
      <c r="E22" s="1520"/>
      <c r="F22" s="1462">
        <f t="shared" si="0"/>
        <v>0</v>
      </c>
    </row>
    <row r="23" spans="1:6" ht="22.9" customHeight="1">
      <c r="A23" s="1457">
        <v>15</v>
      </c>
      <c r="B23" s="1458" t="s">
        <v>2544</v>
      </c>
      <c r="C23" s="1459" t="s">
        <v>73</v>
      </c>
      <c r="D23" s="1460">
        <v>3</v>
      </c>
      <c r="E23" s="1520"/>
      <c r="F23" s="1462">
        <f t="shared" si="0"/>
        <v>0</v>
      </c>
    </row>
    <row r="24" spans="1:6" ht="22.9" customHeight="1">
      <c r="A24" s="1457">
        <v>16</v>
      </c>
      <c r="B24" s="1458" t="s">
        <v>2545</v>
      </c>
      <c r="C24" s="1459" t="s">
        <v>79</v>
      </c>
      <c r="D24" s="1470">
        <v>8</v>
      </c>
      <c r="E24" s="1520"/>
      <c r="F24" s="1462">
        <f t="shared" si="0"/>
        <v>0</v>
      </c>
    </row>
    <row r="25" spans="1:6" ht="22.9" customHeight="1">
      <c r="A25" s="1457">
        <v>17</v>
      </c>
      <c r="B25" s="1458" t="s">
        <v>2546</v>
      </c>
      <c r="C25" s="1459" t="s">
        <v>79</v>
      </c>
      <c r="D25" s="1470">
        <v>4</v>
      </c>
      <c r="E25" s="1520"/>
      <c r="F25" s="1462">
        <f t="shared" si="0"/>
        <v>0</v>
      </c>
    </row>
    <row r="26" spans="1:6" ht="22.9" customHeight="1">
      <c r="A26" s="1457">
        <v>18</v>
      </c>
      <c r="B26" s="1458" t="s">
        <v>2547</v>
      </c>
      <c r="C26" s="1459" t="s">
        <v>79</v>
      </c>
      <c r="D26" s="1470">
        <v>2</v>
      </c>
      <c r="E26" s="1520"/>
      <c r="F26" s="1462">
        <f t="shared" si="0"/>
        <v>0</v>
      </c>
    </row>
    <row r="27" spans="1:6" ht="22.9" customHeight="1">
      <c r="A27" s="1457">
        <v>19</v>
      </c>
      <c r="B27" s="1458" t="s">
        <v>2548</v>
      </c>
      <c r="C27" s="1459" t="s">
        <v>73</v>
      </c>
      <c r="D27" s="1470">
        <v>1</v>
      </c>
      <c r="E27" s="1520"/>
      <c r="F27" s="1462">
        <f t="shared" si="0"/>
        <v>0</v>
      </c>
    </row>
    <row r="28" spans="1:6" ht="13.15" customHeight="1">
      <c r="A28" s="3477"/>
      <c r="B28" s="3477"/>
      <c r="C28" s="3477"/>
      <c r="D28" s="3477"/>
      <c r="E28" s="3477"/>
      <c r="F28" s="3477"/>
    </row>
  </sheetData>
  <sheetProtection algorithmName="SHA-512" hashValue="QqAEqHL1dTt/MN/6WLEU4L0OcGNdRw5QGTXOaknbGLtV5Xi56jOw4xomMIITJ4hzwKCGzA/EDQIVgAyBC+34UA==" saltValue="nL1LP51WMFecRA93SvsQQQ==" spinCount="100000" sheet="1" objects="1" scenarios="1" selectLockedCells="1"/>
  <mergeCells count="6">
    <mergeCell ref="A28:F28"/>
    <mergeCell ref="A1:F2"/>
    <mergeCell ref="A3:F3"/>
    <mergeCell ref="B4:E4"/>
    <mergeCell ref="B5:F5"/>
    <mergeCell ref="A6:F6"/>
  </mergeCells>
  <pageMargins left="0.748031" right="0.748031" top="1.5292520000000001" bottom="1.2204699999999999" header="0.51181100000000002" footer="0.66929099999999997"/>
  <pageSetup paperSize="9" orientation="portrait" r:id="rId1"/>
  <headerFooter>
    <oddFooter>&amp;R&amp;"Arial,Regular"&amp;8&amp;U&amp;K000000Stran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sheetPr>
  <dimension ref="A1:Y115"/>
  <sheetViews>
    <sheetView workbookViewId="0">
      <selection activeCell="E4" sqref="E4"/>
    </sheetView>
  </sheetViews>
  <sheetFormatPr defaultRowHeight="12.75"/>
  <cols>
    <col min="1" max="1" width="6.28515625" style="949" customWidth="1"/>
    <col min="2" max="2" width="43.7109375" style="950" customWidth="1"/>
    <col min="3" max="3" width="5.7109375" style="946" customWidth="1"/>
    <col min="4" max="4" width="11.7109375" style="947" customWidth="1"/>
    <col min="5" max="5" width="9.7109375" style="948" customWidth="1"/>
    <col min="6" max="6" width="11.7109375" style="947" bestFit="1" customWidth="1"/>
    <col min="7" max="7" width="10.5703125" style="993" bestFit="1" customWidth="1"/>
    <col min="8" max="9" width="9.140625" style="993"/>
    <col min="10" max="10" width="12.85546875" style="993" customWidth="1"/>
    <col min="11" max="11" width="10.28515625" style="993" bestFit="1" customWidth="1"/>
    <col min="12" max="25" width="9.140625" style="993"/>
    <col min="26" max="16384" width="9.140625" style="689"/>
  </cols>
  <sheetData>
    <row r="1" spans="1:25" s="934" customFormat="1" ht="15" customHeight="1">
      <c r="A1" s="930" t="s">
        <v>1737</v>
      </c>
      <c r="B1" s="931" t="s">
        <v>37</v>
      </c>
      <c r="C1" s="932" t="s">
        <v>1548</v>
      </c>
      <c r="D1" s="933" t="s">
        <v>1738</v>
      </c>
      <c r="E1" s="932" t="s">
        <v>40</v>
      </c>
      <c r="F1" s="933" t="s">
        <v>1739</v>
      </c>
      <c r="G1" s="992"/>
      <c r="H1" s="992"/>
      <c r="I1" s="992"/>
      <c r="J1" s="992"/>
      <c r="K1" s="992"/>
      <c r="L1" s="992"/>
      <c r="M1" s="992"/>
      <c r="N1" s="992"/>
      <c r="O1" s="992"/>
      <c r="P1" s="992"/>
      <c r="Q1" s="992"/>
      <c r="R1" s="992"/>
      <c r="S1" s="992"/>
      <c r="T1" s="992"/>
      <c r="U1" s="992"/>
      <c r="V1" s="992"/>
      <c r="W1" s="992"/>
      <c r="X1" s="992"/>
      <c r="Y1" s="992"/>
    </row>
    <row r="2" spans="1:25">
      <c r="A2" s="778"/>
      <c r="B2" s="935" t="s">
        <v>1553</v>
      </c>
      <c r="C2" s="781"/>
      <c r="D2" s="782"/>
      <c r="E2" s="783"/>
      <c r="F2" s="784"/>
    </row>
    <row r="3" spans="1:25">
      <c r="A3" s="778"/>
      <c r="B3" s="780" t="s">
        <v>1554</v>
      </c>
      <c r="C3" s="781"/>
      <c r="D3" s="782"/>
      <c r="E3" s="783"/>
      <c r="F3" s="784"/>
    </row>
    <row r="4" spans="1:25" ht="15" customHeight="1">
      <c r="A4" s="778">
        <v>1</v>
      </c>
      <c r="B4" s="780" t="s">
        <v>1740</v>
      </c>
      <c r="C4" s="781" t="s">
        <v>84</v>
      </c>
      <c r="D4" s="782">
        <v>317</v>
      </c>
      <c r="E4" s="986"/>
      <c r="F4" s="784">
        <f>+D4*E4</f>
        <v>0</v>
      </c>
    </row>
    <row r="5" spans="1:25" ht="32.25" customHeight="1">
      <c r="A5" s="778">
        <f>A4+1</f>
        <v>2</v>
      </c>
      <c r="B5" s="780" t="s">
        <v>1741</v>
      </c>
      <c r="C5" s="781" t="s">
        <v>1556</v>
      </c>
      <c r="D5" s="782">
        <v>1</v>
      </c>
      <c r="E5" s="986"/>
      <c r="F5" s="784">
        <f>+D5*E5</f>
        <v>0</v>
      </c>
    </row>
    <row r="6" spans="1:25" ht="19.5" customHeight="1">
      <c r="A6" s="778">
        <f>A5+1</f>
        <v>3</v>
      </c>
      <c r="B6" s="780" t="s">
        <v>1742</v>
      </c>
      <c r="C6" s="781" t="s">
        <v>84</v>
      </c>
      <c r="D6" s="782">
        <v>88</v>
      </c>
      <c r="E6" s="986"/>
      <c r="F6" s="784">
        <f>+D6*E6</f>
        <v>0</v>
      </c>
    </row>
    <row r="7" spans="1:25">
      <c r="A7" s="778"/>
      <c r="B7" s="780" t="s">
        <v>1743</v>
      </c>
      <c r="C7" s="781"/>
      <c r="D7" s="782"/>
      <c r="E7" s="986"/>
      <c r="F7" s="784"/>
    </row>
    <row r="8" spans="1:25" ht="76.5">
      <c r="A8" s="778">
        <v>4</v>
      </c>
      <c r="B8" s="780" t="s">
        <v>2023</v>
      </c>
      <c r="C8" s="781" t="s">
        <v>1556</v>
      </c>
      <c r="D8" s="782">
        <v>1</v>
      </c>
      <c r="E8" s="986"/>
      <c r="F8" s="784">
        <f>+D8*E8</f>
        <v>0</v>
      </c>
    </row>
    <row r="9" spans="1:25">
      <c r="A9" s="778"/>
      <c r="B9" s="935" t="s">
        <v>1744</v>
      </c>
      <c r="C9" s="781"/>
      <c r="D9" s="782"/>
      <c r="E9" s="986"/>
      <c r="F9" s="784">
        <f>SUM(F4:F8)</f>
        <v>0</v>
      </c>
    </row>
    <row r="10" spans="1:25">
      <c r="A10" s="778"/>
      <c r="B10" s="935" t="s">
        <v>1592</v>
      </c>
      <c r="C10" s="781"/>
      <c r="D10" s="782"/>
      <c r="E10" s="986"/>
      <c r="F10" s="784"/>
    </row>
    <row r="11" spans="1:25">
      <c r="A11" s="778"/>
      <c r="B11" s="780" t="s">
        <v>1593</v>
      </c>
      <c r="C11" s="781"/>
      <c r="D11" s="782"/>
      <c r="E11" s="986"/>
      <c r="F11" s="784"/>
    </row>
    <row r="12" spans="1:25" ht="55.5" customHeight="1">
      <c r="A12" s="778"/>
      <c r="B12" s="785" t="s">
        <v>1745</v>
      </c>
      <c r="C12" s="781"/>
      <c r="D12" s="782"/>
      <c r="E12" s="986"/>
      <c r="F12" s="784"/>
    </row>
    <row r="13" spans="1:25" ht="39" customHeight="1">
      <c r="A13" s="778">
        <f>A8+1</f>
        <v>5</v>
      </c>
      <c r="B13" s="785" t="s">
        <v>1746</v>
      </c>
      <c r="C13" s="786" t="s">
        <v>81</v>
      </c>
      <c r="D13" s="787">
        <v>3067</v>
      </c>
      <c r="E13" s="987"/>
      <c r="F13" s="788">
        <f>+D13*E13</f>
        <v>0</v>
      </c>
      <c r="G13" s="994"/>
      <c r="I13" s="995"/>
      <c r="K13" s="996"/>
    </row>
    <row r="14" spans="1:25" ht="38.25">
      <c r="A14" s="778">
        <f t="shared" ref="A14:A20" si="0">A13+1</f>
        <v>6</v>
      </c>
      <c r="B14" s="785" t="s">
        <v>1747</v>
      </c>
      <c r="C14" s="786" t="s">
        <v>81</v>
      </c>
      <c r="D14" s="787">
        <v>27598</v>
      </c>
      <c r="E14" s="987"/>
      <c r="F14" s="788">
        <f t="shared" ref="F14:F22" si="1">+D14*E14</f>
        <v>0</v>
      </c>
      <c r="G14" s="994"/>
      <c r="I14" s="995"/>
      <c r="K14" s="996"/>
      <c r="M14" s="994"/>
    </row>
    <row r="15" spans="1:25" ht="25.5">
      <c r="A15" s="778">
        <f t="shared" si="0"/>
        <v>7</v>
      </c>
      <c r="B15" s="785" t="s">
        <v>1748</v>
      </c>
      <c r="C15" s="786" t="s">
        <v>81</v>
      </c>
      <c r="D15" s="787">
        <v>8411</v>
      </c>
      <c r="E15" s="987"/>
      <c r="F15" s="788">
        <f t="shared" si="1"/>
        <v>0</v>
      </c>
      <c r="G15" s="994"/>
      <c r="I15" s="995"/>
    </row>
    <row r="16" spans="1:25" ht="27.75" customHeight="1">
      <c r="A16" s="778">
        <f t="shared" si="0"/>
        <v>8</v>
      </c>
      <c r="B16" s="785" t="s">
        <v>1749</v>
      </c>
      <c r="C16" s="786" t="s">
        <v>81</v>
      </c>
      <c r="D16" s="787">
        <v>934</v>
      </c>
      <c r="E16" s="987"/>
      <c r="F16" s="788">
        <f t="shared" si="1"/>
        <v>0</v>
      </c>
      <c r="G16" s="994"/>
      <c r="I16" s="995"/>
      <c r="M16" s="994"/>
    </row>
    <row r="17" spans="1:8" ht="28.5" customHeight="1">
      <c r="A17" s="778">
        <f t="shared" si="0"/>
        <v>9</v>
      </c>
      <c r="B17" s="785" t="s">
        <v>1750</v>
      </c>
      <c r="C17" s="786" t="s">
        <v>96</v>
      </c>
      <c r="D17" s="787">
        <v>281</v>
      </c>
      <c r="E17" s="987"/>
      <c r="F17" s="788">
        <f t="shared" si="1"/>
        <v>0</v>
      </c>
    </row>
    <row r="18" spans="1:8" ht="30" customHeight="1">
      <c r="A18" s="778">
        <f t="shared" si="0"/>
        <v>10</v>
      </c>
      <c r="B18" s="785" t="s">
        <v>1751</v>
      </c>
      <c r="C18" s="786" t="s">
        <v>96</v>
      </c>
      <c r="D18" s="787">
        <v>4655</v>
      </c>
      <c r="E18" s="987"/>
      <c r="F18" s="788">
        <f t="shared" si="1"/>
        <v>0</v>
      </c>
    </row>
    <row r="19" spans="1:8" ht="110.25" customHeight="1">
      <c r="A19" s="778">
        <f t="shared" si="0"/>
        <v>11</v>
      </c>
      <c r="B19" s="785" t="s">
        <v>1752</v>
      </c>
      <c r="C19" s="786" t="s">
        <v>96</v>
      </c>
      <c r="D19" s="787">
        <v>60</v>
      </c>
      <c r="E19" s="987"/>
      <c r="F19" s="788">
        <f>E19*D19</f>
        <v>0</v>
      </c>
    </row>
    <row r="20" spans="1:8" ht="103.5" customHeight="1">
      <c r="A20" s="778">
        <f t="shared" si="0"/>
        <v>12</v>
      </c>
      <c r="B20" s="785" t="s">
        <v>1753</v>
      </c>
      <c r="C20" s="786" t="s">
        <v>96</v>
      </c>
      <c r="D20" s="787">
        <v>80</v>
      </c>
      <c r="E20" s="987"/>
      <c r="F20" s="788">
        <f>E20*D20</f>
        <v>0</v>
      </c>
    </row>
    <row r="21" spans="1:8">
      <c r="A21" s="778"/>
      <c r="B21" s="780" t="s">
        <v>1754</v>
      </c>
      <c r="C21" s="781"/>
      <c r="D21" s="782"/>
      <c r="E21" s="986"/>
      <c r="F21" s="784"/>
    </row>
    <row r="22" spans="1:8" ht="43.5" customHeight="1">
      <c r="A22" s="778">
        <f>A20+1</f>
        <v>13</v>
      </c>
      <c r="B22" s="785" t="s">
        <v>1755</v>
      </c>
      <c r="C22" s="786" t="s">
        <v>96</v>
      </c>
      <c r="D22" s="787">
        <v>1970</v>
      </c>
      <c r="E22" s="987"/>
      <c r="F22" s="788">
        <f t="shared" si="1"/>
        <v>0</v>
      </c>
    </row>
    <row r="23" spans="1:8">
      <c r="A23" s="778"/>
      <c r="B23" s="780" t="s">
        <v>1756</v>
      </c>
      <c r="C23" s="781"/>
      <c r="D23" s="782"/>
      <c r="E23" s="986"/>
      <c r="F23" s="784"/>
    </row>
    <row r="24" spans="1:8" ht="56.25" customHeight="1">
      <c r="A24" s="789">
        <f>A22+1</f>
        <v>14</v>
      </c>
      <c r="B24" s="790" t="s">
        <v>1757</v>
      </c>
      <c r="C24" s="791" t="s">
        <v>81</v>
      </c>
      <c r="D24" s="792">
        <v>630</v>
      </c>
      <c r="E24" s="988"/>
      <c r="F24" s="793">
        <f>E24*D24</f>
        <v>0</v>
      </c>
      <c r="H24" s="996"/>
    </row>
    <row r="25" spans="1:8" ht="46.5" customHeight="1">
      <c r="A25" s="789">
        <f>A24+1</f>
        <v>15</v>
      </c>
      <c r="B25" s="790" t="s">
        <v>1758</v>
      </c>
      <c r="C25" s="791" t="s">
        <v>81</v>
      </c>
      <c r="D25" s="792">
        <v>354</v>
      </c>
      <c r="E25" s="988"/>
      <c r="F25" s="793">
        <f>E25*D25</f>
        <v>0</v>
      </c>
      <c r="H25" s="996"/>
    </row>
    <row r="26" spans="1:8">
      <c r="A26" s="778"/>
      <c r="B26" s="780" t="s">
        <v>1759</v>
      </c>
      <c r="C26" s="781"/>
      <c r="D26" s="782"/>
      <c r="E26" s="986"/>
      <c r="F26" s="784"/>
    </row>
    <row r="27" spans="1:8" ht="77.25" customHeight="1">
      <c r="A27" s="794">
        <f>A25+1</f>
        <v>16</v>
      </c>
      <c r="B27" s="780" t="s">
        <v>1760</v>
      </c>
      <c r="C27" s="781" t="s">
        <v>225</v>
      </c>
      <c r="D27" s="782">
        <v>380</v>
      </c>
      <c r="E27" s="986"/>
      <c r="F27" s="784">
        <f>+D27*E27</f>
        <v>0</v>
      </c>
    </row>
    <row r="28" spans="1:8" ht="64.5" customHeight="1">
      <c r="A28" s="794">
        <f t="shared" ref="A28:A35" si="2">A27+1</f>
        <v>17</v>
      </c>
      <c r="B28" s="780" t="s">
        <v>1761</v>
      </c>
      <c r="C28" s="781" t="s">
        <v>225</v>
      </c>
      <c r="D28" s="782">
        <v>29</v>
      </c>
      <c r="E28" s="986"/>
      <c r="F28" s="784">
        <f>+D28*E28</f>
        <v>0</v>
      </c>
    </row>
    <row r="29" spans="1:8" ht="74.25" customHeight="1">
      <c r="A29" s="794">
        <f t="shared" si="2"/>
        <v>18</v>
      </c>
      <c r="B29" s="780" t="s">
        <v>1762</v>
      </c>
      <c r="C29" s="781" t="s">
        <v>225</v>
      </c>
      <c r="D29" s="782">
        <v>1035</v>
      </c>
      <c r="E29" s="986"/>
      <c r="F29" s="784">
        <f t="shared" ref="F29:F36" si="3">+D29*E29</f>
        <v>0</v>
      </c>
    </row>
    <row r="30" spans="1:8" ht="66" customHeight="1">
      <c r="A30" s="794">
        <f t="shared" si="2"/>
        <v>19</v>
      </c>
      <c r="B30" s="780" t="s">
        <v>1763</v>
      </c>
      <c r="C30" s="781" t="s">
        <v>225</v>
      </c>
      <c r="D30" s="782">
        <v>119</v>
      </c>
      <c r="E30" s="986"/>
      <c r="F30" s="784">
        <f t="shared" si="3"/>
        <v>0</v>
      </c>
    </row>
    <row r="31" spans="1:8" ht="79.5" customHeight="1">
      <c r="A31" s="794">
        <f t="shared" si="2"/>
        <v>20</v>
      </c>
      <c r="B31" s="780" t="s">
        <v>1764</v>
      </c>
      <c r="C31" s="781" t="s">
        <v>225</v>
      </c>
      <c r="D31" s="782">
        <v>1184.5</v>
      </c>
      <c r="E31" s="986"/>
      <c r="F31" s="784">
        <f t="shared" si="3"/>
        <v>0</v>
      </c>
    </row>
    <row r="32" spans="1:8" ht="81.75" customHeight="1">
      <c r="A32" s="794">
        <f t="shared" si="2"/>
        <v>21</v>
      </c>
      <c r="B32" s="780" t="s">
        <v>1765</v>
      </c>
      <c r="C32" s="781" t="s">
        <v>225</v>
      </c>
      <c r="D32" s="782">
        <v>91</v>
      </c>
      <c r="E32" s="986"/>
      <c r="F32" s="784">
        <f t="shared" si="3"/>
        <v>0</v>
      </c>
    </row>
    <row r="33" spans="1:15" ht="45" customHeight="1">
      <c r="A33" s="794">
        <f t="shared" si="2"/>
        <v>22</v>
      </c>
      <c r="B33" s="785" t="s">
        <v>1766</v>
      </c>
      <c r="C33" s="781" t="s">
        <v>84</v>
      </c>
      <c r="D33" s="782">
        <v>19</v>
      </c>
      <c r="E33" s="986"/>
      <c r="F33" s="784">
        <f t="shared" si="3"/>
        <v>0</v>
      </c>
      <c r="I33" s="996"/>
      <c r="K33" s="996"/>
    </row>
    <row r="34" spans="1:15" ht="39.75" customHeight="1">
      <c r="A34" s="778">
        <f t="shared" si="2"/>
        <v>23</v>
      </c>
      <c r="B34" s="785" t="s">
        <v>1767</v>
      </c>
      <c r="C34" s="781" t="s">
        <v>84</v>
      </c>
      <c r="D34" s="782">
        <v>117</v>
      </c>
      <c r="E34" s="986"/>
      <c r="F34" s="784">
        <f t="shared" si="3"/>
        <v>0</v>
      </c>
      <c r="K34" s="996"/>
    </row>
    <row r="35" spans="1:15" ht="42.75" customHeight="1">
      <c r="A35" s="778">
        <f t="shared" si="2"/>
        <v>24</v>
      </c>
      <c r="B35" s="785" t="s">
        <v>1768</v>
      </c>
      <c r="C35" s="781" t="s">
        <v>84</v>
      </c>
      <c r="D35" s="782">
        <v>181</v>
      </c>
      <c r="E35" s="986"/>
      <c r="F35" s="784">
        <f t="shared" si="3"/>
        <v>0</v>
      </c>
      <c r="K35" s="996"/>
    </row>
    <row r="36" spans="1:15" ht="15" customHeight="1">
      <c r="A36" s="778">
        <f>A34+1</f>
        <v>24</v>
      </c>
      <c r="B36" s="780" t="s">
        <v>1769</v>
      </c>
      <c r="C36" s="781" t="s">
        <v>81</v>
      </c>
      <c r="D36" s="782">
        <v>168</v>
      </c>
      <c r="E36" s="986"/>
      <c r="F36" s="784">
        <f t="shared" si="3"/>
        <v>0</v>
      </c>
    </row>
    <row r="37" spans="1:15" ht="38.25" customHeight="1">
      <c r="A37" s="778"/>
      <c r="B37" s="780" t="s">
        <v>1770</v>
      </c>
      <c r="C37" s="781"/>
      <c r="D37" s="782"/>
      <c r="E37" s="986"/>
      <c r="F37" s="784"/>
    </row>
    <row r="38" spans="1:15" ht="70.5" customHeight="1">
      <c r="A38" s="778">
        <f>A36+1</f>
        <v>25</v>
      </c>
      <c r="B38" s="785" t="s">
        <v>1771</v>
      </c>
      <c r="C38" s="786" t="s">
        <v>81</v>
      </c>
      <c r="D38" s="787">
        <v>31575</v>
      </c>
      <c r="E38" s="987"/>
      <c r="F38" s="788">
        <f>+D38*E38</f>
        <v>0</v>
      </c>
      <c r="G38" s="994"/>
      <c r="H38" s="994"/>
      <c r="J38" s="997"/>
    </row>
    <row r="39" spans="1:15" ht="83.25" customHeight="1">
      <c r="A39" s="778">
        <f>A38+1</f>
        <v>26</v>
      </c>
      <c r="B39" s="785" t="s">
        <v>1772</v>
      </c>
      <c r="C39" s="786" t="s">
        <v>81</v>
      </c>
      <c r="D39" s="787">
        <v>2790</v>
      </c>
      <c r="E39" s="987"/>
      <c r="F39" s="788">
        <f>+D39*E39</f>
        <v>0</v>
      </c>
      <c r="G39" s="994"/>
      <c r="H39" s="994"/>
      <c r="J39" s="997"/>
      <c r="K39" s="998"/>
    </row>
    <row r="40" spans="1:15" ht="103.5" customHeight="1">
      <c r="A40" s="778">
        <f>A39+1</f>
        <v>27</v>
      </c>
      <c r="B40" s="785" t="s">
        <v>1773</v>
      </c>
      <c r="C40" s="786" t="s">
        <v>81</v>
      </c>
      <c r="D40" s="787">
        <v>6555</v>
      </c>
      <c r="E40" s="989"/>
      <c r="F40" s="788">
        <f>+D40*E40</f>
        <v>0</v>
      </c>
      <c r="H40" s="996"/>
      <c r="I40" s="996"/>
      <c r="K40" s="998"/>
    </row>
    <row r="41" spans="1:15">
      <c r="A41" s="778"/>
      <c r="B41" s="780" t="s">
        <v>1774</v>
      </c>
      <c r="C41" s="781"/>
      <c r="D41" s="782"/>
      <c r="E41" s="986"/>
      <c r="F41" s="784"/>
    </row>
    <row r="42" spans="1:15" ht="144" customHeight="1">
      <c r="A42" s="778">
        <f>A40+1</f>
        <v>28</v>
      </c>
      <c r="B42" s="785" t="s">
        <v>1775</v>
      </c>
      <c r="C42" s="781" t="s">
        <v>84</v>
      </c>
      <c r="D42" s="782">
        <v>2</v>
      </c>
      <c r="E42" s="986"/>
      <c r="F42" s="788">
        <f t="shared" ref="F42:F47" si="4">+D42*E42</f>
        <v>0</v>
      </c>
      <c r="G42" s="996"/>
    </row>
    <row r="43" spans="1:15" ht="132" customHeight="1">
      <c r="A43" s="778">
        <f>A42+1</f>
        <v>29</v>
      </c>
      <c r="B43" s="785" t="s">
        <v>1776</v>
      </c>
      <c r="C43" s="781" t="s">
        <v>84</v>
      </c>
      <c r="D43" s="782">
        <v>103</v>
      </c>
      <c r="E43" s="986"/>
      <c r="F43" s="788">
        <f t="shared" si="4"/>
        <v>0</v>
      </c>
      <c r="G43" s="996"/>
    </row>
    <row r="44" spans="1:15" ht="136.5" customHeight="1">
      <c r="A44" s="778">
        <f>A43+1</f>
        <v>30</v>
      </c>
      <c r="B44" s="785" t="s">
        <v>1777</v>
      </c>
      <c r="C44" s="781" t="s">
        <v>84</v>
      </c>
      <c r="D44" s="782">
        <v>1</v>
      </c>
      <c r="E44" s="986"/>
      <c r="F44" s="788">
        <f t="shared" si="4"/>
        <v>0</v>
      </c>
      <c r="G44" s="996"/>
      <c r="H44" s="999"/>
      <c r="I44" s="999"/>
      <c r="J44" s="1000"/>
      <c r="K44" s="999"/>
      <c r="L44" s="1001"/>
      <c r="M44" s="1001"/>
      <c r="N44" s="1002"/>
      <c r="O44" s="999"/>
    </row>
    <row r="45" spans="1:15" ht="121.5" customHeight="1">
      <c r="A45" s="778">
        <f>A44+1</f>
        <v>31</v>
      </c>
      <c r="B45" s="785" t="s">
        <v>1778</v>
      </c>
      <c r="C45" s="781" t="s">
        <v>84</v>
      </c>
      <c r="D45" s="782">
        <v>4</v>
      </c>
      <c r="E45" s="986"/>
      <c r="F45" s="788">
        <f t="shared" si="4"/>
        <v>0</v>
      </c>
      <c r="G45" s="996"/>
      <c r="H45" s="999"/>
      <c r="I45" s="999"/>
      <c r="J45" s="1000"/>
      <c r="K45" s="999"/>
      <c r="L45" s="1001"/>
      <c r="M45" s="1001"/>
      <c r="N45" s="1002"/>
      <c r="O45" s="999"/>
    </row>
    <row r="46" spans="1:15" ht="123" customHeight="1">
      <c r="A46" s="778">
        <f>A45+1</f>
        <v>32</v>
      </c>
      <c r="B46" s="785" t="s">
        <v>1779</v>
      </c>
      <c r="C46" s="781" t="s">
        <v>84</v>
      </c>
      <c r="D46" s="782">
        <v>1</v>
      </c>
      <c r="E46" s="986"/>
      <c r="F46" s="788">
        <f t="shared" si="4"/>
        <v>0</v>
      </c>
      <c r="G46" s="996"/>
      <c r="H46" s="999"/>
      <c r="I46" s="999"/>
      <c r="J46" s="1000"/>
      <c r="K46" s="999"/>
      <c r="L46" s="1001"/>
      <c r="M46" s="1001"/>
      <c r="N46" s="1002"/>
      <c r="O46" s="999"/>
    </row>
    <row r="47" spans="1:15" ht="67.5" customHeight="1">
      <c r="A47" s="778">
        <f>A46+1</f>
        <v>33</v>
      </c>
      <c r="B47" s="785" t="s">
        <v>1780</v>
      </c>
      <c r="C47" s="786" t="s">
        <v>84</v>
      </c>
      <c r="D47" s="787">
        <v>106</v>
      </c>
      <c r="E47" s="989"/>
      <c r="F47" s="788">
        <f t="shared" si="4"/>
        <v>0</v>
      </c>
      <c r="G47" s="996"/>
      <c r="H47" s="999"/>
      <c r="I47" s="1001"/>
      <c r="J47" s="1000"/>
      <c r="K47" s="999"/>
      <c r="L47" s="1001"/>
      <c r="M47" s="1001"/>
      <c r="N47" s="1002"/>
      <c r="O47" s="999"/>
    </row>
    <row r="48" spans="1:15">
      <c r="A48" s="778"/>
      <c r="B48" s="935" t="s">
        <v>1781</v>
      </c>
      <c r="C48" s="781"/>
      <c r="D48" s="782"/>
      <c r="E48" s="986"/>
      <c r="F48" s="784">
        <f>SUM(F13:F47)</f>
        <v>0</v>
      </c>
    </row>
    <row r="49" spans="1:9">
      <c r="A49" s="778"/>
      <c r="B49" s="935" t="s">
        <v>1782</v>
      </c>
      <c r="C49" s="781"/>
      <c r="D49" s="782"/>
      <c r="E49" s="986"/>
      <c r="F49" s="784"/>
    </row>
    <row r="50" spans="1:9">
      <c r="A50" s="778"/>
      <c r="B50" s="780" t="s">
        <v>1714</v>
      </c>
      <c r="C50" s="781"/>
      <c r="D50" s="782"/>
      <c r="E50" s="986"/>
      <c r="F50" s="784"/>
    </row>
    <row r="51" spans="1:9" ht="30" customHeight="1">
      <c r="A51" s="778">
        <f>A47+1</f>
        <v>34</v>
      </c>
      <c r="B51" s="780" t="s">
        <v>1783</v>
      </c>
      <c r="C51" s="781" t="s">
        <v>81</v>
      </c>
      <c r="D51" s="782">
        <v>34</v>
      </c>
      <c r="E51" s="986"/>
      <c r="F51" s="784">
        <f>D51*E51</f>
        <v>0</v>
      </c>
      <c r="I51" s="996"/>
    </row>
    <row r="52" spans="1:9" ht="40.5" customHeight="1">
      <c r="A52" s="778">
        <f t="shared" ref="A52:A60" si="5">A51+1</f>
        <v>35</v>
      </c>
      <c r="B52" s="780" t="s">
        <v>1784</v>
      </c>
      <c r="C52" s="781" t="s">
        <v>81</v>
      </c>
      <c r="D52" s="782">
        <v>217</v>
      </c>
      <c r="E52" s="986"/>
      <c r="F52" s="784">
        <f t="shared" ref="F52:F60" si="6">D52*E52</f>
        <v>0</v>
      </c>
      <c r="I52" s="996"/>
    </row>
    <row r="53" spans="1:9" ht="40.5" customHeight="1">
      <c r="A53" s="778">
        <f t="shared" si="5"/>
        <v>36</v>
      </c>
      <c r="B53" s="780" t="s">
        <v>1785</v>
      </c>
      <c r="C53" s="781" t="s">
        <v>81</v>
      </c>
      <c r="D53" s="782">
        <v>513</v>
      </c>
      <c r="E53" s="986"/>
      <c r="F53" s="784">
        <f t="shared" si="6"/>
        <v>0</v>
      </c>
      <c r="I53" s="996"/>
    </row>
    <row r="54" spans="1:9" ht="40.5" customHeight="1">
      <c r="A54" s="778">
        <f t="shared" si="5"/>
        <v>37</v>
      </c>
      <c r="B54" s="780" t="s">
        <v>1786</v>
      </c>
      <c r="C54" s="781" t="s">
        <v>81</v>
      </c>
      <c r="D54" s="782">
        <v>19</v>
      </c>
      <c r="E54" s="986"/>
      <c r="F54" s="784">
        <f t="shared" si="6"/>
        <v>0</v>
      </c>
      <c r="I54" s="996"/>
    </row>
    <row r="55" spans="1:9" ht="40.5" customHeight="1">
      <c r="A55" s="778">
        <f t="shared" si="5"/>
        <v>38</v>
      </c>
      <c r="B55" s="780" t="s">
        <v>1787</v>
      </c>
      <c r="C55" s="781" t="s">
        <v>81</v>
      </c>
      <c r="D55" s="782">
        <v>5</v>
      </c>
      <c r="E55" s="986"/>
      <c r="F55" s="784">
        <f t="shared" si="6"/>
        <v>0</v>
      </c>
      <c r="I55" s="996"/>
    </row>
    <row r="56" spans="1:9" ht="36" customHeight="1">
      <c r="A56" s="778">
        <f t="shared" si="5"/>
        <v>39</v>
      </c>
      <c r="B56" s="780" t="s">
        <v>1788</v>
      </c>
      <c r="C56" s="781" t="s">
        <v>81</v>
      </c>
      <c r="D56" s="782">
        <v>303</v>
      </c>
      <c r="E56" s="986"/>
      <c r="F56" s="784">
        <f t="shared" si="6"/>
        <v>0</v>
      </c>
      <c r="I56" s="996"/>
    </row>
    <row r="57" spans="1:9" ht="36" customHeight="1">
      <c r="A57" s="778">
        <f t="shared" si="5"/>
        <v>40</v>
      </c>
      <c r="B57" s="780" t="s">
        <v>1789</v>
      </c>
      <c r="C57" s="781" t="s">
        <v>81</v>
      </c>
      <c r="D57" s="782">
        <v>159</v>
      </c>
      <c r="E57" s="986"/>
      <c r="F57" s="784">
        <f t="shared" si="6"/>
        <v>0</v>
      </c>
      <c r="I57" s="996"/>
    </row>
    <row r="58" spans="1:9" ht="80.25" customHeight="1">
      <c r="A58" s="778">
        <f t="shared" si="5"/>
        <v>41</v>
      </c>
      <c r="B58" s="780" t="s">
        <v>1790</v>
      </c>
      <c r="C58" s="781" t="s">
        <v>96</v>
      </c>
      <c r="D58" s="782">
        <v>1770</v>
      </c>
      <c r="E58" s="990"/>
      <c r="F58" s="784">
        <f t="shared" si="6"/>
        <v>0</v>
      </c>
      <c r="I58" s="996"/>
    </row>
    <row r="59" spans="1:9" ht="81" customHeight="1">
      <c r="A59" s="778">
        <f t="shared" si="5"/>
        <v>42</v>
      </c>
      <c r="B59" s="780" t="s">
        <v>1791</v>
      </c>
      <c r="C59" s="781" t="s">
        <v>96</v>
      </c>
      <c r="D59" s="782">
        <v>1171</v>
      </c>
      <c r="E59" s="990"/>
      <c r="F59" s="784">
        <f t="shared" si="6"/>
        <v>0</v>
      </c>
      <c r="I59" s="996"/>
    </row>
    <row r="60" spans="1:9" ht="84" customHeight="1">
      <c r="A60" s="778">
        <f t="shared" si="5"/>
        <v>43</v>
      </c>
      <c r="B60" s="780" t="s">
        <v>1976</v>
      </c>
      <c r="C60" s="781" t="s">
        <v>81</v>
      </c>
      <c r="D60" s="782">
        <v>17</v>
      </c>
      <c r="E60" s="990"/>
      <c r="F60" s="784">
        <f t="shared" si="6"/>
        <v>0</v>
      </c>
      <c r="I60" s="996"/>
    </row>
    <row r="61" spans="1:9">
      <c r="A61" s="778"/>
      <c r="B61" s="780" t="s">
        <v>1722</v>
      </c>
      <c r="C61" s="781"/>
      <c r="D61" s="782"/>
      <c r="E61" s="986"/>
      <c r="F61" s="784"/>
    </row>
    <row r="62" spans="1:9" ht="62.25" customHeight="1">
      <c r="A62" s="778">
        <f>A60+1</f>
        <v>44</v>
      </c>
      <c r="B62" s="780" t="s">
        <v>1792</v>
      </c>
      <c r="C62" s="781" t="s">
        <v>214</v>
      </c>
      <c r="D62" s="782">
        <v>156366</v>
      </c>
      <c r="E62" s="986"/>
      <c r="F62" s="784">
        <f>+D62*E62</f>
        <v>0</v>
      </c>
      <c r="G62" s="1003"/>
    </row>
    <row r="63" spans="1:9" ht="42.75" customHeight="1">
      <c r="A63" s="778">
        <f>A62+1</f>
        <v>45</v>
      </c>
      <c r="B63" s="780" t="s">
        <v>1793</v>
      </c>
      <c r="C63" s="781" t="s">
        <v>214</v>
      </c>
      <c r="D63" s="782">
        <v>46636</v>
      </c>
      <c r="E63" s="986"/>
      <c r="F63" s="784">
        <f>+D63*E63</f>
        <v>0</v>
      </c>
      <c r="G63" s="1004"/>
    </row>
    <row r="64" spans="1:9" ht="54" customHeight="1">
      <c r="A64" s="778">
        <f>A63+1</f>
        <v>46</v>
      </c>
      <c r="B64" s="780" t="s">
        <v>1794</v>
      </c>
      <c r="C64" s="781" t="s">
        <v>214</v>
      </c>
      <c r="D64" s="782">
        <v>11323</v>
      </c>
      <c r="E64" s="986"/>
      <c r="F64" s="784">
        <f>+D64*E64</f>
        <v>0</v>
      </c>
      <c r="G64" s="996"/>
      <c r="I64" s="996"/>
    </row>
    <row r="65" spans="1:9" ht="67.5" customHeight="1">
      <c r="A65" s="778">
        <f>A64+1</f>
        <v>47</v>
      </c>
      <c r="B65" s="780" t="s">
        <v>1795</v>
      </c>
      <c r="C65" s="781" t="s">
        <v>214</v>
      </c>
      <c r="D65" s="782">
        <v>488</v>
      </c>
      <c r="E65" s="986"/>
      <c r="F65" s="784">
        <f>+D65*E65</f>
        <v>0</v>
      </c>
      <c r="I65" s="996"/>
    </row>
    <row r="66" spans="1:9">
      <c r="A66" s="778"/>
      <c r="B66" s="780" t="s">
        <v>14</v>
      </c>
      <c r="C66" s="781"/>
      <c r="D66" s="782"/>
      <c r="E66" s="986"/>
      <c r="F66" s="784"/>
    </row>
    <row r="67" spans="1:9" ht="20.25" customHeight="1">
      <c r="A67" s="778">
        <f>A65+1</f>
        <v>48</v>
      </c>
      <c r="B67" s="785" t="s">
        <v>1796</v>
      </c>
      <c r="C67" s="781" t="s">
        <v>96</v>
      </c>
      <c r="D67" s="787">
        <v>518</v>
      </c>
      <c r="E67" s="987"/>
      <c r="F67" s="788">
        <f t="shared" ref="F67:F72" si="7">+D67*E67</f>
        <v>0</v>
      </c>
    </row>
    <row r="68" spans="1:9" ht="20.25" customHeight="1">
      <c r="A68" s="778">
        <f>A67+1</f>
        <v>49</v>
      </c>
      <c r="B68" s="785" t="s">
        <v>1797</v>
      </c>
      <c r="C68" s="781" t="s">
        <v>96</v>
      </c>
      <c r="D68" s="787">
        <v>68</v>
      </c>
      <c r="E68" s="987"/>
      <c r="F68" s="788">
        <f t="shared" si="7"/>
        <v>0</v>
      </c>
    </row>
    <row r="69" spans="1:9" ht="27.75" customHeight="1">
      <c r="A69" s="778">
        <f>A68+1</f>
        <v>50</v>
      </c>
      <c r="B69" s="780" t="s">
        <v>1798</v>
      </c>
      <c r="C69" s="781" t="s">
        <v>96</v>
      </c>
      <c r="D69" s="782">
        <v>4</v>
      </c>
      <c r="E69" s="986"/>
      <c r="F69" s="788">
        <f t="shared" si="7"/>
        <v>0</v>
      </c>
    </row>
    <row r="70" spans="1:9" ht="39" customHeight="1">
      <c r="A70" s="778">
        <f>A69+1</f>
        <v>51</v>
      </c>
      <c r="B70" s="785" t="s">
        <v>1799</v>
      </c>
      <c r="C70" s="781" t="s">
        <v>96</v>
      </c>
      <c r="D70" s="782">
        <v>92</v>
      </c>
      <c r="E70" s="986"/>
      <c r="F70" s="788">
        <f t="shared" si="7"/>
        <v>0</v>
      </c>
    </row>
    <row r="71" spans="1:9" ht="39" customHeight="1">
      <c r="A71" s="778">
        <f>A70+1</f>
        <v>52</v>
      </c>
      <c r="B71" s="785" t="s">
        <v>1800</v>
      </c>
      <c r="C71" s="781" t="s">
        <v>225</v>
      </c>
      <c r="D71" s="782">
        <v>60</v>
      </c>
      <c r="E71" s="986"/>
      <c r="F71" s="788">
        <f t="shared" si="7"/>
        <v>0</v>
      </c>
    </row>
    <row r="72" spans="1:9" ht="39" customHeight="1">
      <c r="A72" s="778">
        <f>A71+1</f>
        <v>53</v>
      </c>
      <c r="B72" s="785" t="s">
        <v>1801</v>
      </c>
      <c r="C72" s="781" t="s">
        <v>225</v>
      </c>
      <c r="D72" s="782">
        <v>15</v>
      </c>
      <c r="E72" s="986"/>
      <c r="F72" s="788">
        <f t="shared" si="7"/>
        <v>0</v>
      </c>
    </row>
    <row r="73" spans="1:9">
      <c r="A73" s="778"/>
      <c r="B73" s="780" t="s">
        <v>1802</v>
      </c>
      <c r="C73" s="781"/>
      <c r="D73" s="782"/>
      <c r="E73" s="986"/>
      <c r="F73" s="784"/>
    </row>
    <row r="74" spans="1:9" ht="53.25" customHeight="1">
      <c r="A74" s="778">
        <f>A72+1</f>
        <v>54</v>
      </c>
      <c r="B74" s="795" t="s">
        <v>1803</v>
      </c>
      <c r="C74" s="781" t="s">
        <v>225</v>
      </c>
      <c r="D74" s="782">
        <v>4</v>
      </c>
      <c r="E74" s="986"/>
      <c r="F74" s="788">
        <f t="shared" ref="F74:F79" si="8">+D74*E74</f>
        <v>0</v>
      </c>
    </row>
    <row r="75" spans="1:9" ht="60" customHeight="1">
      <c r="A75" s="778">
        <f>A74+1</f>
        <v>55</v>
      </c>
      <c r="B75" s="795" t="s">
        <v>1804</v>
      </c>
      <c r="C75" s="781" t="s">
        <v>84</v>
      </c>
      <c r="D75" s="782">
        <v>6</v>
      </c>
      <c r="E75" s="986"/>
      <c r="F75" s="788">
        <f t="shared" si="8"/>
        <v>0</v>
      </c>
    </row>
    <row r="76" spans="1:9" ht="60" customHeight="1">
      <c r="A76" s="778">
        <f>A75+1</f>
        <v>56</v>
      </c>
      <c r="B76" s="795" t="s">
        <v>1805</v>
      </c>
      <c r="C76" s="781" t="s">
        <v>84</v>
      </c>
      <c r="D76" s="782">
        <v>6</v>
      </c>
      <c r="E76" s="986"/>
      <c r="F76" s="788">
        <f t="shared" si="8"/>
        <v>0</v>
      </c>
    </row>
    <row r="77" spans="1:9" ht="60" customHeight="1">
      <c r="A77" s="778">
        <f>A76+1</f>
        <v>57</v>
      </c>
      <c r="B77" s="795" t="s">
        <v>1806</v>
      </c>
      <c r="C77" s="781" t="s">
        <v>84</v>
      </c>
      <c r="D77" s="782">
        <v>5</v>
      </c>
      <c r="E77" s="986"/>
      <c r="F77" s="788">
        <f t="shared" si="8"/>
        <v>0</v>
      </c>
    </row>
    <row r="78" spans="1:9" ht="82.5" customHeight="1">
      <c r="A78" s="778">
        <f>A77+1</f>
        <v>58</v>
      </c>
      <c r="B78" s="795" t="s">
        <v>1807</v>
      </c>
      <c r="C78" s="781" t="s">
        <v>84</v>
      </c>
      <c r="D78" s="782">
        <v>1</v>
      </c>
      <c r="E78" s="986"/>
      <c r="F78" s="788">
        <f t="shared" si="8"/>
        <v>0</v>
      </c>
    </row>
    <row r="79" spans="1:9" ht="82.5" customHeight="1">
      <c r="A79" s="778">
        <f>A78+1</f>
        <v>59</v>
      </c>
      <c r="B79" s="795" t="s">
        <v>1808</v>
      </c>
      <c r="C79" s="781" t="s">
        <v>84</v>
      </c>
      <c r="D79" s="782">
        <v>3</v>
      </c>
      <c r="E79" s="986"/>
      <c r="F79" s="788">
        <f t="shared" si="8"/>
        <v>0</v>
      </c>
    </row>
    <row r="80" spans="1:9" ht="15.75" customHeight="1">
      <c r="A80" s="778"/>
      <c r="B80" s="780" t="s">
        <v>1809</v>
      </c>
      <c r="C80" s="781"/>
      <c r="D80" s="782"/>
      <c r="E80" s="986"/>
      <c r="F80" s="784"/>
    </row>
    <row r="81" spans="1:9" ht="57" customHeight="1">
      <c r="A81" s="778">
        <f>A79+1</f>
        <v>60</v>
      </c>
      <c r="B81" s="785" t="s">
        <v>1810</v>
      </c>
      <c r="C81" s="786" t="s">
        <v>225</v>
      </c>
      <c r="D81" s="787">
        <v>15</v>
      </c>
      <c r="E81" s="989"/>
      <c r="F81" s="788">
        <f>+D81*E81</f>
        <v>0</v>
      </c>
    </row>
    <row r="82" spans="1:9" ht="72" customHeight="1">
      <c r="A82" s="778">
        <f>A81+1</f>
        <v>61</v>
      </c>
      <c r="B82" s="785" t="s">
        <v>1811</v>
      </c>
      <c r="C82" s="781" t="s">
        <v>81</v>
      </c>
      <c r="D82" s="782">
        <v>25</v>
      </c>
      <c r="E82" s="986"/>
      <c r="F82" s="784">
        <f>+D82*E82</f>
        <v>0</v>
      </c>
    </row>
    <row r="83" spans="1:9">
      <c r="A83" s="778"/>
      <c r="B83" s="780" t="s">
        <v>34</v>
      </c>
      <c r="C83" s="781"/>
      <c r="D83" s="782"/>
      <c r="E83" s="986"/>
      <c r="F83" s="784"/>
    </row>
    <row r="84" spans="1:9" ht="45.75" customHeight="1">
      <c r="A84" s="778">
        <f>A82+1</f>
        <v>62</v>
      </c>
      <c r="B84" s="796" t="s">
        <v>1812</v>
      </c>
      <c r="C84" s="797" t="s">
        <v>225</v>
      </c>
      <c r="D84" s="798">
        <v>280</v>
      </c>
      <c r="E84" s="991"/>
      <c r="F84" s="799">
        <f>+D84*E84</f>
        <v>0</v>
      </c>
      <c r="I84" s="996"/>
    </row>
    <row r="85" spans="1:9" ht="45.75" customHeight="1">
      <c r="A85" s="778">
        <f>A84+1</f>
        <v>63</v>
      </c>
      <c r="B85" s="796" t="s">
        <v>1813</v>
      </c>
      <c r="C85" s="797" t="s">
        <v>225</v>
      </c>
      <c r="D85" s="798">
        <v>22</v>
      </c>
      <c r="E85" s="991"/>
      <c r="F85" s="799">
        <f>+D85*E85</f>
        <v>0</v>
      </c>
      <c r="I85" s="996"/>
    </row>
    <row r="86" spans="1:9">
      <c r="A86" s="778"/>
      <c r="B86" s="935" t="s">
        <v>1814</v>
      </c>
      <c r="C86" s="781"/>
      <c r="D86" s="782"/>
      <c r="E86" s="986"/>
      <c r="F86" s="784">
        <f>SUM(F51:F85)</f>
        <v>0</v>
      </c>
    </row>
    <row r="87" spans="1:9">
      <c r="A87" s="778"/>
      <c r="B87" s="935" t="s">
        <v>1728</v>
      </c>
      <c r="C87" s="781"/>
      <c r="D87" s="782"/>
      <c r="E87" s="986"/>
      <c r="F87" s="784"/>
    </row>
    <row r="88" spans="1:9">
      <c r="A88" s="778"/>
      <c r="B88" s="780" t="s">
        <v>1729</v>
      </c>
      <c r="C88" s="781"/>
      <c r="D88" s="782"/>
      <c r="E88" s="986"/>
      <c r="F88" s="784"/>
    </row>
    <row r="89" spans="1:9" ht="14.25" customHeight="1">
      <c r="A89" s="778">
        <f>A85+1</f>
        <v>64</v>
      </c>
      <c r="B89" s="780" t="s">
        <v>1815</v>
      </c>
      <c r="C89" s="781" t="s">
        <v>84</v>
      </c>
      <c r="D89" s="782">
        <v>10</v>
      </c>
      <c r="E89" s="990"/>
      <c r="F89" s="784">
        <f>+D89*E89</f>
        <v>0</v>
      </c>
    </row>
    <row r="90" spans="1:9" ht="25.5">
      <c r="A90" s="778">
        <f>A89+1</f>
        <v>65</v>
      </c>
      <c r="B90" s="780" t="s">
        <v>1816</v>
      </c>
      <c r="C90" s="781" t="s">
        <v>84</v>
      </c>
      <c r="D90" s="782">
        <v>21</v>
      </c>
      <c r="E90" s="990"/>
      <c r="F90" s="784">
        <f>+D90*E90</f>
        <v>0</v>
      </c>
    </row>
    <row r="91" spans="1:9" ht="42" customHeight="1">
      <c r="A91" s="778">
        <f>A90+1</f>
        <v>66</v>
      </c>
      <c r="B91" s="780" t="s">
        <v>1817</v>
      </c>
      <c r="C91" s="781" t="s">
        <v>1556</v>
      </c>
      <c r="D91" s="782">
        <v>1</v>
      </c>
      <c r="E91" s="990"/>
      <c r="F91" s="784">
        <f>+D91*E91</f>
        <v>0</v>
      </c>
    </row>
    <row r="92" spans="1:9" ht="42.75" customHeight="1">
      <c r="A92" s="778">
        <f>A91+1</f>
        <v>67</v>
      </c>
      <c r="B92" s="785" t="s">
        <v>1818</v>
      </c>
      <c r="C92" s="781" t="s">
        <v>84</v>
      </c>
      <c r="D92" s="787">
        <v>1</v>
      </c>
      <c r="E92" s="989"/>
      <c r="F92" s="784">
        <f>+D92*E92</f>
        <v>0</v>
      </c>
    </row>
    <row r="93" spans="1:9" ht="14.25" customHeight="1">
      <c r="A93" s="778">
        <f>A92+1</f>
        <v>68</v>
      </c>
      <c r="B93" s="780" t="s">
        <v>1819</v>
      </c>
      <c r="C93" s="781" t="s">
        <v>79</v>
      </c>
      <c r="D93" s="782">
        <v>50</v>
      </c>
      <c r="E93" s="986"/>
      <c r="F93" s="784">
        <f>+D93*E93</f>
        <v>0</v>
      </c>
    </row>
    <row r="94" spans="1:9">
      <c r="A94" s="778"/>
      <c r="B94" s="935" t="s">
        <v>1820</v>
      </c>
      <c r="C94" s="781"/>
      <c r="D94" s="782"/>
      <c r="E94" s="783"/>
      <c r="F94" s="784">
        <f>SUM(F89:F93)</f>
        <v>0</v>
      </c>
    </row>
    <row r="95" spans="1:9">
      <c r="A95" s="800"/>
      <c r="B95" s="801"/>
      <c r="C95" s="802"/>
      <c r="D95" s="803"/>
      <c r="E95" s="804"/>
      <c r="F95" s="805"/>
    </row>
    <row r="96" spans="1:9">
      <c r="A96" s="800"/>
      <c r="B96" s="936"/>
      <c r="C96" s="802"/>
      <c r="D96" s="803"/>
      <c r="E96" s="804"/>
      <c r="F96" s="805"/>
    </row>
    <row r="97" spans="1:6" ht="15">
      <c r="A97" s="937" t="s">
        <v>1</v>
      </c>
      <c r="B97" s="780"/>
      <c r="C97" s="938"/>
      <c r="D97" s="939"/>
      <c r="E97" s="940"/>
      <c r="F97" s="784"/>
    </row>
    <row r="98" spans="1:6" ht="12.75" customHeight="1">
      <c r="A98" s="779" t="s">
        <v>1821</v>
      </c>
      <c r="B98" s="780"/>
      <c r="C98" s="938"/>
      <c r="D98" s="780"/>
      <c r="E98" s="938"/>
      <c r="F98" s="784">
        <f>+F9</f>
        <v>0</v>
      </c>
    </row>
    <row r="99" spans="1:6" ht="12.75" customHeight="1">
      <c r="A99" s="779" t="s">
        <v>1781</v>
      </c>
      <c r="B99" s="780"/>
      <c r="C99" s="938"/>
      <c r="D99" s="780"/>
      <c r="E99" s="938"/>
      <c r="F99" s="784">
        <f>+F48</f>
        <v>0</v>
      </c>
    </row>
    <row r="100" spans="1:6" ht="12.75" customHeight="1">
      <c r="A100" s="779" t="s">
        <v>1814</v>
      </c>
      <c r="B100" s="780"/>
      <c r="C100" s="938"/>
      <c r="D100" s="780"/>
      <c r="E100" s="938"/>
      <c r="F100" s="784">
        <f>+F86</f>
        <v>0</v>
      </c>
    </row>
    <row r="101" spans="1:6" ht="12.75" customHeight="1">
      <c r="A101" s="779" t="s">
        <v>1820</v>
      </c>
      <c r="B101" s="780"/>
      <c r="C101" s="938"/>
      <c r="D101" s="780"/>
      <c r="E101" s="938"/>
      <c r="F101" s="784">
        <f>+F94</f>
        <v>0</v>
      </c>
    </row>
    <row r="102" spans="1:6" ht="12.75" customHeight="1" thickBot="1">
      <c r="A102" s="941"/>
      <c r="B102" s="942"/>
      <c r="C102" s="943"/>
      <c r="D102" s="942"/>
      <c r="E102" s="943"/>
      <c r="F102" s="944"/>
    </row>
    <row r="103" spans="1:6">
      <c r="A103" s="3366" t="s">
        <v>1822</v>
      </c>
      <c r="B103" s="3367"/>
      <c r="C103" s="3367"/>
      <c r="D103" s="3367"/>
      <c r="E103" s="3367"/>
      <c r="F103" s="945">
        <f>SUM(F98:F102)</f>
        <v>0</v>
      </c>
    </row>
    <row r="105" spans="1:6">
      <c r="A105" s="946"/>
      <c r="B105" s="946"/>
    </row>
    <row r="106" spans="1:6">
      <c r="A106" s="946"/>
      <c r="B106" s="946"/>
    </row>
    <row r="107" spans="1:6">
      <c r="A107" s="946"/>
      <c r="B107" s="946"/>
    </row>
    <row r="108" spans="1:6">
      <c r="A108" s="946"/>
      <c r="B108" s="946"/>
    </row>
    <row r="109" spans="1:6">
      <c r="A109" s="946"/>
      <c r="B109" s="946"/>
    </row>
    <row r="110" spans="1:6">
      <c r="A110" s="946"/>
      <c r="B110" s="946"/>
    </row>
    <row r="111" spans="1:6">
      <c r="A111" s="946"/>
      <c r="B111" s="946"/>
    </row>
    <row r="112" spans="1:6">
      <c r="A112" s="946"/>
      <c r="B112" s="946"/>
    </row>
    <row r="113" spans="1:2">
      <c r="A113" s="946"/>
      <c r="B113" s="946"/>
    </row>
    <row r="114" spans="1:2">
      <c r="A114" s="946"/>
      <c r="B114" s="946"/>
    </row>
    <row r="115" spans="1:2">
      <c r="A115" s="946"/>
      <c r="B115" s="946"/>
    </row>
  </sheetData>
  <sheetProtection algorithmName="SHA-512" hashValue="ST+ONLSvYOoR6v8GiHwUd2jdYERoqep1ehey4O1+odStlXm7Qh41Yt2Ph6e4j69w+1Xp0RscD72pWHqxcX7aYw==" saltValue="SD/Ncvf5ibZV39WeZ2Mm5Q==" spinCount="100000" sheet="1" objects="1" scenarios="1" selectLockedCells="1"/>
  <mergeCells count="1">
    <mergeCell ref="A103:E103"/>
  </mergeCells>
  <conditionalFormatting sqref="A98:A101">
    <cfRule type="duplicateValues" dxfId="11" priority="1" stopIfTrue="1"/>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D867F-66A6-443E-809F-5AD26E521B23}">
  <sheetPr>
    <tabColor theme="4" tint="0.59999389629810485"/>
  </sheetPr>
  <dimension ref="A1:IV27"/>
  <sheetViews>
    <sheetView showGridLines="0" zoomScale="127" zoomScaleNormal="127" workbookViewId="0">
      <selection activeCell="E11" sqref="E11"/>
    </sheetView>
  </sheetViews>
  <sheetFormatPr defaultColWidth="8.7109375" defaultRowHeight="13.5" customHeight="1"/>
  <cols>
    <col min="1" max="1" width="3.42578125" style="1393" customWidth="1"/>
    <col min="2" max="2" width="37.42578125" style="1393" customWidth="1"/>
    <col min="3" max="3" width="6" style="1393" customWidth="1"/>
    <col min="4" max="4" width="7.7109375" style="1393" customWidth="1"/>
    <col min="5" max="5" width="9.42578125" style="1393" customWidth="1"/>
    <col min="6" max="6" width="12.7109375" style="1393" customWidth="1"/>
    <col min="7" max="21" width="8.85546875" style="1440" customWidth="1"/>
    <col min="22" max="256" width="8.85546875" style="1393" customWidth="1"/>
    <col min="257" max="16384" width="8.7109375" style="1441"/>
  </cols>
  <sheetData>
    <row r="1" spans="1:6" ht="8.65" customHeight="1">
      <c r="A1" s="3503" t="s">
        <v>2564</v>
      </c>
      <c r="B1" s="3479"/>
      <c r="C1" s="3462"/>
      <c r="D1" s="3479"/>
      <c r="E1" s="3479"/>
      <c r="F1" s="3479"/>
    </row>
    <row r="2" spans="1:6" ht="7.9" customHeight="1">
      <c r="A2" s="3479"/>
      <c r="B2" s="3479"/>
      <c r="C2" s="3479"/>
      <c r="D2" s="3479"/>
      <c r="E2" s="3479"/>
      <c r="F2" s="3479"/>
    </row>
    <row r="3" spans="1:6" ht="13.7" customHeight="1">
      <c r="A3" s="3504"/>
      <c r="B3" s="3504"/>
      <c r="C3" s="3462"/>
      <c r="D3" s="3504"/>
      <c r="E3" s="3504"/>
      <c r="F3" s="3504"/>
    </row>
    <row r="4" spans="1:6" ht="15" customHeight="1">
      <c r="A4" s="1454"/>
      <c r="B4" s="3481" t="s">
        <v>2565</v>
      </c>
      <c r="C4" s="3505"/>
      <c r="D4" s="3482"/>
      <c r="E4" s="3482"/>
      <c r="F4" s="1472">
        <f>SUM(F10:F27)</f>
        <v>0</v>
      </c>
    </row>
    <row r="5" spans="1:6" ht="39.6" customHeight="1">
      <c r="A5" s="1487"/>
      <c r="B5" s="1488" t="s">
        <v>2566</v>
      </c>
      <c r="C5" s="1489"/>
      <c r="D5" s="1490"/>
      <c r="E5" s="1490"/>
      <c r="F5" s="1491"/>
    </row>
    <row r="6" spans="1:6" ht="15" customHeight="1">
      <c r="A6" s="3486" t="s">
        <v>2052</v>
      </c>
      <c r="B6" s="3487"/>
      <c r="C6" s="3487"/>
      <c r="D6" s="3487"/>
      <c r="E6" s="3487"/>
      <c r="F6" s="3488"/>
    </row>
    <row r="7" spans="1:6" ht="18.75" customHeight="1">
      <c r="A7" s="1457" t="s">
        <v>2053</v>
      </c>
      <c r="B7" s="3502" t="s">
        <v>2054</v>
      </c>
      <c r="C7" s="3447"/>
      <c r="D7" s="3447"/>
      <c r="E7" s="3447"/>
      <c r="F7" s="3448"/>
    </row>
    <row r="8" spans="1:6" ht="23.25" customHeight="1">
      <c r="A8" s="1457" t="s">
        <v>2053</v>
      </c>
      <c r="B8" s="3502" t="s">
        <v>2055</v>
      </c>
      <c r="C8" s="3447"/>
      <c r="D8" s="3447"/>
      <c r="E8" s="3447"/>
      <c r="F8" s="3448"/>
    </row>
    <row r="9" spans="1:6" ht="13.15" customHeight="1">
      <c r="A9" s="1492" t="s">
        <v>2028</v>
      </c>
      <c r="B9" s="1492" t="s">
        <v>2567</v>
      </c>
      <c r="C9" s="1493" t="s">
        <v>2058</v>
      </c>
      <c r="D9" s="1493" t="s">
        <v>39</v>
      </c>
      <c r="E9" s="1493" t="s">
        <v>2568</v>
      </c>
      <c r="F9" s="1493" t="s">
        <v>2569</v>
      </c>
    </row>
    <row r="10" spans="1:6" ht="13.15" customHeight="1">
      <c r="A10" s="1494"/>
      <c r="B10" s="1495"/>
      <c r="C10" s="1468"/>
      <c r="D10" s="1495"/>
      <c r="E10" s="1461"/>
      <c r="F10" s="1462"/>
    </row>
    <row r="11" spans="1:6" ht="33" customHeight="1">
      <c r="A11" s="1457">
        <v>1</v>
      </c>
      <c r="B11" s="1458" t="s">
        <v>2570</v>
      </c>
      <c r="C11" s="1459" t="s">
        <v>81</v>
      </c>
      <c r="D11" s="1460">
        <f>212*1.1*0.4</f>
        <v>93.280000000000015</v>
      </c>
      <c r="E11" s="1520"/>
      <c r="F11" s="1462">
        <f t="shared" ref="F11:F27" si="0">D11*E11</f>
        <v>0</v>
      </c>
    </row>
    <row r="12" spans="1:6" ht="43.15" customHeight="1">
      <c r="A12" s="1457">
        <v>2</v>
      </c>
      <c r="B12" s="1458" t="s">
        <v>2571</v>
      </c>
      <c r="C12" s="1459" t="s">
        <v>81</v>
      </c>
      <c r="D12" s="1496">
        <f>(D11)*0.7*0.3</f>
        <v>19.588800000000003</v>
      </c>
      <c r="E12" s="1520"/>
      <c r="F12" s="1462">
        <f t="shared" si="0"/>
        <v>0</v>
      </c>
    </row>
    <row r="13" spans="1:6" ht="22.9" customHeight="1">
      <c r="A13" s="1473">
        <v>3</v>
      </c>
      <c r="B13" s="1484" t="s">
        <v>2529</v>
      </c>
      <c r="C13" s="1475" t="s">
        <v>96</v>
      </c>
      <c r="D13" s="1497">
        <f>212*0.4</f>
        <v>84.800000000000011</v>
      </c>
      <c r="E13" s="1521"/>
      <c r="F13" s="1478">
        <f t="shared" si="0"/>
        <v>0</v>
      </c>
    </row>
    <row r="14" spans="1:6" ht="33" customHeight="1">
      <c r="A14" s="1473">
        <v>4</v>
      </c>
      <c r="B14" s="1484" t="s">
        <v>2530</v>
      </c>
      <c r="C14" s="1475" t="s">
        <v>81</v>
      </c>
      <c r="D14" s="1497">
        <f>212*0.4*0.1</f>
        <v>8.4800000000000022</v>
      </c>
      <c r="E14" s="1521"/>
      <c r="F14" s="1478">
        <f t="shared" si="0"/>
        <v>0</v>
      </c>
    </row>
    <row r="15" spans="1:6" ht="33" customHeight="1">
      <c r="A15" s="1473">
        <v>5</v>
      </c>
      <c r="B15" s="1484" t="s">
        <v>2531</v>
      </c>
      <c r="C15" s="1475" t="s">
        <v>81</v>
      </c>
      <c r="D15" s="1497">
        <f>212*0.4*0.1</f>
        <v>8.4800000000000022</v>
      </c>
      <c r="E15" s="1521"/>
      <c r="F15" s="1478">
        <f t="shared" si="0"/>
        <v>0</v>
      </c>
    </row>
    <row r="16" spans="1:6" ht="33" customHeight="1">
      <c r="A16" s="1473">
        <v>6</v>
      </c>
      <c r="B16" s="1484" t="s">
        <v>2532</v>
      </c>
      <c r="C16" s="1475" t="s">
        <v>81</v>
      </c>
      <c r="D16" s="1498">
        <f>D11-D12-D14-D15</f>
        <v>56.731200000000001</v>
      </c>
      <c r="E16" s="1521"/>
      <c r="F16" s="1478">
        <f t="shared" si="0"/>
        <v>0</v>
      </c>
    </row>
    <row r="17" spans="1:6" ht="22.9" customHeight="1">
      <c r="A17" s="1457">
        <v>7</v>
      </c>
      <c r="B17" s="1458" t="s">
        <v>2538</v>
      </c>
      <c r="C17" s="1459" t="s">
        <v>81</v>
      </c>
      <c r="D17" s="1496">
        <v>2</v>
      </c>
      <c r="E17" s="1520"/>
      <c r="F17" s="1462">
        <f t="shared" si="0"/>
        <v>0</v>
      </c>
    </row>
    <row r="18" spans="1:6" ht="22.9" customHeight="1">
      <c r="A18" s="1457">
        <v>8</v>
      </c>
      <c r="B18" s="1458" t="s">
        <v>2539</v>
      </c>
      <c r="C18" s="1459" t="s">
        <v>81</v>
      </c>
      <c r="D18" s="1460">
        <f>(D11)</f>
        <v>93.280000000000015</v>
      </c>
      <c r="E18" s="1520"/>
      <c r="F18" s="1462">
        <f t="shared" si="0"/>
        <v>0</v>
      </c>
    </row>
    <row r="19" spans="1:6" ht="52.9" customHeight="1">
      <c r="A19" s="1457">
        <v>9</v>
      </c>
      <c r="B19" s="1458" t="s">
        <v>2572</v>
      </c>
      <c r="C19" s="1459" t="s">
        <v>1579</v>
      </c>
      <c r="D19" s="1460">
        <v>212</v>
      </c>
      <c r="E19" s="1520"/>
      <c r="F19" s="1462">
        <f t="shared" si="0"/>
        <v>0</v>
      </c>
    </row>
    <row r="20" spans="1:6" ht="33" customHeight="1">
      <c r="A20" s="1457">
        <v>10</v>
      </c>
      <c r="B20" s="1458" t="s">
        <v>2573</v>
      </c>
      <c r="C20" s="1459" t="s">
        <v>84</v>
      </c>
      <c r="D20" s="1460">
        <v>3</v>
      </c>
      <c r="E20" s="1520"/>
      <c r="F20" s="1462">
        <f t="shared" si="0"/>
        <v>0</v>
      </c>
    </row>
    <row r="21" spans="1:6" ht="52.9" customHeight="1">
      <c r="A21" s="1457">
        <v>12</v>
      </c>
      <c r="B21" s="1458" t="s">
        <v>2574</v>
      </c>
      <c r="C21" s="1459" t="s">
        <v>84</v>
      </c>
      <c r="D21" s="1460">
        <v>7</v>
      </c>
      <c r="E21" s="1520"/>
      <c r="F21" s="1462">
        <f t="shared" si="0"/>
        <v>0</v>
      </c>
    </row>
    <row r="22" spans="1:6" ht="73.900000000000006" customHeight="1">
      <c r="A22" s="1457">
        <v>13</v>
      </c>
      <c r="B22" s="1458" t="s">
        <v>2575</v>
      </c>
      <c r="C22" s="1459" t="s">
        <v>84</v>
      </c>
      <c r="D22" s="1460">
        <v>7</v>
      </c>
      <c r="E22" s="1520"/>
      <c r="F22" s="1462">
        <f t="shared" si="0"/>
        <v>0</v>
      </c>
    </row>
    <row r="23" spans="1:6" ht="93" customHeight="1">
      <c r="A23" s="1457">
        <v>14</v>
      </c>
      <c r="B23" s="1458" t="s">
        <v>2576</v>
      </c>
      <c r="C23" s="1459" t="s">
        <v>84</v>
      </c>
      <c r="D23" s="1460">
        <v>4</v>
      </c>
      <c r="E23" s="1520"/>
      <c r="F23" s="1462">
        <f t="shared" si="0"/>
        <v>0</v>
      </c>
    </row>
    <row r="24" spans="1:6" ht="43.15" customHeight="1">
      <c r="A24" s="1457">
        <v>15</v>
      </c>
      <c r="B24" s="1458" t="s">
        <v>2577</v>
      </c>
      <c r="C24" s="1459" t="s">
        <v>84</v>
      </c>
      <c r="D24" s="1460">
        <v>8</v>
      </c>
      <c r="E24" s="1520"/>
      <c r="F24" s="1462">
        <f t="shared" si="0"/>
        <v>0</v>
      </c>
    </row>
    <row r="25" spans="1:6" ht="33" customHeight="1">
      <c r="A25" s="1457">
        <v>16</v>
      </c>
      <c r="B25" s="1458" t="s">
        <v>2578</v>
      </c>
      <c r="C25" s="1459" t="s">
        <v>1579</v>
      </c>
      <c r="D25" s="1460">
        <v>232</v>
      </c>
      <c r="E25" s="1520"/>
      <c r="F25" s="1462">
        <f t="shared" si="0"/>
        <v>0</v>
      </c>
    </row>
    <row r="26" spans="1:6" ht="22.9" customHeight="1">
      <c r="A26" s="1457">
        <v>17</v>
      </c>
      <c r="B26" s="1458" t="s">
        <v>2579</v>
      </c>
      <c r="C26" s="1459" t="s">
        <v>1579</v>
      </c>
      <c r="D26" s="1460">
        <v>212</v>
      </c>
      <c r="E26" s="1520"/>
      <c r="F26" s="1462">
        <f t="shared" si="0"/>
        <v>0</v>
      </c>
    </row>
    <row r="27" spans="1:6" ht="22.9" customHeight="1">
      <c r="A27" s="1457">
        <v>18</v>
      </c>
      <c r="B27" s="1458" t="s">
        <v>2544</v>
      </c>
      <c r="C27" s="1459" t="s">
        <v>73</v>
      </c>
      <c r="D27" s="1460">
        <v>7</v>
      </c>
      <c r="E27" s="1520"/>
      <c r="F27" s="1462">
        <f t="shared" si="0"/>
        <v>0</v>
      </c>
    </row>
  </sheetData>
  <sheetProtection algorithmName="SHA-512" hashValue="oRRSyjPrDufuaUcFmOFqeCncUyErtLV/YN+btbicSnxBpQnpv9ORDL0AeEOJF0KuDT/Ghfpjs0o7xmSkVfvXcA==" saltValue="q0Q6zBioJpkU7amNZJ44ow==" spinCount="100000" sheet="1" objects="1" scenarios="1" selectLockedCells="1"/>
  <mergeCells count="6">
    <mergeCell ref="B8:F8"/>
    <mergeCell ref="A1:F2"/>
    <mergeCell ref="A3:F3"/>
    <mergeCell ref="B4:E4"/>
    <mergeCell ref="A6:F6"/>
    <mergeCell ref="B7:F7"/>
  </mergeCells>
  <pageMargins left="0.748031" right="0.748031" top="1.5292520000000001" bottom="1.2204699999999999" header="0.51181100000000002" footer="0.66929099999999997"/>
  <pageSetup paperSize="9" orientation="portrait" r:id="rId1"/>
  <headerFooter>
    <oddFooter>&amp;R&amp;"Arial,Regular"&amp;8&amp;U&amp;K000000Stran &amp;P /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C695E-D7A0-43B3-A370-4E5649698CDF}">
  <sheetPr>
    <tabColor theme="4" tint="0.59999389629810485"/>
  </sheetPr>
  <dimension ref="A1:IV26"/>
  <sheetViews>
    <sheetView showGridLines="0" zoomScale="127" zoomScaleNormal="127" workbookViewId="0">
      <selection activeCell="E13" sqref="E13"/>
    </sheetView>
  </sheetViews>
  <sheetFormatPr defaultColWidth="8.7109375" defaultRowHeight="13.5" customHeight="1"/>
  <cols>
    <col min="1" max="1" width="3.42578125" style="1393" customWidth="1"/>
    <col min="2" max="2" width="36.28515625" style="1393" customWidth="1"/>
    <col min="3" max="3" width="6" style="1393" customWidth="1"/>
    <col min="4" max="4" width="7.7109375" style="1393" customWidth="1"/>
    <col min="5" max="5" width="8.28515625" style="1393" customWidth="1"/>
    <col min="6" max="6" width="13" style="1393" customWidth="1"/>
    <col min="7" max="21" width="8.85546875" style="1440" customWidth="1"/>
    <col min="22" max="256" width="8.85546875" style="1393" customWidth="1"/>
    <col min="257" max="16384" width="8.7109375" style="1441"/>
  </cols>
  <sheetData>
    <row r="1" spans="1:6" ht="8.65" customHeight="1">
      <c r="A1" s="3478" t="s">
        <v>2580</v>
      </c>
      <c r="B1" s="3479"/>
      <c r="C1" s="3479"/>
      <c r="D1" s="3479"/>
      <c r="E1" s="3479"/>
      <c r="F1" s="3479"/>
    </row>
    <row r="2" spans="1:6" ht="8.65" customHeight="1">
      <c r="A2" s="3479"/>
      <c r="B2" s="3479"/>
      <c r="C2" s="3479"/>
      <c r="D2" s="3479"/>
      <c r="E2" s="3479"/>
      <c r="F2" s="3479"/>
    </row>
    <row r="3" spans="1:6" ht="13.15" customHeight="1">
      <c r="A3" s="3504"/>
      <c r="B3" s="3504"/>
      <c r="C3" s="3504"/>
      <c r="D3" s="3504"/>
      <c r="E3" s="3504"/>
      <c r="F3" s="3504"/>
    </row>
    <row r="4" spans="1:6" ht="15" customHeight="1">
      <c r="A4" s="1454"/>
      <c r="B4" s="3481" t="s">
        <v>2581</v>
      </c>
      <c r="C4" s="3482"/>
      <c r="D4" s="3482"/>
      <c r="E4" s="3482"/>
      <c r="F4" s="1472">
        <f>SUM(F13:F26)</f>
        <v>0</v>
      </c>
    </row>
    <row r="5" spans="1:6" ht="13.15" customHeight="1">
      <c r="A5" s="3504"/>
      <c r="B5" s="3504"/>
      <c r="C5" s="3504"/>
      <c r="D5" s="3504"/>
      <c r="E5" s="3504"/>
      <c r="F5" s="3504"/>
    </row>
    <row r="6" spans="1:6" ht="33" customHeight="1">
      <c r="A6" s="1499"/>
      <c r="B6" s="1458" t="s">
        <v>2582</v>
      </c>
      <c r="C6" s="1500"/>
      <c r="D6" s="1501"/>
      <c r="E6" s="1502"/>
      <c r="F6" s="1503"/>
    </row>
    <row r="7" spans="1:6" ht="13.15" customHeight="1">
      <c r="A7" s="3509"/>
      <c r="B7" s="3504"/>
      <c r="C7" s="3504"/>
      <c r="D7" s="3504"/>
      <c r="E7" s="3504"/>
      <c r="F7" s="3509"/>
    </row>
    <row r="8" spans="1:6" ht="13.15" customHeight="1">
      <c r="A8" s="3486" t="s">
        <v>2052</v>
      </c>
      <c r="B8" s="3487"/>
      <c r="C8" s="3487"/>
      <c r="D8" s="3487"/>
      <c r="E8" s="3487"/>
      <c r="F8" s="3488"/>
    </row>
    <row r="9" spans="1:6" ht="13.15" customHeight="1">
      <c r="A9" s="1457" t="s">
        <v>2053</v>
      </c>
      <c r="B9" s="3502" t="s">
        <v>2054</v>
      </c>
      <c r="C9" s="3447"/>
      <c r="D9" s="3447"/>
      <c r="E9" s="3447"/>
      <c r="F9" s="3448"/>
    </row>
    <row r="10" spans="1:6" ht="13.15" customHeight="1">
      <c r="A10" s="1457" t="s">
        <v>2053</v>
      </c>
      <c r="B10" s="3502" t="s">
        <v>2055</v>
      </c>
      <c r="C10" s="3447"/>
      <c r="D10" s="3447"/>
      <c r="E10" s="3447"/>
      <c r="F10" s="3448"/>
    </row>
    <row r="11" spans="1:6" ht="13.15" customHeight="1">
      <c r="A11" s="1492" t="s">
        <v>2028</v>
      </c>
      <c r="B11" s="1504" t="s">
        <v>2567</v>
      </c>
      <c r="C11" s="1493" t="s">
        <v>2058</v>
      </c>
      <c r="D11" s="1493" t="s">
        <v>39</v>
      </c>
      <c r="E11" s="1493" t="s">
        <v>2568</v>
      </c>
      <c r="F11" s="1493" t="s">
        <v>2569</v>
      </c>
    </row>
    <row r="12" spans="1:6" ht="13.15" customHeight="1">
      <c r="A12" s="3506"/>
      <c r="B12" s="3506"/>
      <c r="C12" s="3506"/>
      <c r="D12" s="3506"/>
      <c r="E12" s="3506"/>
      <c r="F12" s="3506"/>
    </row>
    <row r="13" spans="1:6" ht="33" customHeight="1">
      <c r="A13" s="1457">
        <v>1</v>
      </c>
      <c r="B13" s="1458" t="s">
        <v>2583</v>
      </c>
      <c r="C13" s="1505" t="s">
        <v>73</v>
      </c>
      <c r="D13" s="1506">
        <v>3</v>
      </c>
      <c r="E13" s="1522"/>
      <c r="F13" s="1507">
        <f>E13*D13</f>
        <v>0</v>
      </c>
    </row>
    <row r="14" spans="1:6" ht="33" customHeight="1">
      <c r="A14" s="1457">
        <v>2</v>
      </c>
      <c r="B14" s="1458" t="s">
        <v>2584</v>
      </c>
      <c r="C14" s="1505" t="s">
        <v>73</v>
      </c>
      <c r="D14" s="1506">
        <v>3</v>
      </c>
      <c r="E14" s="1522"/>
      <c r="F14" s="1507">
        <f>E14*D14</f>
        <v>0</v>
      </c>
    </row>
    <row r="15" spans="1:6" ht="33" customHeight="1">
      <c r="A15" s="1457">
        <v>3</v>
      </c>
      <c r="B15" s="1458" t="s">
        <v>2585</v>
      </c>
      <c r="C15" s="1505" t="s">
        <v>73</v>
      </c>
      <c r="D15" s="1506">
        <v>14</v>
      </c>
      <c r="E15" s="1522"/>
      <c r="F15" s="1507">
        <f t="shared" ref="F15:F25" si="0">E15*D15</f>
        <v>0</v>
      </c>
    </row>
    <row r="16" spans="1:6" ht="33" customHeight="1">
      <c r="A16" s="1457">
        <v>4</v>
      </c>
      <c r="B16" s="1458" t="s">
        <v>2586</v>
      </c>
      <c r="C16" s="1505" t="s">
        <v>73</v>
      </c>
      <c r="D16" s="1506">
        <v>3</v>
      </c>
      <c r="E16" s="1522"/>
      <c r="F16" s="1507">
        <f t="shared" si="0"/>
        <v>0</v>
      </c>
    </row>
    <row r="17" spans="1:6" ht="52.9" customHeight="1">
      <c r="A17" s="1457">
        <v>5</v>
      </c>
      <c r="B17" s="1458" t="s">
        <v>2587</v>
      </c>
      <c r="C17" s="1505" t="s">
        <v>1579</v>
      </c>
      <c r="D17" s="1508">
        <f>306+98+42</f>
        <v>446</v>
      </c>
      <c r="E17" s="1522"/>
      <c r="F17" s="1507">
        <f t="shared" si="0"/>
        <v>0</v>
      </c>
    </row>
    <row r="18" spans="1:6" ht="33" customHeight="1">
      <c r="A18" s="1457">
        <v>6</v>
      </c>
      <c r="B18" s="1458" t="s">
        <v>2588</v>
      </c>
      <c r="C18" s="1505" t="s">
        <v>1579</v>
      </c>
      <c r="D18" s="1506">
        <v>35</v>
      </c>
      <c r="E18" s="1522"/>
      <c r="F18" s="1507">
        <f t="shared" si="0"/>
        <v>0</v>
      </c>
    </row>
    <row r="19" spans="1:6" ht="123.6" customHeight="1">
      <c r="A19" s="1457">
        <v>7</v>
      </c>
      <c r="B19" s="1509" t="s">
        <v>2589</v>
      </c>
      <c r="C19" s="1505" t="s">
        <v>84</v>
      </c>
      <c r="D19" s="1506">
        <v>7</v>
      </c>
      <c r="E19" s="1522"/>
      <c r="F19" s="1507">
        <f t="shared" si="0"/>
        <v>0</v>
      </c>
    </row>
    <row r="20" spans="1:6" ht="123.6" customHeight="1">
      <c r="A20" s="1457">
        <v>8</v>
      </c>
      <c r="B20" s="1509" t="s">
        <v>2590</v>
      </c>
      <c r="C20" s="1505" t="s">
        <v>84</v>
      </c>
      <c r="D20" s="1506">
        <v>4</v>
      </c>
      <c r="E20" s="1522"/>
      <c r="F20" s="1507">
        <f t="shared" si="0"/>
        <v>0</v>
      </c>
    </row>
    <row r="21" spans="1:6" ht="15.6" customHeight="1">
      <c r="A21" s="1457">
        <v>9</v>
      </c>
      <c r="B21" s="1458" t="s">
        <v>2591</v>
      </c>
      <c r="C21" s="1505" t="s">
        <v>84</v>
      </c>
      <c r="D21" s="1506">
        <v>1</v>
      </c>
      <c r="E21" s="1522"/>
      <c r="F21" s="1507">
        <f t="shared" si="0"/>
        <v>0</v>
      </c>
    </row>
    <row r="22" spans="1:6" ht="13.15" customHeight="1">
      <c r="A22" s="1457">
        <v>10</v>
      </c>
      <c r="B22" s="1458" t="s">
        <v>2592</v>
      </c>
      <c r="C22" s="1505" t="s">
        <v>84</v>
      </c>
      <c r="D22" s="1506">
        <v>1</v>
      </c>
      <c r="E22" s="1522"/>
      <c r="F22" s="1507">
        <f t="shared" si="0"/>
        <v>0</v>
      </c>
    </row>
    <row r="23" spans="1:6" ht="22.9" customHeight="1">
      <c r="A23" s="1457">
        <v>11</v>
      </c>
      <c r="B23" s="1458" t="s">
        <v>2545</v>
      </c>
      <c r="C23" s="1505" t="s">
        <v>79</v>
      </c>
      <c r="D23" s="1506">
        <v>4</v>
      </c>
      <c r="E23" s="1522"/>
      <c r="F23" s="1507">
        <f t="shared" si="0"/>
        <v>0</v>
      </c>
    </row>
    <row r="24" spans="1:6" ht="22.9" customHeight="1">
      <c r="A24" s="1457">
        <v>12</v>
      </c>
      <c r="B24" s="1458" t="s">
        <v>2546</v>
      </c>
      <c r="C24" s="1505" t="s">
        <v>79</v>
      </c>
      <c r="D24" s="1506">
        <v>4</v>
      </c>
      <c r="E24" s="1522"/>
      <c r="F24" s="1507">
        <f t="shared" si="0"/>
        <v>0</v>
      </c>
    </row>
    <row r="25" spans="1:6" ht="22.9" customHeight="1">
      <c r="A25" s="1457">
        <v>13</v>
      </c>
      <c r="B25" s="1458" t="s">
        <v>2547</v>
      </c>
      <c r="C25" s="1505" t="s">
        <v>79</v>
      </c>
      <c r="D25" s="1506">
        <v>4</v>
      </c>
      <c r="E25" s="1522"/>
      <c r="F25" s="1510">
        <f t="shared" si="0"/>
        <v>0</v>
      </c>
    </row>
    <row r="26" spans="1:6" ht="13.15" customHeight="1">
      <c r="A26" s="3507"/>
      <c r="B26" s="3508"/>
      <c r="C26" s="3508"/>
      <c r="D26" s="3508"/>
      <c r="E26" s="3508"/>
      <c r="F26" s="3507"/>
    </row>
  </sheetData>
  <sheetProtection algorithmName="SHA-512" hashValue="fZiMKVYML0kyLTR1/jcIp5Zdwk3OUapv0xqo/zBzt0HcWVmwjVpjrwvdRYp5KIyfPPiuROdcROB9Krt3GkXNSQ==" saltValue="ZXq6DuGOThqnMC2Dx4M5pw==" spinCount="100000" sheet="1" objects="1" scenarios="1" selectLockedCells="1"/>
  <mergeCells count="10">
    <mergeCell ref="B9:F9"/>
    <mergeCell ref="B10:F10"/>
    <mergeCell ref="A12:F12"/>
    <mergeCell ref="A26:F26"/>
    <mergeCell ref="A1:F2"/>
    <mergeCell ref="A3:F3"/>
    <mergeCell ref="B4:E4"/>
    <mergeCell ref="A5:F5"/>
    <mergeCell ref="A7:F7"/>
    <mergeCell ref="A8:F8"/>
  </mergeCells>
  <pageMargins left="0.748031" right="0.748031" top="1.5292520000000001" bottom="1.2204699999999999" header="0.51181100000000002" footer="0.66929099999999997"/>
  <pageSetup paperSize="9" orientation="portrait" r:id="rId1"/>
  <headerFooter>
    <oddFooter>&amp;R&amp;"Arial,Regular"&amp;8&amp;U&amp;K000000Stran &amp;P /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C4BBD-A93E-4476-A558-9FB93BC6E43E}">
  <sheetPr>
    <tabColor theme="4" tint="0.59999389629810485"/>
  </sheetPr>
  <dimension ref="A1:IV27"/>
  <sheetViews>
    <sheetView showGridLines="0" zoomScale="127" zoomScaleNormal="127" workbookViewId="0">
      <selection activeCell="E11" sqref="E11"/>
    </sheetView>
  </sheetViews>
  <sheetFormatPr defaultColWidth="8.7109375" defaultRowHeight="13.5" customHeight="1"/>
  <cols>
    <col min="1" max="1" width="4.42578125" style="1393" customWidth="1"/>
    <col min="2" max="2" width="40.28515625" style="1393" customWidth="1"/>
    <col min="3" max="3" width="6" style="1393" customWidth="1"/>
    <col min="4" max="4" width="6.42578125" style="1393" customWidth="1"/>
    <col min="5" max="5" width="8.85546875" style="1393" customWidth="1"/>
    <col min="6" max="6" width="12.5703125" style="1393" customWidth="1"/>
    <col min="7" max="20" width="8.85546875" style="1440" customWidth="1"/>
    <col min="21" max="256" width="8.85546875" style="1393" customWidth="1"/>
    <col min="257" max="16384" width="8.7109375" style="1441"/>
  </cols>
  <sheetData>
    <row r="1" spans="1:20" s="1393" customFormat="1" ht="8.65" customHeight="1">
      <c r="A1" s="3478" t="s">
        <v>2593</v>
      </c>
      <c r="B1" s="3479"/>
      <c r="C1" s="3479"/>
      <c r="D1" s="3479"/>
      <c r="E1" s="3479"/>
      <c r="F1" s="3479"/>
      <c r="G1" s="1440"/>
      <c r="H1" s="1440"/>
      <c r="I1" s="1440"/>
      <c r="J1" s="1440"/>
      <c r="K1" s="1440"/>
      <c r="L1" s="1440"/>
      <c r="M1" s="1440"/>
      <c r="N1" s="1440"/>
      <c r="O1" s="1440"/>
      <c r="P1" s="1440"/>
      <c r="Q1" s="1440"/>
      <c r="R1" s="1440"/>
      <c r="S1" s="1440"/>
      <c r="T1" s="1440"/>
    </row>
    <row r="2" spans="1:20" s="1393" customFormat="1" ht="8.65" customHeight="1">
      <c r="A2" s="3479"/>
      <c r="B2" s="3479"/>
      <c r="C2" s="3479"/>
      <c r="D2" s="3479"/>
      <c r="E2" s="3479"/>
      <c r="F2" s="3479"/>
      <c r="G2" s="1440"/>
      <c r="H2" s="1440"/>
      <c r="I2" s="1440"/>
      <c r="J2" s="1440"/>
      <c r="K2" s="1440"/>
      <c r="L2" s="1440"/>
      <c r="M2" s="1440"/>
      <c r="N2" s="1440"/>
      <c r="O2" s="1440"/>
      <c r="P2" s="1440"/>
      <c r="Q2" s="1440"/>
      <c r="R2" s="1440"/>
      <c r="S2" s="1440"/>
      <c r="T2" s="1440"/>
    </row>
    <row r="3" spans="1:20" s="1393" customFormat="1" ht="13.15" customHeight="1">
      <c r="A3" s="3480"/>
      <c r="B3" s="3480"/>
      <c r="C3" s="3480"/>
      <c r="D3" s="3480"/>
      <c r="E3" s="3480"/>
      <c r="F3" s="3480"/>
      <c r="G3" s="1440"/>
      <c r="H3" s="1440"/>
      <c r="I3" s="1440"/>
      <c r="J3" s="1440"/>
      <c r="K3" s="1440"/>
      <c r="L3" s="1440"/>
      <c r="M3" s="1440"/>
      <c r="N3" s="1440"/>
      <c r="O3" s="1440"/>
      <c r="P3" s="1440"/>
      <c r="Q3" s="1440"/>
      <c r="R3" s="1440"/>
      <c r="S3" s="1440"/>
      <c r="T3" s="1440"/>
    </row>
    <row r="4" spans="1:20" s="1393" customFormat="1" ht="15" customHeight="1">
      <c r="A4" s="1454"/>
      <c r="B4" s="3481" t="s">
        <v>2594</v>
      </c>
      <c r="C4" s="3482"/>
      <c r="D4" s="3482"/>
      <c r="E4" s="3482"/>
      <c r="F4" s="1455">
        <f>SUM(F10:F27)</f>
        <v>0</v>
      </c>
      <c r="G4" s="1440"/>
      <c r="H4" s="1440"/>
      <c r="I4" s="1440"/>
      <c r="J4" s="1440"/>
      <c r="K4" s="1440"/>
      <c r="L4" s="1440"/>
      <c r="M4" s="1440"/>
      <c r="N4" s="1440"/>
      <c r="O4" s="1440"/>
      <c r="P4" s="1440"/>
      <c r="Q4" s="1440"/>
      <c r="R4" s="1440"/>
      <c r="S4" s="1440"/>
      <c r="T4" s="1440"/>
    </row>
    <row r="5" spans="1:20" s="1393" customFormat="1" ht="72" customHeight="1">
      <c r="A5" s="1456"/>
      <c r="B5" s="3483" t="s">
        <v>2595</v>
      </c>
      <c r="C5" s="3484"/>
      <c r="D5" s="3484"/>
      <c r="E5" s="3484"/>
      <c r="F5" s="3485"/>
      <c r="G5" s="1440"/>
      <c r="H5" s="1440"/>
      <c r="I5" s="1440"/>
      <c r="J5" s="1440"/>
      <c r="K5" s="1440"/>
      <c r="L5" s="1440"/>
      <c r="M5" s="1440"/>
      <c r="N5" s="1440"/>
      <c r="O5" s="1440"/>
      <c r="P5" s="1440"/>
      <c r="Q5" s="1440"/>
      <c r="R5" s="1440"/>
      <c r="S5" s="1440"/>
      <c r="T5" s="1440"/>
    </row>
    <row r="6" spans="1:20" s="1393" customFormat="1" ht="13.15" customHeight="1">
      <c r="A6" s="3486" t="s">
        <v>2052</v>
      </c>
      <c r="B6" s="3487"/>
      <c r="C6" s="3487"/>
      <c r="D6" s="3487"/>
      <c r="E6" s="3487"/>
      <c r="F6" s="3488"/>
      <c r="G6" s="1440"/>
      <c r="H6" s="1440"/>
      <c r="I6" s="1440"/>
      <c r="J6" s="1440"/>
      <c r="K6" s="1440"/>
      <c r="L6" s="1440"/>
      <c r="M6" s="1440"/>
      <c r="N6" s="1440"/>
      <c r="O6" s="1440"/>
      <c r="P6" s="1440"/>
      <c r="Q6" s="1440"/>
      <c r="R6" s="1440"/>
      <c r="S6" s="1440"/>
      <c r="T6" s="1440"/>
    </row>
    <row r="7" spans="1:20" s="1393" customFormat="1" ht="13.15" customHeight="1">
      <c r="A7" s="1457" t="s">
        <v>2053</v>
      </c>
      <c r="B7" s="3502" t="s">
        <v>2054</v>
      </c>
      <c r="C7" s="3447"/>
      <c r="D7" s="3447"/>
      <c r="E7" s="3447"/>
      <c r="F7" s="3448"/>
      <c r="G7" s="1440"/>
      <c r="H7" s="1440"/>
      <c r="I7" s="1440"/>
      <c r="J7" s="1440"/>
      <c r="K7" s="1440"/>
      <c r="L7" s="1440"/>
      <c r="M7" s="1440"/>
      <c r="N7" s="1440"/>
      <c r="O7" s="1440"/>
      <c r="P7" s="1440"/>
      <c r="Q7" s="1440"/>
      <c r="R7" s="1440"/>
      <c r="S7" s="1440"/>
      <c r="T7" s="1440"/>
    </row>
    <row r="8" spans="1:20" s="1393" customFormat="1" ht="13.15" customHeight="1">
      <c r="A8" s="1457" t="s">
        <v>2053</v>
      </c>
      <c r="B8" s="3502" t="s">
        <v>2055</v>
      </c>
      <c r="C8" s="3447"/>
      <c r="D8" s="3447"/>
      <c r="E8" s="3447"/>
      <c r="F8" s="3448"/>
      <c r="G8" s="1440"/>
      <c r="H8" s="1440"/>
      <c r="I8" s="1440"/>
      <c r="J8" s="1440"/>
      <c r="K8" s="1440"/>
      <c r="L8" s="1440"/>
      <c r="M8" s="1440"/>
      <c r="N8" s="1440"/>
      <c r="O8" s="1440"/>
      <c r="P8" s="1440"/>
      <c r="Q8" s="1440"/>
      <c r="R8" s="1440"/>
      <c r="S8" s="1440"/>
      <c r="T8" s="1440"/>
    </row>
    <row r="9" spans="1:20" s="1393" customFormat="1" ht="13.15" customHeight="1">
      <c r="A9" s="1442" t="s">
        <v>2056</v>
      </c>
      <c r="B9" s="1463" t="s">
        <v>2057</v>
      </c>
      <c r="C9" s="1464" t="s">
        <v>2058</v>
      </c>
      <c r="D9" s="1464" t="s">
        <v>39</v>
      </c>
      <c r="E9" s="1465" t="s">
        <v>40</v>
      </c>
      <c r="F9" s="1445" t="s">
        <v>2059</v>
      </c>
      <c r="G9" s="1440"/>
      <c r="H9" s="1440"/>
      <c r="I9" s="1440"/>
      <c r="J9" s="1440"/>
      <c r="K9" s="1440"/>
      <c r="L9" s="1440"/>
      <c r="M9" s="1440"/>
      <c r="N9" s="1440"/>
      <c r="O9" s="1440"/>
      <c r="P9" s="1440"/>
      <c r="Q9" s="1440"/>
      <c r="R9" s="1440"/>
      <c r="S9" s="1440"/>
      <c r="T9" s="1440"/>
    </row>
    <row r="10" spans="1:20" s="1393" customFormat="1" ht="13.15" customHeight="1">
      <c r="A10" s="1466"/>
      <c r="B10" s="1467"/>
      <c r="C10" s="1468"/>
      <c r="D10" s="1468"/>
      <c r="E10" s="1461"/>
      <c r="F10" s="1469"/>
      <c r="G10" s="1440"/>
      <c r="H10" s="1440"/>
      <c r="I10" s="1440"/>
      <c r="J10" s="1440"/>
      <c r="K10" s="1440"/>
      <c r="L10" s="1440"/>
      <c r="M10" s="1440"/>
      <c r="N10" s="1440"/>
      <c r="O10" s="1440"/>
      <c r="P10" s="1440"/>
      <c r="Q10" s="1440"/>
      <c r="R10" s="1440"/>
      <c r="S10" s="1440"/>
      <c r="T10" s="1440"/>
    </row>
    <row r="11" spans="1:20" s="1393" customFormat="1" ht="33" customHeight="1">
      <c r="A11" s="1457">
        <v>1</v>
      </c>
      <c r="B11" s="1458" t="s">
        <v>2596</v>
      </c>
      <c r="C11" s="1459" t="s">
        <v>81</v>
      </c>
      <c r="D11" s="1498">
        <f>25*1.2*0.6</f>
        <v>18</v>
      </c>
      <c r="E11" s="1520"/>
      <c r="F11" s="1462">
        <f t="shared" ref="F11:F26" si="0">D11*E11</f>
        <v>0</v>
      </c>
      <c r="G11" s="1440"/>
      <c r="H11" s="1440"/>
      <c r="I11" s="1440"/>
      <c r="J11" s="1440"/>
      <c r="K11" s="1440"/>
      <c r="L11" s="1440"/>
      <c r="M11" s="1440"/>
      <c r="N11" s="1440"/>
      <c r="O11" s="1440"/>
      <c r="P11" s="1440"/>
      <c r="Q11" s="1440"/>
      <c r="R11" s="1440"/>
      <c r="S11" s="1440"/>
      <c r="T11" s="1440"/>
    </row>
    <row r="12" spans="1:20" s="1393" customFormat="1" ht="33" customHeight="1">
      <c r="A12" s="1457">
        <v>2</v>
      </c>
      <c r="B12" s="1458" t="s">
        <v>2571</v>
      </c>
      <c r="C12" s="1459" t="s">
        <v>81</v>
      </c>
      <c r="D12" s="1496">
        <f>(D11)*0.7*0.3</f>
        <v>3.78</v>
      </c>
      <c r="E12" s="1520"/>
      <c r="F12" s="1462">
        <f t="shared" si="0"/>
        <v>0</v>
      </c>
      <c r="G12" s="1440"/>
      <c r="H12" s="1440"/>
      <c r="I12" s="1440"/>
      <c r="J12" s="1440"/>
      <c r="K12" s="1440"/>
      <c r="L12" s="1440"/>
      <c r="M12" s="1440"/>
      <c r="N12" s="1440"/>
      <c r="O12" s="1440"/>
      <c r="P12" s="1440"/>
      <c r="Q12" s="1440"/>
      <c r="R12" s="1440"/>
      <c r="S12" s="1440"/>
      <c r="T12" s="1440"/>
    </row>
    <row r="13" spans="1:20" s="1393" customFormat="1" ht="22.9" customHeight="1">
      <c r="A13" s="1457">
        <v>3</v>
      </c>
      <c r="B13" s="1484" t="s">
        <v>2529</v>
      </c>
      <c r="C13" s="1475" t="s">
        <v>96</v>
      </c>
      <c r="D13" s="1497">
        <f>25*0.4</f>
        <v>10</v>
      </c>
      <c r="E13" s="1521"/>
      <c r="F13" s="1478">
        <f t="shared" si="0"/>
        <v>0</v>
      </c>
      <c r="G13" s="1440"/>
      <c r="H13" s="1440"/>
      <c r="I13" s="1440"/>
      <c r="J13" s="1440"/>
      <c r="K13" s="1440"/>
      <c r="L13" s="1440"/>
      <c r="M13" s="1440"/>
      <c r="N13" s="1440"/>
      <c r="O13" s="1440"/>
      <c r="P13" s="1440"/>
      <c r="Q13" s="1440"/>
      <c r="R13" s="1440"/>
      <c r="S13" s="1440"/>
      <c r="T13" s="1440"/>
    </row>
    <row r="14" spans="1:20" s="1393" customFormat="1" ht="33" customHeight="1">
      <c r="A14" s="1457">
        <v>4</v>
      </c>
      <c r="B14" s="1484" t="s">
        <v>2530</v>
      </c>
      <c r="C14" s="1475" t="s">
        <v>81</v>
      </c>
      <c r="D14" s="1497">
        <f>25*0.4*0.1</f>
        <v>1</v>
      </c>
      <c r="E14" s="1521"/>
      <c r="F14" s="1478">
        <f t="shared" si="0"/>
        <v>0</v>
      </c>
      <c r="G14" s="1440"/>
      <c r="H14" s="1440"/>
      <c r="I14" s="1440"/>
      <c r="J14" s="1440"/>
      <c r="K14" s="1440"/>
      <c r="L14" s="1440"/>
      <c r="M14" s="1440"/>
      <c r="N14" s="1440"/>
      <c r="O14" s="1440"/>
      <c r="P14" s="1440"/>
      <c r="Q14" s="1440"/>
      <c r="R14" s="1440"/>
      <c r="S14" s="1440"/>
      <c r="T14" s="1440"/>
    </row>
    <row r="15" spans="1:20" s="1393" customFormat="1" ht="33" customHeight="1">
      <c r="A15" s="1457">
        <v>5</v>
      </c>
      <c r="B15" s="1484" t="s">
        <v>2531</v>
      </c>
      <c r="C15" s="1475" t="s">
        <v>81</v>
      </c>
      <c r="D15" s="1497">
        <f>25*0.4*0.1</f>
        <v>1</v>
      </c>
      <c r="E15" s="1521"/>
      <c r="F15" s="1478">
        <f t="shared" si="0"/>
        <v>0</v>
      </c>
      <c r="G15" s="1440"/>
      <c r="H15" s="1440"/>
      <c r="I15" s="1440"/>
      <c r="J15" s="1440"/>
      <c r="K15" s="1440"/>
      <c r="L15" s="1440"/>
      <c r="M15" s="1440"/>
      <c r="N15" s="1440"/>
      <c r="O15" s="1440"/>
      <c r="P15" s="1440"/>
      <c r="Q15" s="1440"/>
      <c r="R15" s="1440"/>
      <c r="S15" s="1440"/>
      <c r="T15" s="1440"/>
    </row>
    <row r="16" spans="1:20" s="1393" customFormat="1" ht="33" customHeight="1">
      <c r="A16" s="1457">
        <v>6</v>
      </c>
      <c r="B16" s="1484" t="s">
        <v>2532</v>
      </c>
      <c r="C16" s="1475" t="s">
        <v>81</v>
      </c>
      <c r="D16" s="1498">
        <f>D11-D14-D15</f>
        <v>16</v>
      </c>
      <c r="E16" s="1521"/>
      <c r="F16" s="1478">
        <f t="shared" si="0"/>
        <v>0</v>
      </c>
      <c r="G16" s="1440"/>
      <c r="H16" s="1440"/>
      <c r="I16" s="1440"/>
      <c r="J16" s="1440"/>
      <c r="K16" s="1440"/>
      <c r="L16" s="1440"/>
      <c r="M16" s="1440"/>
      <c r="N16" s="1440"/>
      <c r="O16" s="1440"/>
      <c r="P16" s="1440"/>
      <c r="Q16" s="1440"/>
      <c r="R16" s="1440"/>
      <c r="S16" s="1440"/>
      <c r="T16" s="1440"/>
    </row>
    <row r="17" spans="1:20" s="1393" customFormat="1" ht="22.9" customHeight="1">
      <c r="A17" s="1457">
        <v>7</v>
      </c>
      <c r="B17" s="1458" t="s">
        <v>2597</v>
      </c>
      <c r="C17" s="1459" t="s">
        <v>1579</v>
      </c>
      <c r="D17" s="1460">
        <v>25</v>
      </c>
      <c r="E17" s="1520"/>
      <c r="F17" s="1462">
        <f t="shared" si="0"/>
        <v>0</v>
      </c>
      <c r="G17" s="1440"/>
      <c r="H17" s="1440"/>
      <c r="I17" s="1440"/>
      <c r="J17" s="1440"/>
      <c r="K17" s="1440"/>
      <c r="L17" s="1440"/>
      <c r="M17" s="1440"/>
      <c r="N17" s="1440"/>
      <c r="O17" s="1440"/>
      <c r="P17" s="1440"/>
      <c r="Q17" s="1440"/>
      <c r="R17" s="1440"/>
      <c r="S17" s="1440"/>
      <c r="T17" s="1440"/>
    </row>
    <row r="18" spans="1:20" s="1393" customFormat="1" ht="33" customHeight="1">
      <c r="A18" s="1457">
        <v>8</v>
      </c>
      <c r="B18" s="1458" t="s">
        <v>2598</v>
      </c>
      <c r="C18" s="1459" t="s">
        <v>81</v>
      </c>
      <c r="D18" s="1498">
        <f>+D11</f>
        <v>18</v>
      </c>
      <c r="E18" s="1520"/>
      <c r="F18" s="1462">
        <f t="shared" si="0"/>
        <v>0</v>
      </c>
      <c r="G18" s="1440"/>
      <c r="H18" s="1440"/>
      <c r="I18" s="1440"/>
      <c r="J18" s="1440"/>
      <c r="K18" s="1440"/>
      <c r="L18" s="1440"/>
      <c r="M18" s="1440"/>
      <c r="N18" s="1440"/>
      <c r="O18" s="1440"/>
      <c r="P18" s="1440"/>
      <c r="Q18" s="1440"/>
      <c r="R18" s="1440"/>
      <c r="S18" s="1440"/>
      <c r="T18" s="1440"/>
    </row>
    <row r="19" spans="1:20" s="1393" customFormat="1" ht="39" customHeight="1">
      <c r="A19" s="1457">
        <v>9</v>
      </c>
      <c r="B19" s="1458" t="s">
        <v>2599</v>
      </c>
      <c r="C19" s="1459" t="s">
        <v>84</v>
      </c>
      <c r="D19" s="1460">
        <v>1</v>
      </c>
      <c r="E19" s="1520"/>
      <c r="F19" s="1462">
        <f t="shared" si="0"/>
        <v>0</v>
      </c>
      <c r="G19" s="1440"/>
      <c r="H19" s="1440"/>
      <c r="I19" s="1440"/>
      <c r="J19" s="1440"/>
      <c r="K19" s="1440"/>
      <c r="L19" s="1440"/>
      <c r="M19" s="1440"/>
      <c r="N19" s="1440"/>
      <c r="O19" s="1440"/>
      <c r="P19" s="1440"/>
      <c r="Q19" s="1440"/>
      <c r="R19" s="1440"/>
      <c r="S19" s="1440"/>
      <c r="T19" s="1440"/>
    </row>
    <row r="20" spans="1:20" s="1393" customFormat="1" ht="39" customHeight="1">
      <c r="A20" s="1457">
        <v>10</v>
      </c>
      <c r="B20" s="1458" t="s">
        <v>2600</v>
      </c>
      <c r="C20" s="1459" t="s">
        <v>84</v>
      </c>
      <c r="D20" s="1460">
        <v>2</v>
      </c>
      <c r="E20" s="1520"/>
      <c r="F20" s="1462">
        <f t="shared" si="0"/>
        <v>0</v>
      </c>
      <c r="G20" s="1440"/>
      <c r="H20" s="1440"/>
      <c r="I20" s="1440"/>
      <c r="J20" s="1440"/>
      <c r="K20" s="1440"/>
      <c r="L20" s="1440"/>
      <c r="M20" s="1440"/>
      <c r="N20" s="1440"/>
      <c r="O20" s="1440"/>
      <c r="P20" s="1440"/>
      <c r="Q20" s="1440"/>
      <c r="R20" s="1440"/>
      <c r="S20" s="1440"/>
      <c r="T20" s="1440"/>
    </row>
    <row r="21" spans="1:20" s="1393" customFormat="1" ht="22.9" customHeight="1">
      <c r="A21" s="1457">
        <v>11</v>
      </c>
      <c r="B21" s="1458" t="s">
        <v>2601</v>
      </c>
      <c r="C21" s="1459" t="s">
        <v>1579</v>
      </c>
      <c r="D21" s="1460">
        <v>25</v>
      </c>
      <c r="E21" s="1520"/>
      <c r="F21" s="1462">
        <f t="shared" si="0"/>
        <v>0</v>
      </c>
      <c r="G21" s="1440"/>
      <c r="H21" s="1440"/>
      <c r="I21" s="1440"/>
      <c r="J21" s="1440"/>
      <c r="K21" s="1440"/>
      <c r="L21" s="1440"/>
      <c r="M21" s="1440"/>
      <c r="N21" s="1440"/>
      <c r="O21" s="1440"/>
      <c r="P21" s="1440"/>
      <c r="Q21" s="1440"/>
      <c r="R21" s="1440"/>
      <c r="S21" s="1440"/>
      <c r="T21" s="1440"/>
    </row>
    <row r="22" spans="1:20" s="1393" customFormat="1" ht="22.9" customHeight="1">
      <c r="A22" s="1457">
        <v>12</v>
      </c>
      <c r="B22" s="1458" t="s">
        <v>2544</v>
      </c>
      <c r="C22" s="1459" t="s">
        <v>73</v>
      </c>
      <c r="D22" s="1460">
        <v>3</v>
      </c>
      <c r="E22" s="1520"/>
      <c r="F22" s="1462">
        <f t="shared" si="0"/>
        <v>0</v>
      </c>
      <c r="G22" s="1440"/>
      <c r="H22" s="1440"/>
      <c r="I22" s="1440"/>
      <c r="J22" s="1440"/>
      <c r="K22" s="1440"/>
      <c r="L22" s="1440"/>
      <c r="M22" s="1440"/>
      <c r="N22" s="1440"/>
      <c r="O22" s="1440"/>
      <c r="P22" s="1440"/>
      <c r="Q22" s="1440"/>
      <c r="R22" s="1440"/>
      <c r="S22" s="1440"/>
      <c r="T22" s="1440"/>
    </row>
    <row r="23" spans="1:20" s="1393" customFormat="1" ht="22.9" customHeight="1">
      <c r="A23" s="1457">
        <v>13</v>
      </c>
      <c r="B23" s="1458" t="s">
        <v>2545</v>
      </c>
      <c r="C23" s="1459" t="s">
        <v>79</v>
      </c>
      <c r="D23" s="1470">
        <v>8</v>
      </c>
      <c r="E23" s="1520"/>
      <c r="F23" s="1462">
        <f t="shared" si="0"/>
        <v>0</v>
      </c>
      <c r="G23" s="1440"/>
      <c r="H23" s="1440"/>
      <c r="I23" s="1440"/>
      <c r="J23" s="1440"/>
      <c r="K23" s="1440"/>
      <c r="L23" s="1440"/>
      <c r="M23" s="1440"/>
      <c r="N23" s="1440"/>
      <c r="O23" s="1440"/>
      <c r="P23" s="1440"/>
      <c r="Q23" s="1440"/>
      <c r="R23" s="1440"/>
      <c r="S23" s="1440"/>
      <c r="T23" s="1440"/>
    </row>
    <row r="24" spans="1:20" s="1393" customFormat="1" ht="22.9" customHeight="1">
      <c r="A24" s="1457">
        <v>14</v>
      </c>
      <c r="B24" s="1458" t="s">
        <v>2546</v>
      </c>
      <c r="C24" s="1459" t="s">
        <v>79</v>
      </c>
      <c r="D24" s="1470">
        <v>2</v>
      </c>
      <c r="E24" s="1520"/>
      <c r="F24" s="1462">
        <f t="shared" si="0"/>
        <v>0</v>
      </c>
      <c r="G24" s="1440"/>
      <c r="H24" s="1440"/>
      <c r="I24" s="1440"/>
      <c r="J24" s="1440"/>
      <c r="K24" s="1440"/>
      <c r="L24" s="1440"/>
      <c r="M24" s="1440"/>
      <c r="N24" s="1440"/>
      <c r="O24" s="1440"/>
      <c r="P24" s="1440"/>
      <c r="Q24" s="1440"/>
      <c r="R24" s="1440"/>
      <c r="S24" s="1440"/>
      <c r="T24" s="1440"/>
    </row>
    <row r="25" spans="1:20" s="1393" customFormat="1" ht="22.9" customHeight="1">
      <c r="A25" s="1457">
        <v>15</v>
      </c>
      <c r="B25" s="1458" t="s">
        <v>2602</v>
      </c>
      <c r="C25" s="1459" t="s">
        <v>79</v>
      </c>
      <c r="D25" s="1470">
        <v>8</v>
      </c>
      <c r="E25" s="1520"/>
      <c r="F25" s="1462">
        <f t="shared" si="0"/>
        <v>0</v>
      </c>
      <c r="G25" s="1440"/>
      <c r="H25" s="1440"/>
      <c r="I25" s="1440"/>
      <c r="J25" s="1440"/>
      <c r="K25" s="1440"/>
      <c r="L25" s="1440"/>
      <c r="M25" s="1440"/>
      <c r="N25" s="1440"/>
      <c r="O25" s="1440"/>
      <c r="P25" s="1440"/>
      <c r="Q25" s="1440"/>
      <c r="R25" s="1440"/>
      <c r="S25" s="1440"/>
      <c r="T25" s="1440"/>
    </row>
    <row r="26" spans="1:20" s="1393" customFormat="1" ht="22.9" customHeight="1">
      <c r="A26" s="1457">
        <v>16</v>
      </c>
      <c r="B26" s="1458" t="s">
        <v>2548</v>
      </c>
      <c r="C26" s="1459" t="s">
        <v>73</v>
      </c>
      <c r="D26" s="1470">
        <v>1</v>
      </c>
      <c r="E26" s="1520"/>
      <c r="F26" s="1462">
        <f t="shared" si="0"/>
        <v>0</v>
      </c>
      <c r="G26" s="1440"/>
      <c r="H26" s="1440"/>
      <c r="I26" s="1440"/>
      <c r="J26" s="1440"/>
      <c r="K26" s="1440"/>
      <c r="L26" s="1440"/>
      <c r="M26" s="1440"/>
      <c r="N26" s="1440"/>
      <c r="O26" s="1440"/>
      <c r="P26" s="1440"/>
      <c r="Q26" s="1440"/>
      <c r="R26" s="1440"/>
      <c r="S26" s="1440"/>
      <c r="T26" s="1440"/>
    </row>
    <row r="27" spans="1:20" s="1393" customFormat="1" ht="13.15" customHeight="1">
      <c r="A27" s="3477"/>
      <c r="B27" s="3477"/>
      <c r="C27" s="3477"/>
      <c r="D27" s="3477"/>
      <c r="E27" s="3477"/>
      <c r="F27" s="3477"/>
      <c r="G27" s="1440"/>
      <c r="H27" s="1440"/>
      <c r="I27" s="1440"/>
      <c r="J27" s="1440"/>
      <c r="K27" s="1440"/>
      <c r="L27" s="1440"/>
      <c r="M27" s="1440"/>
      <c r="N27" s="1440"/>
      <c r="O27" s="1440"/>
      <c r="P27" s="1440"/>
      <c r="Q27" s="1440"/>
      <c r="R27" s="1440"/>
      <c r="S27" s="1440"/>
      <c r="T27" s="1440"/>
    </row>
  </sheetData>
  <sheetProtection algorithmName="SHA-512" hashValue="jUjSqC8YDyfuQzFGBNnF2t1M3rCup3GW6YNtTSzeJo5so9rYEqskR1Tgxr53CKFRwKwZ3Ix6ZvUlLSTX3C3HBw==" saltValue="kaG6teor6dDmQB9uVBzhQw==" spinCount="100000" sheet="1" objects="1" scenarios="1" selectLockedCells="1"/>
  <mergeCells count="8">
    <mergeCell ref="B8:F8"/>
    <mergeCell ref="A27:F27"/>
    <mergeCell ref="A1:F2"/>
    <mergeCell ref="A3:F3"/>
    <mergeCell ref="B4:E4"/>
    <mergeCell ref="B5:F5"/>
    <mergeCell ref="A6:F6"/>
    <mergeCell ref="B7:F7"/>
  </mergeCells>
  <pageMargins left="0.748031" right="0.748031" top="1.5292520000000001" bottom="1.2204699999999999" header="0.51181100000000002" footer="0.66929099999999997"/>
  <pageSetup paperSize="9" orientation="portrait" r:id="rId1"/>
  <headerFooter>
    <oddFooter>&amp;R&amp;"Arial,Regular"&amp;8&amp;U&amp;K000000Stran &amp;P /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FC373-1F6C-4226-A95A-F5B4B2174B90}">
  <sheetPr>
    <tabColor theme="4" tint="0.59999389629810485"/>
  </sheetPr>
  <dimension ref="A1:IV25"/>
  <sheetViews>
    <sheetView showGridLines="0" zoomScale="127" zoomScaleNormal="127" workbookViewId="0">
      <selection activeCell="E11" sqref="E11"/>
    </sheetView>
  </sheetViews>
  <sheetFormatPr defaultColWidth="8.7109375" defaultRowHeight="13.5" customHeight="1"/>
  <cols>
    <col min="1" max="1" width="4.42578125" style="1393" customWidth="1"/>
    <col min="2" max="2" width="40.28515625" style="1393" customWidth="1"/>
    <col min="3" max="3" width="6" style="1393" customWidth="1"/>
    <col min="4" max="4" width="6.42578125" style="1393" customWidth="1"/>
    <col min="5" max="5" width="8.85546875" style="1393" customWidth="1"/>
    <col min="6" max="6" width="12.5703125" style="1393" customWidth="1"/>
    <col min="7" max="20" width="8.85546875" style="1440" customWidth="1"/>
    <col min="21" max="256" width="8.85546875" style="1393" customWidth="1"/>
    <col min="257" max="16384" width="8.7109375" style="1441"/>
  </cols>
  <sheetData>
    <row r="1" spans="1:20" s="1393" customFormat="1" ht="8.65" customHeight="1">
      <c r="A1" s="3478" t="s">
        <v>2603</v>
      </c>
      <c r="B1" s="3479"/>
      <c r="C1" s="3479"/>
      <c r="D1" s="3479"/>
      <c r="E1" s="3479"/>
      <c r="F1" s="3479"/>
      <c r="G1" s="1440"/>
      <c r="H1" s="1440"/>
      <c r="I1" s="1440"/>
      <c r="J1" s="1440"/>
      <c r="K1" s="1440"/>
      <c r="L1" s="1440"/>
      <c r="M1" s="1440"/>
      <c r="N1" s="1440"/>
      <c r="O1" s="1440"/>
      <c r="P1" s="1440"/>
      <c r="Q1" s="1440"/>
      <c r="R1" s="1440"/>
      <c r="S1" s="1440"/>
      <c r="T1" s="1440"/>
    </row>
    <row r="2" spans="1:20" s="1393" customFormat="1" ht="8.65" customHeight="1">
      <c r="A2" s="3479"/>
      <c r="B2" s="3479"/>
      <c r="C2" s="3479"/>
      <c r="D2" s="3479"/>
      <c r="E2" s="3479"/>
      <c r="F2" s="3479"/>
      <c r="G2" s="1440"/>
      <c r="H2" s="1440"/>
      <c r="I2" s="1440"/>
      <c r="J2" s="1440"/>
      <c r="K2" s="1440"/>
      <c r="L2" s="1440"/>
      <c r="M2" s="1440"/>
      <c r="N2" s="1440"/>
      <c r="O2" s="1440"/>
      <c r="P2" s="1440"/>
      <c r="Q2" s="1440"/>
      <c r="R2" s="1440"/>
      <c r="S2" s="1440"/>
      <c r="T2" s="1440"/>
    </row>
    <row r="3" spans="1:20" s="1393" customFormat="1" ht="13.15" customHeight="1">
      <c r="A3" s="3480"/>
      <c r="B3" s="3480"/>
      <c r="C3" s="3480"/>
      <c r="D3" s="3480"/>
      <c r="E3" s="3480"/>
      <c r="F3" s="3480"/>
      <c r="G3" s="1440"/>
      <c r="H3" s="1440"/>
      <c r="I3" s="1440"/>
      <c r="J3" s="1440"/>
      <c r="K3" s="1440"/>
      <c r="L3" s="1440"/>
      <c r="M3" s="1440"/>
      <c r="N3" s="1440"/>
      <c r="O3" s="1440"/>
      <c r="P3" s="1440"/>
      <c r="Q3" s="1440"/>
      <c r="R3" s="1440"/>
      <c r="S3" s="1440"/>
      <c r="T3" s="1440"/>
    </row>
    <row r="4" spans="1:20" s="1393" customFormat="1" ht="15" customHeight="1">
      <c r="A4" s="1454"/>
      <c r="B4" s="3481" t="s">
        <v>2604</v>
      </c>
      <c r="C4" s="3482"/>
      <c r="D4" s="3482"/>
      <c r="E4" s="3482"/>
      <c r="F4" s="1455">
        <f>SUM(F10:F24)</f>
        <v>0</v>
      </c>
      <c r="G4" s="1440"/>
      <c r="H4" s="1440"/>
      <c r="I4" s="1440"/>
      <c r="J4" s="1440"/>
      <c r="K4" s="1440"/>
      <c r="L4" s="1440"/>
      <c r="M4" s="1440"/>
      <c r="N4" s="1440"/>
      <c r="O4" s="1440"/>
      <c r="P4" s="1440"/>
      <c r="Q4" s="1440"/>
      <c r="R4" s="1440"/>
      <c r="S4" s="1440"/>
      <c r="T4" s="1440"/>
    </row>
    <row r="5" spans="1:20" s="1393" customFormat="1" ht="69.599999999999994" customHeight="1">
      <c r="A5" s="1456"/>
      <c r="B5" s="3483" t="s">
        <v>2605</v>
      </c>
      <c r="C5" s="3484"/>
      <c r="D5" s="3484"/>
      <c r="E5" s="3484"/>
      <c r="F5" s="3485"/>
      <c r="G5" s="1440"/>
      <c r="H5" s="1440"/>
      <c r="I5" s="1440"/>
      <c r="J5" s="1440"/>
      <c r="K5" s="1440"/>
      <c r="L5" s="1440"/>
      <c r="M5" s="1440"/>
      <c r="N5" s="1440"/>
      <c r="O5" s="1440"/>
      <c r="P5" s="1440"/>
      <c r="Q5" s="1440"/>
      <c r="R5" s="1440"/>
      <c r="S5" s="1440"/>
      <c r="T5" s="1440"/>
    </row>
    <row r="6" spans="1:20" s="1393" customFormat="1" ht="13.15" customHeight="1">
      <c r="A6" s="3486" t="s">
        <v>2052</v>
      </c>
      <c r="B6" s="3487"/>
      <c r="C6" s="3487"/>
      <c r="D6" s="3487"/>
      <c r="E6" s="3487"/>
      <c r="F6" s="3488"/>
      <c r="G6" s="1440"/>
      <c r="H6" s="1440"/>
      <c r="I6" s="1440"/>
      <c r="J6" s="1440"/>
      <c r="K6" s="1440"/>
      <c r="L6" s="1440"/>
      <c r="M6" s="1440"/>
      <c r="N6" s="1440"/>
      <c r="O6" s="1440"/>
      <c r="P6" s="1440"/>
      <c r="Q6" s="1440"/>
      <c r="R6" s="1440"/>
      <c r="S6" s="1440"/>
      <c r="T6" s="1440"/>
    </row>
    <row r="7" spans="1:20" s="1393" customFormat="1" ht="13.15" customHeight="1">
      <c r="A7" s="1457" t="s">
        <v>2053</v>
      </c>
      <c r="B7" s="3502" t="s">
        <v>2054</v>
      </c>
      <c r="C7" s="3447"/>
      <c r="D7" s="3447"/>
      <c r="E7" s="3447"/>
      <c r="F7" s="3448"/>
      <c r="G7" s="1440"/>
      <c r="H7" s="1440"/>
      <c r="I7" s="1440"/>
      <c r="J7" s="1440"/>
      <c r="K7" s="1440"/>
      <c r="L7" s="1440"/>
      <c r="M7" s="1440"/>
      <c r="N7" s="1440"/>
      <c r="O7" s="1440"/>
      <c r="P7" s="1440"/>
      <c r="Q7" s="1440"/>
      <c r="R7" s="1440"/>
      <c r="S7" s="1440"/>
      <c r="T7" s="1440"/>
    </row>
    <row r="8" spans="1:20" s="1393" customFormat="1" ht="27.75" customHeight="1">
      <c r="A8" s="1457" t="s">
        <v>2053</v>
      </c>
      <c r="B8" s="3502" t="s">
        <v>2055</v>
      </c>
      <c r="C8" s="3447"/>
      <c r="D8" s="3447"/>
      <c r="E8" s="3447"/>
      <c r="F8" s="3448"/>
      <c r="G8" s="1440"/>
      <c r="H8" s="1440"/>
      <c r="I8" s="1440"/>
      <c r="J8" s="1440"/>
      <c r="K8" s="1440"/>
      <c r="L8" s="1440"/>
      <c r="M8" s="1440"/>
      <c r="N8" s="1440"/>
      <c r="O8" s="1440"/>
      <c r="P8" s="1440"/>
      <c r="Q8" s="1440"/>
      <c r="R8" s="1440"/>
      <c r="S8" s="1440"/>
      <c r="T8" s="1440"/>
    </row>
    <row r="9" spans="1:20" s="1393" customFormat="1" ht="13.15" customHeight="1">
      <c r="A9" s="1442" t="s">
        <v>2056</v>
      </c>
      <c r="B9" s="1463" t="s">
        <v>2057</v>
      </c>
      <c r="C9" s="1464" t="s">
        <v>2058</v>
      </c>
      <c r="D9" s="1464" t="s">
        <v>39</v>
      </c>
      <c r="E9" s="1465" t="s">
        <v>40</v>
      </c>
      <c r="F9" s="1445" t="s">
        <v>2059</v>
      </c>
      <c r="G9" s="1440"/>
      <c r="H9" s="1440"/>
      <c r="I9" s="1440"/>
      <c r="J9" s="1440"/>
      <c r="K9" s="1440"/>
      <c r="L9" s="1440"/>
      <c r="M9" s="1440"/>
      <c r="N9" s="1440"/>
      <c r="O9" s="1440"/>
      <c r="P9" s="1440"/>
      <c r="Q9" s="1440"/>
      <c r="R9" s="1440"/>
      <c r="S9" s="1440"/>
      <c r="T9" s="1440"/>
    </row>
    <row r="10" spans="1:20" s="1393" customFormat="1" ht="13.15" customHeight="1">
      <c r="A10" s="1466"/>
      <c r="B10" s="1467"/>
      <c r="C10" s="1468"/>
      <c r="D10" s="1468"/>
      <c r="E10" s="1461"/>
      <c r="F10" s="1469"/>
      <c r="G10" s="1440"/>
      <c r="H10" s="1440"/>
      <c r="I10" s="1440"/>
      <c r="J10" s="1440"/>
      <c r="K10" s="1440"/>
      <c r="L10" s="1440"/>
      <c r="M10" s="1440"/>
      <c r="N10" s="1440"/>
      <c r="O10" s="1440"/>
      <c r="P10" s="1440"/>
      <c r="Q10" s="1440"/>
      <c r="R10" s="1440"/>
      <c r="S10" s="1440"/>
      <c r="T10" s="1440"/>
    </row>
    <row r="11" spans="1:20" s="1393" customFormat="1" ht="33" customHeight="1">
      <c r="A11" s="1457">
        <v>1</v>
      </c>
      <c r="B11" s="1458" t="s">
        <v>2606</v>
      </c>
      <c r="C11" s="1459" t="s">
        <v>81</v>
      </c>
      <c r="D11" s="1498">
        <f>32*1.2*0.6</f>
        <v>23.04</v>
      </c>
      <c r="E11" s="1520"/>
      <c r="F11" s="1462">
        <f t="shared" ref="F11:F21" si="0">D11*E11</f>
        <v>0</v>
      </c>
      <c r="G11" s="1440"/>
      <c r="H11" s="1440"/>
      <c r="I11" s="1440"/>
      <c r="J11" s="1440"/>
      <c r="K11" s="1440"/>
      <c r="L11" s="1440"/>
      <c r="M11" s="1440"/>
      <c r="N11" s="1440"/>
      <c r="O11" s="1440"/>
      <c r="P11" s="1440"/>
      <c r="Q11" s="1440"/>
      <c r="R11" s="1440"/>
      <c r="S11" s="1440"/>
      <c r="T11" s="1440"/>
    </row>
    <row r="12" spans="1:20" s="1393" customFormat="1" ht="33" customHeight="1">
      <c r="A12" s="1457">
        <v>2</v>
      </c>
      <c r="B12" s="1458" t="s">
        <v>2598</v>
      </c>
      <c r="C12" s="1459" t="s">
        <v>84</v>
      </c>
      <c r="D12" s="1498">
        <f>+D11</f>
        <v>23.04</v>
      </c>
      <c r="E12" s="1520"/>
      <c r="F12" s="1462">
        <f t="shared" si="0"/>
        <v>0</v>
      </c>
      <c r="G12" s="1440"/>
      <c r="H12" s="1440"/>
      <c r="I12" s="1440"/>
      <c r="J12" s="1440"/>
      <c r="K12" s="1440"/>
      <c r="L12" s="1440"/>
      <c r="M12" s="1440"/>
      <c r="N12" s="1440"/>
      <c r="O12" s="1440"/>
      <c r="P12" s="1440"/>
      <c r="Q12" s="1440"/>
      <c r="R12" s="1440"/>
      <c r="S12" s="1440"/>
      <c r="T12" s="1440"/>
    </row>
    <row r="13" spans="1:20" s="1393" customFormat="1" ht="39" customHeight="1">
      <c r="A13" s="1457">
        <v>3</v>
      </c>
      <c r="B13" s="1458" t="s">
        <v>2607</v>
      </c>
      <c r="C13" s="1459" t="s">
        <v>1579</v>
      </c>
      <c r="D13" s="1460">
        <v>32</v>
      </c>
      <c r="E13" s="1520"/>
      <c r="F13" s="1462">
        <f t="shared" si="0"/>
        <v>0</v>
      </c>
      <c r="G13" s="1440"/>
      <c r="H13" s="1440"/>
      <c r="I13" s="1440"/>
      <c r="J13" s="1440"/>
      <c r="K13" s="1440"/>
      <c r="L13" s="1440"/>
      <c r="M13" s="1440"/>
      <c r="N13" s="1440"/>
      <c r="O13" s="1440"/>
      <c r="P13" s="1440"/>
      <c r="Q13" s="1440"/>
      <c r="R13" s="1440"/>
      <c r="S13" s="1440"/>
      <c r="T13" s="1440"/>
    </row>
    <row r="14" spans="1:20" s="1393" customFormat="1" ht="22.9" customHeight="1">
      <c r="A14" s="1457">
        <v>4</v>
      </c>
      <c r="B14" s="1458" t="s">
        <v>2608</v>
      </c>
      <c r="C14" s="1459" t="s">
        <v>1579</v>
      </c>
      <c r="D14" s="1460">
        <v>32</v>
      </c>
      <c r="E14" s="1520"/>
      <c r="F14" s="1462">
        <f t="shared" si="0"/>
        <v>0</v>
      </c>
      <c r="G14" s="1440"/>
      <c r="H14" s="1440"/>
      <c r="I14" s="1440"/>
      <c r="J14" s="1440"/>
      <c r="K14" s="1440"/>
      <c r="L14" s="1440"/>
      <c r="M14" s="1440"/>
      <c r="N14" s="1440"/>
      <c r="O14" s="1440"/>
      <c r="P14" s="1440"/>
      <c r="Q14" s="1440"/>
      <c r="R14" s="1440"/>
      <c r="S14" s="1440"/>
      <c r="T14" s="1440"/>
    </row>
    <row r="15" spans="1:20" s="1393" customFormat="1" ht="42.6" customHeight="1">
      <c r="A15" s="1457">
        <v>5</v>
      </c>
      <c r="B15" s="1458" t="s">
        <v>2609</v>
      </c>
      <c r="C15" s="1459" t="s">
        <v>2246</v>
      </c>
      <c r="D15" s="1460">
        <v>40</v>
      </c>
      <c r="E15" s="1520"/>
      <c r="F15" s="1462">
        <f t="shared" si="0"/>
        <v>0</v>
      </c>
      <c r="G15" s="1440"/>
      <c r="H15" s="1440"/>
      <c r="I15" s="1440"/>
      <c r="J15" s="1440"/>
      <c r="K15" s="1440"/>
      <c r="L15" s="1440"/>
      <c r="M15" s="1440"/>
      <c r="N15" s="1440"/>
      <c r="O15" s="1440"/>
      <c r="P15" s="1440"/>
      <c r="Q15" s="1440"/>
      <c r="R15" s="1440"/>
      <c r="S15" s="1440"/>
      <c r="T15" s="1440"/>
    </row>
    <row r="16" spans="1:20" s="1393" customFormat="1" ht="42.6" customHeight="1">
      <c r="A16" s="1457">
        <v>6</v>
      </c>
      <c r="B16" s="1458" t="s">
        <v>2610</v>
      </c>
      <c r="C16" s="1459" t="s">
        <v>2246</v>
      </c>
      <c r="D16" s="1460">
        <v>40</v>
      </c>
      <c r="E16" s="1520"/>
      <c r="F16" s="1462">
        <f t="shared" si="0"/>
        <v>0</v>
      </c>
      <c r="G16" s="1440"/>
      <c r="H16" s="1440"/>
      <c r="I16" s="1440"/>
      <c r="J16" s="1440"/>
      <c r="K16" s="1440"/>
      <c r="L16" s="1440"/>
      <c r="M16" s="1440"/>
      <c r="N16" s="1440"/>
      <c r="O16" s="1440"/>
      <c r="P16" s="1440"/>
      <c r="Q16" s="1440"/>
      <c r="R16" s="1440"/>
      <c r="S16" s="1440"/>
      <c r="T16" s="1440"/>
    </row>
    <row r="17" spans="1:20" s="1393" customFormat="1" ht="40.9" customHeight="1">
      <c r="A17" s="1457">
        <v>7</v>
      </c>
      <c r="B17" s="1458" t="s">
        <v>2611</v>
      </c>
      <c r="C17" s="1459" t="s">
        <v>2246</v>
      </c>
      <c r="D17" s="1460">
        <v>40</v>
      </c>
      <c r="E17" s="1520"/>
      <c r="F17" s="1462">
        <f t="shared" si="0"/>
        <v>0</v>
      </c>
      <c r="G17" s="1440"/>
      <c r="H17" s="1440"/>
      <c r="I17" s="1440"/>
      <c r="J17" s="1440"/>
      <c r="K17" s="1440"/>
      <c r="L17" s="1440"/>
      <c r="M17" s="1440"/>
      <c r="N17" s="1440"/>
      <c r="O17" s="1440"/>
      <c r="P17" s="1440"/>
      <c r="Q17" s="1440"/>
      <c r="R17" s="1440"/>
      <c r="S17" s="1440"/>
      <c r="T17" s="1440"/>
    </row>
    <row r="18" spans="1:20" s="1393" customFormat="1" ht="22.9" customHeight="1">
      <c r="A18" s="1457">
        <v>5</v>
      </c>
      <c r="B18" s="1458" t="s">
        <v>2545</v>
      </c>
      <c r="C18" s="1459" t="s">
        <v>79</v>
      </c>
      <c r="D18" s="1470">
        <v>24</v>
      </c>
      <c r="E18" s="1520"/>
      <c r="F18" s="1462">
        <f t="shared" si="0"/>
        <v>0</v>
      </c>
      <c r="G18" s="1440"/>
      <c r="H18" s="1440"/>
      <c r="I18" s="1440"/>
      <c r="J18" s="1440"/>
      <c r="K18" s="1440"/>
      <c r="L18" s="1440"/>
      <c r="M18" s="1440"/>
      <c r="N18" s="1440"/>
      <c r="O18" s="1440"/>
      <c r="P18" s="1440"/>
      <c r="Q18" s="1440"/>
      <c r="R18" s="1440"/>
      <c r="S18" s="1440"/>
      <c r="T18" s="1440"/>
    </row>
    <row r="19" spans="1:20" s="1393" customFormat="1" ht="22.9" customHeight="1">
      <c r="A19" s="1457">
        <v>6</v>
      </c>
      <c r="B19" s="1458" t="s">
        <v>2546</v>
      </c>
      <c r="C19" s="1459" t="s">
        <v>79</v>
      </c>
      <c r="D19" s="1470">
        <v>2</v>
      </c>
      <c r="E19" s="1520"/>
      <c r="F19" s="1462">
        <f t="shared" si="0"/>
        <v>0</v>
      </c>
      <c r="G19" s="1440"/>
      <c r="H19" s="1440"/>
      <c r="I19" s="1440"/>
      <c r="J19" s="1440"/>
      <c r="K19" s="1440"/>
      <c r="L19" s="1440"/>
      <c r="M19" s="1440"/>
      <c r="N19" s="1440"/>
      <c r="O19" s="1440"/>
      <c r="P19" s="1440"/>
      <c r="Q19" s="1440"/>
      <c r="R19" s="1440"/>
      <c r="S19" s="1440"/>
      <c r="T19" s="1440"/>
    </row>
    <row r="20" spans="1:20" s="1393" customFormat="1" ht="22.9" customHeight="1">
      <c r="A20" s="1457">
        <v>7</v>
      </c>
      <c r="B20" s="1458" t="s">
        <v>2602</v>
      </c>
      <c r="C20" s="1459" t="s">
        <v>79</v>
      </c>
      <c r="D20" s="1470">
        <v>8</v>
      </c>
      <c r="E20" s="1520"/>
      <c r="F20" s="1462">
        <f t="shared" si="0"/>
        <v>0</v>
      </c>
      <c r="G20" s="1440"/>
      <c r="H20" s="1440"/>
      <c r="I20" s="1440"/>
      <c r="J20" s="1440"/>
      <c r="K20" s="1440"/>
      <c r="L20" s="1440"/>
      <c r="M20" s="1440"/>
      <c r="N20" s="1440"/>
      <c r="O20" s="1440"/>
      <c r="P20" s="1440"/>
      <c r="Q20" s="1440"/>
      <c r="R20" s="1440"/>
      <c r="S20" s="1440"/>
      <c r="T20" s="1440"/>
    </row>
    <row r="21" spans="1:20" s="1393" customFormat="1" ht="22.9" customHeight="1">
      <c r="A21" s="1457">
        <v>8</v>
      </c>
      <c r="B21" s="1458" t="s">
        <v>2548</v>
      </c>
      <c r="C21" s="1459" t="s">
        <v>73</v>
      </c>
      <c r="D21" s="1470">
        <v>1</v>
      </c>
      <c r="E21" s="1520"/>
      <c r="F21" s="1462">
        <f t="shared" si="0"/>
        <v>0</v>
      </c>
      <c r="G21" s="1440"/>
      <c r="H21" s="1440"/>
      <c r="I21" s="1440"/>
      <c r="J21" s="1440"/>
      <c r="K21" s="1440"/>
      <c r="L21" s="1440"/>
      <c r="M21" s="1440"/>
      <c r="N21" s="1440"/>
      <c r="O21" s="1440"/>
      <c r="P21" s="1440"/>
      <c r="Q21" s="1440"/>
      <c r="R21" s="1440"/>
      <c r="S21" s="1440"/>
      <c r="T21" s="1440"/>
    </row>
    <row r="22" spans="1:20" s="1393" customFormat="1" ht="13.15" customHeight="1">
      <c r="A22" s="3477"/>
      <c r="B22" s="3477"/>
      <c r="C22" s="3477"/>
      <c r="D22" s="3477"/>
      <c r="E22" s="3477"/>
      <c r="F22" s="3477"/>
      <c r="G22" s="1440"/>
      <c r="H22" s="1440"/>
      <c r="I22" s="1440"/>
      <c r="J22" s="1440"/>
      <c r="K22" s="1440"/>
      <c r="L22" s="1440"/>
      <c r="M22" s="1440"/>
      <c r="N22" s="1440"/>
      <c r="O22" s="1440"/>
      <c r="P22" s="1440"/>
      <c r="Q22" s="1440"/>
      <c r="R22" s="1440"/>
      <c r="S22" s="1440"/>
      <c r="T22" s="1440"/>
    </row>
    <row r="23" spans="1:20" s="1393" customFormat="1" ht="33" customHeight="1">
      <c r="A23" s="1511" t="s">
        <v>2177</v>
      </c>
      <c r="B23" s="1458" t="s">
        <v>2612</v>
      </c>
      <c r="C23" s="1468"/>
      <c r="D23" s="1512">
        <v>0.02</v>
      </c>
      <c r="E23" s="1461">
        <f>SUM(F10:F21)</f>
        <v>0</v>
      </c>
      <c r="F23" s="1469">
        <f>E23*D23</f>
        <v>0</v>
      </c>
      <c r="G23" s="1440"/>
      <c r="H23" s="1440"/>
      <c r="I23" s="1440"/>
      <c r="J23" s="1440"/>
      <c r="K23" s="1440"/>
      <c r="L23" s="1440"/>
      <c r="M23" s="1440"/>
      <c r="N23" s="1440"/>
      <c r="O23" s="1440"/>
      <c r="P23" s="1440"/>
      <c r="Q23" s="1440"/>
      <c r="R23" s="1440"/>
      <c r="S23" s="1440"/>
      <c r="T23" s="1440"/>
    </row>
    <row r="24" spans="1:20" s="1393" customFormat="1" ht="43.15" customHeight="1">
      <c r="A24" s="1511" t="s">
        <v>2199</v>
      </c>
      <c r="B24" s="1458" t="s">
        <v>2055</v>
      </c>
      <c r="C24" s="1468"/>
      <c r="D24" s="1512">
        <v>0.02</v>
      </c>
      <c r="E24" s="1461">
        <f>SUM(F10:F21)</f>
        <v>0</v>
      </c>
      <c r="F24" s="1469">
        <f>E24*D24</f>
        <v>0</v>
      </c>
      <c r="G24" s="1440"/>
      <c r="H24" s="1440"/>
      <c r="I24" s="1440"/>
      <c r="J24" s="1440"/>
      <c r="K24" s="1440"/>
      <c r="L24" s="1440"/>
      <c r="M24" s="1440"/>
      <c r="N24" s="1440"/>
      <c r="O24" s="1440"/>
      <c r="P24" s="1440"/>
      <c r="Q24" s="1440"/>
      <c r="R24" s="1440"/>
      <c r="S24" s="1440"/>
      <c r="T24" s="1440"/>
    </row>
    <row r="25" spans="1:20" s="1393" customFormat="1" ht="13.15" customHeight="1">
      <c r="A25" s="3477"/>
      <c r="B25" s="3477"/>
      <c r="C25" s="3477"/>
      <c r="D25" s="3477"/>
      <c r="E25" s="3477"/>
      <c r="F25" s="3477"/>
      <c r="G25" s="1440"/>
      <c r="H25" s="1440"/>
      <c r="I25" s="1440"/>
      <c r="J25" s="1440"/>
      <c r="K25" s="1440"/>
      <c r="L25" s="1440"/>
      <c r="M25" s="1440"/>
      <c r="N25" s="1440"/>
      <c r="O25" s="1440"/>
      <c r="P25" s="1440"/>
      <c r="Q25" s="1440"/>
      <c r="R25" s="1440"/>
      <c r="S25" s="1440"/>
      <c r="T25" s="1440"/>
    </row>
  </sheetData>
  <sheetProtection algorithmName="SHA-512" hashValue="E7NIKJeukZOyOkzq4YXguUxo1EWRJCLC9rzP+v+2QLElQiZT7IFWrvfJnv6OGdsAUpdnzdBIcNdqmALCtD1x+A==" saltValue="aCVgoO1113AVSTv1iVMnMA==" spinCount="100000" sheet="1" objects="1" scenarios="1" selectLockedCells="1"/>
  <mergeCells count="9">
    <mergeCell ref="B8:F8"/>
    <mergeCell ref="A22:F22"/>
    <mergeCell ref="A25:F25"/>
    <mergeCell ref="A1:F2"/>
    <mergeCell ref="A3:F3"/>
    <mergeCell ref="B4:E4"/>
    <mergeCell ref="B5:F5"/>
    <mergeCell ref="A6:F6"/>
    <mergeCell ref="B7:F7"/>
  </mergeCells>
  <pageMargins left="0.748031" right="0.748031" top="1.5292520000000001" bottom="1.2204699999999999" header="0.51181100000000002" footer="0.66929099999999997"/>
  <pageSetup paperSize="9" orientation="portrait" r:id="rId1"/>
  <headerFooter>
    <oddFooter>&amp;R&amp;"Arial,Regular"&amp;8&amp;U&amp;K000000Stran &amp;P /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3236F-A481-455A-91A6-CBA6851213D7}">
  <sheetPr>
    <tabColor theme="4" tint="0.59999389629810485"/>
  </sheetPr>
  <dimension ref="A1:IV19"/>
  <sheetViews>
    <sheetView showGridLines="0" zoomScale="127" zoomScaleNormal="127" workbookViewId="0">
      <selection activeCell="E11" sqref="E11"/>
    </sheetView>
  </sheetViews>
  <sheetFormatPr defaultColWidth="8.7109375" defaultRowHeight="13.5" customHeight="1"/>
  <cols>
    <col min="1" max="1" width="4.42578125" style="1393" customWidth="1"/>
    <col min="2" max="2" width="40.28515625" style="1393" customWidth="1"/>
    <col min="3" max="3" width="6" style="1393" customWidth="1"/>
    <col min="4" max="4" width="6.42578125" style="1393" customWidth="1"/>
    <col min="5" max="5" width="8.85546875" style="1393" customWidth="1"/>
    <col min="6" max="6" width="12.5703125" style="1393" customWidth="1"/>
    <col min="7" max="21" width="8.85546875" style="1440" customWidth="1"/>
    <col min="22" max="256" width="8.85546875" style="1393" customWidth="1"/>
    <col min="257" max="16384" width="8.7109375" style="1441"/>
  </cols>
  <sheetData>
    <row r="1" spans="1:21" s="1393" customFormat="1" ht="8.65" customHeight="1">
      <c r="A1" s="3478" t="s">
        <v>2613</v>
      </c>
      <c r="B1" s="3479"/>
      <c r="C1" s="3479"/>
      <c r="D1" s="3479"/>
      <c r="E1" s="3479"/>
      <c r="F1" s="3479"/>
      <c r="G1" s="1440"/>
      <c r="H1" s="1440"/>
      <c r="I1" s="1440"/>
      <c r="J1" s="1440"/>
      <c r="K1" s="1440"/>
      <c r="L1" s="1440"/>
      <c r="M1" s="1440"/>
      <c r="N1" s="1440"/>
      <c r="O1" s="1440"/>
      <c r="P1" s="1440"/>
      <c r="Q1" s="1440"/>
      <c r="R1" s="1440"/>
      <c r="S1" s="1440"/>
      <c r="T1" s="1440"/>
      <c r="U1" s="1440"/>
    </row>
    <row r="2" spans="1:21" s="1393" customFormat="1" ht="8.65" customHeight="1">
      <c r="A2" s="3479"/>
      <c r="B2" s="3479"/>
      <c r="C2" s="3479"/>
      <c r="D2" s="3479"/>
      <c r="E2" s="3479"/>
      <c r="F2" s="3479"/>
      <c r="G2" s="1440"/>
      <c r="H2" s="1440"/>
      <c r="I2" s="1440"/>
      <c r="J2" s="1440"/>
      <c r="K2" s="1440"/>
      <c r="L2" s="1440"/>
      <c r="M2" s="1440"/>
      <c r="N2" s="1440"/>
      <c r="O2" s="1440"/>
      <c r="P2" s="1440"/>
      <c r="Q2" s="1440"/>
      <c r="R2" s="1440"/>
      <c r="S2" s="1440"/>
      <c r="T2" s="1440"/>
      <c r="U2" s="1440"/>
    </row>
    <row r="3" spans="1:21" s="1393" customFormat="1" ht="13.15" customHeight="1">
      <c r="A3" s="3480"/>
      <c r="B3" s="3480"/>
      <c r="C3" s="3480"/>
      <c r="D3" s="3480"/>
      <c r="E3" s="3480"/>
      <c r="F3" s="3480"/>
      <c r="G3" s="1440"/>
      <c r="H3" s="1440"/>
      <c r="I3" s="1440"/>
      <c r="J3" s="1440"/>
      <c r="K3" s="1440"/>
      <c r="L3" s="1440"/>
      <c r="M3" s="1440"/>
      <c r="N3" s="1440"/>
      <c r="O3" s="1440"/>
      <c r="P3" s="1440"/>
      <c r="Q3" s="1440"/>
      <c r="R3" s="1440"/>
      <c r="S3" s="1440"/>
      <c r="T3" s="1440"/>
      <c r="U3" s="1440"/>
    </row>
    <row r="4" spans="1:21" s="1393" customFormat="1" ht="15" customHeight="1">
      <c r="A4" s="1454"/>
      <c r="B4" s="3481" t="s">
        <v>2614</v>
      </c>
      <c r="C4" s="3482"/>
      <c r="D4" s="3482"/>
      <c r="E4" s="3482"/>
      <c r="F4" s="1455">
        <f>SUM(F10:F19)</f>
        <v>0</v>
      </c>
      <c r="G4" s="1440"/>
      <c r="H4" s="1440"/>
      <c r="I4" s="1440"/>
      <c r="J4" s="1440"/>
      <c r="K4" s="1440"/>
      <c r="L4" s="1440"/>
      <c r="M4" s="1440"/>
      <c r="N4" s="1440"/>
      <c r="O4" s="1440"/>
      <c r="P4" s="1440"/>
      <c r="Q4" s="1440"/>
      <c r="R4" s="1440"/>
      <c r="S4" s="1440"/>
      <c r="T4" s="1440"/>
      <c r="U4" s="1440"/>
    </row>
    <row r="5" spans="1:21" s="1393" customFormat="1" ht="69.599999999999994" customHeight="1">
      <c r="A5" s="1456"/>
      <c r="B5" s="3483" t="s">
        <v>2615</v>
      </c>
      <c r="C5" s="3484"/>
      <c r="D5" s="3484"/>
      <c r="E5" s="3484"/>
      <c r="F5" s="3485"/>
      <c r="G5" s="1440"/>
      <c r="H5" s="1440"/>
      <c r="I5" s="1440"/>
      <c r="J5" s="1440"/>
      <c r="K5" s="1440"/>
      <c r="L5" s="1440"/>
      <c r="M5" s="1440"/>
      <c r="N5" s="1440"/>
      <c r="O5" s="1440"/>
      <c r="P5" s="1440"/>
      <c r="Q5" s="1440"/>
      <c r="R5" s="1440"/>
      <c r="S5" s="1440"/>
      <c r="T5" s="1440"/>
      <c r="U5" s="1440"/>
    </row>
    <row r="6" spans="1:21" s="1393" customFormat="1" ht="13.15" customHeight="1">
      <c r="A6" s="3486" t="s">
        <v>2052</v>
      </c>
      <c r="B6" s="3487"/>
      <c r="C6" s="3487"/>
      <c r="D6" s="3487"/>
      <c r="E6" s="3487"/>
      <c r="F6" s="3488"/>
      <c r="G6" s="1440"/>
      <c r="H6" s="1440"/>
      <c r="I6" s="1440"/>
      <c r="J6" s="1440"/>
      <c r="K6" s="1440"/>
      <c r="L6" s="1440"/>
      <c r="M6" s="1440"/>
      <c r="N6" s="1440"/>
      <c r="O6" s="1440"/>
      <c r="P6" s="1440"/>
      <c r="Q6" s="1440"/>
      <c r="R6" s="1440"/>
      <c r="S6" s="1440"/>
      <c r="T6" s="1440"/>
      <c r="U6" s="1440"/>
    </row>
    <row r="7" spans="1:21" s="1393" customFormat="1" ht="13.15" customHeight="1">
      <c r="A7" s="1457" t="s">
        <v>2053</v>
      </c>
      <c r="B7" s="3502" t="s">
        <v>2054</v>
      </c>
      <c r="C7" s="3447"/>
      <c r="D7" s="3447"/>
      <c r="E7" s="3447"/>
      <c r="F7" s="3448"/>
      <c r="G7" s="1440"/>
      <c r="H7" s="1440"/>
      <c r="I7" s="1440"/>
      <c r="J7" s="1440"/>
      <c r="K7" s="1440"/>
      <c r="L7" s="1440"/>
      <c r="M7" s="1440"/>
      <c r="N7" s="1440"/>
      <c r="O7" s="1440"/>
      <c r="P7" s="1440"/>
      <c r="Q7" s="1440"/>
      <c r="R7" s="1440"/>
      <c r="S7" s="1440"/>
      <c r="T7" s="1440"/>
      <c r="U7" s="1440"/>
    </row>
    <row r="8" spans="1:21" s="1393" customFormat="1" ht="23.25" customHeight="1">
      <c r="A8" s="1457" t="s">
        <v>2053</v>
      </c>
      <c r="B8" s="3502" t="s">
        <v>2055</v>
      </c>
      <c r="C8" s="3447"/>
      <c r="D8" s="3447"/>
      <c r="E8" s="3447"/>
      <c r="F8" s="3448"/>
      <c r="G8" s="1440"/>
      <c r="H8" s="1440"/>
      <c r="I8" s="1440"/>
      <c r="J8" s="1440"/>
      <c r="K8" s="1440"/>
      <c r="L8" s="1440"/>
      <c r="M8" s="1440"/>
      <c r="N8" s="1440"/>
      <c r="O8" s="1440"/>
      <c r="P8" s="1440"/>
      <c r="Q8" s="1440"/>
      <c r="R8" s="1440"/>
      <c r="S8" s="1440"/>
      <c r="T8" s="1440"/>
      <c r="U8" s="1440"/>
    </row>
    <row r="9" spans="1:21" s="1393" customFormat="1" ht="13.15" customHeight="1">
      <c r="A9" s="1442" t="s">
        <v>2056</v>
      </c>
      <c r="B9" s="1463" t="s">
        <v>2057</v>
      </c>
      <c r="C9" s="1464" t="s">
        <v>2058</v>
      </c>
      <c r="D9" s="1464" t="s">
        <v>39</v>
      </c>
      <c r="E9" s="1465" t="s">
        <v>40</v>
      </c>
      <c r="F9" s="1445" t="s">
        <v>2059</v>
      </c>
      <c r="G9" s="1440"/>
      <c r="H9" s="1440"/>
      <c r="I9" s="1440"/>
      <c r="J9" s="1440"/>
      <c r="K9" s="1440"/>
      <c r="L9" s="1440"/>
      <c r="M9" s="1440"/>
      <c r="N9" s="1440"/>
      <c r="O9" s="1440"/>
      <c r="P9" s="1440"/>
      <c r="Q9" s="1440"/>
      <c r="R9" s="1440"/>
      <c r="S9" s="1440"/>
      <c r="T9" s="1440"/>
      <c r="U9" s="1440"/>
    </row>
    <row r="10" spans="1:21" s="1393" customFormat="1" ht="13.15" customHeight="1">
      <c r="A10" s="1466"/>
      <c r="B10" s="1467"/>
      <c r="C10" s="1468"/>
      <c r="D10" s="1468"/>
      <c r="E10" s="1461"/>
      <c r="F10" s="1469"/>
      <c r="G10" s="1440"/>
      <c r="H10" s="1440"/>
      <c r="I10" s="1440"/>
      <c r="J10" s="1440"/>
      <c r="K10" s="1440"/>
      <c r="L10" s="1440"/>
      <c r="M10" s="1440"/>
      <c r="N10" s="1440"/>
      <c r="O10" s="1440"/>
      <c r="P10" s="1440"/>
      <c r="Q10" s="1440"/>
      <c r="R10" s="1440"/>
      <c r="S10" s="1440"/>
      <c r="T10" s="1440"/>
      <c r="U10" s="1440"/>
    </row>
    <row r="11" spans="1:21" s="1393" customFormat="1" ht="33" customHeight="1">
      <c r="A11" s="1457">
        <v>1</v>
      </c>
      <c r="B11" s="1458" t="s">
        <v>2616</v>
      </c>
      <c r="C11" s="1459" t="s">
        <v>81</v>
      </c>
      <c r="D11" s="1498">
        <f>105*1.2*0.6</f>
        <v>75.599999999999994</v>
      </c>
      <c r="E11" s="1520"/>
      <c r="F11" s="1462">
        <f t="shared" ref="F11:F18" si="0">D11*E11</f>
        <v>0</v>
      </c>
      <c r="G11" s="1440"/>
      <c r="H11" s="1440"/>
      <c r="I11" s="1440"/>
      <c r="J11" s="1440"/>
      <c r="K11" s="1440"/>
      <c r="L11" s="1440"/>
      <c r="M11" s="1440"/>
      <c r="N11" s="1440"/>
      <c r="O11" s="1440"/>
      <c r="P11" s="1440"/>
      <c r="Q11" s="1440"/>
      <c r="R11" s="1440"/>
      <c r="S11" s="1440"/>
      <c r="T11" s="1440"/>
      <c r="U11" s="1440"/>
    </row>
    <row r="12" spans="1:21" s="1393" customFormat="1" ht="33" customHeight="1">
      <c r="A12" s="1457">
        <v>2</v>
      </c>
      <c r="B12" s="1458" t="s">
        <v>2598</v>
      </c>
      <c r="C12" s="1459" t="s">
        <v>84</v>
      </c>
      <c r="D12" s="1498">
        <f>+D11</f>
        <v>75.599999999999994</v>
      </c>
      <c r="E12" s="1520"/>
      <c r="F12" s="1462">
        <f t="shared" si="0"/>
        <v>0</v>
      </c>
      <c r="G12" s="1440"/>
      <c r="H12" s="1440"/>
      <c r="I12" s="1440"/>
      <c r="J12" s="1440"/>
      <c r="K12" s="1440"/>
      <c r="L12" s="1440"/>
      <c r="M12" s="1440"/>
      <c r="N12" s="1440"/>
      <c r="O12" s="1440"/>
      <c r="P12" s="1440"/>
      <c r="Q12" s="1440"/>
      <c r="R12" s="1440"/>
      <c r="S12" s="1440"/>
      <c r="T12" s="1440"/>
      <c r="U12" s="1440"/>
    </row>
    <row r="13" spans="1:21" s="1393" customFormat="1" ht="39" customHeight="1">
      <c r="A13" s="1457">
        <v>3</v>
      </c>
      <c r="B13" s="1458" t="s">
        <v>2617</v>
      </c>
      <c r="C13" s="1459" t="s">
        <v>1579</v>
      </c>
      <c r="D13" s="1460">
        <v>105</v>
      </c>
      <c r="E13" s="1520"/>
      <c r="F13" s="1462">
        <f t="shared" si="0"/>
        <v>0</v>
      </c>
      <c r="G13" s="1440"/>
      <c r="H13" s="1440"/>
      <c r="I13" s="1440"/>
      <c r="J13" s="1440"/>
      <c r="K13" s="1440"/>
      <c r="L13" s="1440"/>
      <c r="M13" s="1440"/>
      <c r="N13" s="1440"/>
      <c r="O13" s="1440"/>
      <c r="P13" s="1440"/>
      <c r="Q13" s="1440"/>
      <c r="R13" s="1440"/>
      <c r="S13" s="1440"/>
      <c r="T13" s="1440"/>
      <c r="U13" s="1440"/>
    </row>
    <row r="14" spans="1:21" s="1393" customFormat="1" ht="22.9" customHeight="1">
      <c r="A14" s="1457">
        <v>4</v>
      </c>
      <c r="B14" s="1458" t="s">
        <v>2618</v>
      </c>
      <c r="C14" s="1459" t="s">
        <v>1579</v>
      </c>
      <c r="D14" s="1460">
        <v>105</v>
      </c>
      <c r="E14" s="1520"/>
      <c r="F14" s="1462">
        <f t="shared" si="0"/>
        <v>0</v>
      </c>
      <c r="G14" s="1440"/>
      <c r="H14" s="1440"/>
      <c r="I14" s="1440"/>
      <c r="J14" s="1440"/>
      <c r="K14" s="1440"/>
      <c r="L14" s="1440"/>
      <c r="M14" s="1440"/>
      <c r="N14" s="1440"/>
      <c r="O14" s="1440"/>
      <c r="P14" s="1440"/>
      <c r="Q14" s="1440"/>
      <c r="R14" s="1440"/>
      <c r="S14" s="1440"/>
      <c r="T14" s="1440"/>
      <c r="U14" s="1440"/>
    </row>
    <row r="15" spans="1:21" s="1393" customFormat="1" ht="22.9" customHeight="1">
      <c r="A15" s="1457">
        <v>5</v>
      </c>
      <c r="B15" s="1458" t="s">
        <v>2545</v>
      </c>
      <c r="C15" s="1459" t="s">
        <v>79</v>
      </c>
      <c r="D15" s="1470">
        <v>8</v>
      </c>
      <c r="E15" s="1520"/>
      <c r="F15" s="1462">
        <f t="shared" si="0"/>
        <v>0</v>
      </c>
      <c r="G15" s="1440"/>
      <c r="H15" s="1440"/>
      <c r="I15" s="1440"/>
      <c r="J15" s="1440"/>
      <c r="K15" s="1440"/>
      <c r="L15" s="1440"/>
      <c r="M15" s="1440"/>
      <c r="N15" s="1440"/>
      <c r="O15" s="1440"/>
      <c r="P15" s="1440"/>
      <c r="Q15" s="1440"/>
      <c r="R15" s="1440"/>
      <c r="S15" s="1440"/>
      <c r="T15" s="1440"/>
      <c r="U15" s="1440"/>
    </row>
    <row r="16" spans="1:21" s="1393" customFormat="1" ht="22.9" customHeight="1">
      <c r="A16" s="1457">
        <v>6</v>
      </c>
      <c r="B16" s="1458" t="s">
        <v>2546</v>
      </c>
      <c r="C16" s="1459" t="s">
        <v>79</v>
      </c>
      <c r="D16" s="1470">
        <v>2</v>
      </c>
      <c r="E16" s="1520"/>
      <c r="F16" s="1462">
        <f t="shared" si="0"/>
        <v>0</v>
      </c>
      <c r="G16" s="1440"/>
      <c r="H16" s="1440"/>
      <c r="I16" s="1440"/>
      <c r="J16" s="1440"/>
      <c r="K16" s="1440"/>
      <c r="L16" s="1440"/>
      <c r="M16" s="1440"/>
      <c r="N16" s="1440"/>
      <c r="O16" s="1440"/>
      <c r="P16" s="1440"/>
      <c r="Q16" s="1440"/>
      <c r="R16" s="1440"/>
      <c r="S16" s="1440"/>
      <c r="T16" s="1440"/>
      <c r="U16" s="1440"/>
    </row>
    <row r="17" spans="1:21" s="1393" customFormat="1" ht="22.9" customHeight="1">
      <c r="A17" s="1457">
        <v>7</v>
      </c>
      <c r="B17" s="1458" t="s">
        <v>2602</v>
      </c>
      <c r="C17" s="1459" t="s">
        <v>79</v>
      </c>
      <c r="D17" s="1470">
        <v>8</v>
      </c>
      <c r="E17" s="1520"/>
      <c r="F17" s="1462">
        <f t="shared" si="0"/>
        <v>0</v>
      </c>
      <c r="G17" s="1440"/>
      <c r="H17" s="1440"/>
      <c r="I17" s="1440"/>
      <c r="J17" s="1440"/>
      <c r="K17" s="1440"/>
      <c r="L17" s="1440"/>
      <c r="M17" s="1440"/>
      <c r="N17" s="1440"/>
      <c r="O17" s="1440"/>
      <c r="P17" s="1440"/>
      <c r="Q17" s="1440"/>
      <c r="R17" s="1440"/>
      <c r="S17" s="1440"/>
      <c r="T17" s="1440"/>
      <c r="U17" s="1440"/>
    </row>
    <row r="18" spans="1:21" s="1393" customFormat="1" ht="22.9" customHeight="1">
      <c r="A18" s="1457">
        <v>8</v>
      </c>
      <c r="B18" s="1458" t="s">
        <v>2548</v>
      </c>
      <c r="C18" s="1459" t="s">
        <v>73</v>
      </c>
      <c r="D18" s="1470">
        <v>1</v>
      </c>
      <c r="E18" s="1520"/>
      <c r="F18" s="1462">
        <f t="shared" si="0"/>
        <v>0</v>
      </c>
      <c r="G18" s="1440"/>
      <c r="H18" s="1440"/>
      <c r="I18" s="1440"/>
      <c r="J18" s="1440"/>
      <c r="K18" s="1440"/>
      <c r="L18" s="1440"/>
      <c r="M18" s="1440"/>
      <c r="N18" s="1440"/>
      <c r="O18" s="1440"/>
      <c r="P18" s="1440"/>
      <c r="Q18" s="1440"/>
      <c r="R18" s="1440"/>
      <c r="S18" s="1440"/>
      <c r="T18" s="1440"/>
      <c r="U18" s="1440"/>
    </row>
    <row r="19" spans="1:21" s="1393" customFormat="1" ht="13.15" customHeight="1">
      <c r="A19" s="3477"/>
      <c r="B19" s="3477"/>
      <c r="C19" s="3477"/>
      <c r="D19" s="3477"/>
      <c r="E19" s="3477"/>
      <c r="F19" s="3477"/>
      <c r="G19" s="1440"/>
      <c r="H19" s="1440"/>
      <c r="I19" s="1440"/>
      <c r="J19" s="1440"/>
      <c r="K19" s="1440"/>
      <c r="L19" s="1440"/>
      <c r="M19" s="1440"/>
      <c r="N19" s="1440"/>
      <c r="O19" s="1440"/>
      <c r="P19" s="1440"/>
      <c r="Q19" s="1440"/>
      <c r="R19" s="1440"/>
      <c r="S19" s="1440"/>
      <c r="T19" s="1440"/>
      <c r="U19" s="1440"/>
    </row>
  </sheetData>
  <sheetProtection algorithmName="SHA-512" hashValue="0FV/nAMbefEoRvAT61+ExSa4AJt7He9dglEW4jKUsBvWnqOLrbEv0sHw+Rye3TPFpb+DOOlx1HtYXTJsbYuBhg==" saltValue="SjnfkexCcyisNVZlwGKXBg==" spinCount="100000" sheet="1" objects="1" scenarios="1" selectLockedCells="1"/>
  <mergeCells count="8">
    <mergeCell ref="B8:F8"/>
    <mergeCell ref="A19:F19"/>
    <mergeCell ref="A1:F2"/>
    <mergeCell ref="A3:F3"/>
    <mergeCell ref="B4:E4"/>
    <mergeCell ref="B5:F5"/>
    <mergeCell ref="A6:F6"/>
    <mergeCell ref="B7:F7"/>
  </mergeCells>
  <pageMargins left="0.748031" right="0.748031" top="1.5292520000000001" bottom="1.2204699999999999" header="0.51181100000000002" footer="0.66929099999999997"/>
  <pageSetup paperSize="9" orientation="portrait" r:id="rId1"/>
  <headerFooter>
    <oddFooter>&amp;R&amp;"Arial,Regular"&amp;8&amp;U&amp;K000000Stran &amp;P /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7FB93-7173-4B05-A5F4-A645C5CC1D68}">
  <sheetPr>
    <tabColor theme="4" tint="0.59999389629810485"/>
  </sheetPr>
  <dimension ref="A1:IV33"/>
  <sheetViews>
    <sheetView showGridLines="0" zoomScale="127" zoomScaleNormal="127" workbookViewId="0">
      <selection activeCell="E11" sqref="E11"/>
    </sheetView>
  </sheetViews>
  <sheetFormatPr defaultColWidth="8.7109375" defaultRowHeight="13.5" customHeight="1"/>
  <cols>
    <col min="1" max="1" width="4.42578125" style="1393" customWidth="1"/>
    <col min="2" max="2" width="40.28515625" style="1393" customWidth="1"/>
    <col min="3" max="3" width="6" style="1393" customWidth="1"/>
    <col min="4" max="4" width="6.42578125" style="1393" customWidth="1"/>
    <col min="5" max="5" width="8.85546875" style="1393" customWidth="1"/>
    <col min="6" max="6" width="12.5703125" style="1393" customWidth="1"/>
    <col min="7" max="20" width="8.85546875" style="1440" customWidth="1"/>
    <col min="21" max="256" width="8.85546875" style="1393" customWidth="1"/>
    <col min="257" max="16384" width="8.7109375" style="1441"/>
  </cols>
  <sheetData>
    <row r="1" spans="1:20" ht="8.65" customHeight="1">
      <c r="A1" s="3478" t="s">
        <v>2619</v>
      </c>
      <c r="B1" s="3479"/>
      <c r="C1" s="3479"/>
      <c r="D1" s="3479"/>
      <c r="E1" s="3479"/>
      <c r="F1" s="3479"/>
    </row>
    <row r="2" spans="1:20" ht="8.65" customHeight="1">
      <c r="A2" s="3479"/>
      <c r="B2" s="3479"/>
      <c r="C2" s="3479"/>
      <c r="D2" s="3479"/>
      <c r="E2" s="3479"/>
      <c r="F2" s="3479"/>
    </row>
    <row r="3" spans="1:20" ht="13.15" customHeight="1">
      <c r="A3" s="3480"/>
      <c r="B3" s="3480"/>
      <c r="C3" s="3480"/>
      <c r="D3" s="3480"/>
      <c r="E3" s="3480"/>
      <c r="F3" s="3480"/>
    </row>
    <row r="4" spans="1:20" ht="15" customHeight="1">
      <c r="A4" s="1454"/>
      <c r="B4" s="3481" t="s">
        <v>2620</v>
      </c>
      <c r="C4" s="3482"/>
      <c r="D4" s="3482"/>
      <c r="E4" s="3482"/>
      <c r="F4" s="1455">
        <f>SUM(F10:F32)</f>
        <v>0</v>
      </c>
    </row>
    <row r="5" spans="1:20" ht="69.599999999999994" customHeight="1">
      <c r="A5" s="1456"/>
      <c r="B5" s="3483" t="s">
        <v>2615</v>
      </c>
      <c r="C5" s="3484"/>
      <c r="D5" s="3484"/>
      <c r="E5" s="3484"/>
      <c r="F5" s="3485"/>
    </row>
    <row r="6" spans="1:20" ht="13.15" customHeight="1">
      <c r="A6" s="3486" t="s">
        <v>2052</v>
      </c>
      <c r="B6" s="3487"/>
      <c r="C6" s="3487"/>
      <c r="D6" s="3487"/>
      <c r="E6" s="3487"/>
      <c r="F6" s="3488"/>
    </row>
    <row r="7" spans="1:20" ht="13.15" customHeight="1">
      <c r="A7" s="1457" t="s">
        <v>2053</v>
      </c>
      <c r="B7" s="3502" t="s">
        <v>2054</v>
      </c>
      <c r="C7" s="3447"/>
      <c r="D7" s="3447"/>
      <c r="E7" s="3447"/>
      <c r="F7" s="3448"/>
    </row>
    <row r="8" spans="1:20" ht="23.25" customHeight="1">
      <c r="A8" s="1457" t="s">
        <v>2053</v>
      </c>
      <c r="B8" s="3502" t="s">
        <v>2055</v>
      </c>
      <c r="C8" s="3447"/>
      <c r="D8" s="3447"/>
      <c r="E8" s="3447"/>
      <c r="F8" s="3448"/>
    </row>
    <row r="9" spans="1:20" ht="13.15" customHeight="1">
      <c r="A9" s="1442" t="s">
        <v>2056</v>
      </c>
      <c r="B9" s="1463" t="s">
        <v>2057</v>
      </c>
      <c r="C9" s="1464" t="s">
        <v>2058</v>
      </c>
      <c r="D9" s="1464" t="s">
        <v>39</v>
      </c>
      <c r="E9" s="1465" t="s">
        <v>40</v>
      </c>
      <c r="F9" s="1445" t="s">
        <v>2059</v>
      </c>
    </row>
    <row r="10" spans="1:20" s="1393" customFormat="1" ht="13.15" customHeight="1">
      <c r="A10" s="1513"/>
      <c r="B10" s="1514"/>
      <c r="C10" s="1486"/>
      <c r="D10" s="1486"/>
      <c r="E10" s="1477"/>
      <c r="F10" s="1478"/>
      <c r="G10" s="1440"/>
      <c r="H10" s="1440"/>
      <c r="I10" s="1440"/>
      <c r="J10" s="1440"/>
      <c r="K10" s="1440"/>
      <c r="L10" s="1440"/>
      <c r="M10" s="1440"/>
      <c r="N10" s="1440"/>
      <c r="O10" s="1440"/>
      <c r="P10" s="1440"/>
      <c r="Q10" s="1440"/>
      <c r="R10" s="1440"/>
      <c r="S10" s="1440"/>
      <c r="T10" s="1440"/>
    </row>
    <row r="11" spans="1:20" s="1393" customFormat="1" ht="50.45" customHeight="1">
      <c r="A11" s="1513">
        <v>1</v>
      </c>
      <c r="B11" s="1514" t="s">
        <v>2621</v>
      </c>
      <c r="C11" s="1486" t="s">
        <v>84</v>
      </c>
      <c r="D11" s="1486">
        <v>17</v>
      </c>
      <c r="E11" s="1521"/>
      <c r="F11" s="1478">
        <f t="shared" ref="F11:F15" si="0">E11*D11</f>
        <v>0</v>
      </c>
      <c r="G11" s="1440"/>
      <c r="H11" s="1440"/>
      <c r="I11" s="1440"/>
      <c r="J11" s="1440"/>
      <c r="K11" s="1440"/>
      <c r="L11" s="1440"/>
      <c r="M11" s="1440"/>
      <c r="N11" s="1440"/>
      <c r="O11" s="1440"/>
      <c r="P11" s="1440"/>
      <c r="Q11" s="1440"/>
      <c r="R11" s="1440"/>
      <c r="S11" s="1440"/>
      <c r="T11" s="1440"/>
    </row>
    <row r="12" spans="1:20" s="1393" customFormat="1" ht="63" customHeight="1">
      <c r="A12" s="1515">
        <v>2</v>
      </c>
      <c r="B12" s="1484" t="s">
        <v>2622</v>
      </c>
      <c r="C12" s="1476"/>
      <c r="D12" s="1476"/>
      <c r="E12" s="1521"/>
      <c r="F12" s="1478"/>
      <c r="G12" s="1440"/>
      <c r="H12" s="1440"/>
      <c r="I12" s="1440"/>
      <c r="J12" s="1440"/>
      <c r="K12" s="1440"/>
      <c r="L12" s="1440"/>
      <c r="M12" s="1440"/>
      <c r="N12" s="1440"/>
      <c r="O12" s="1440"/>
      <c r="P12" s="1440"/>
      <c r="Q12" s="1440"/>
      <c r="R12" s="1440"/>
      <c r="S12" s="1440"/>
      <c r="T12" s="1440"/>
    </row>
    <row r="13" spans="1:20" s="1393" customFormat="1" ht="13.9" customHeight="1">
      <c r="A13" s="1516"/>
      <c r="B13" s="1484" t="s">
        <v>2623</v>
      </c>
      <c r="C13" s="1475" t="s">
        <v>1579</v>
      </c>
      <c r="D13" s="1476">
        <v>165</v>
      </c>
      <c r="E13" s="1521"/>
      <c r="F13" s="1478">
        <f t="shared" si="0"/>
        <v>0</v>
      </c>
      <c r="G13" s="1440"/>
      <c r="H13" s="1440"/>
      <c r="I13" s="1440"/>
      <c r="J13" s="1440"/>
      <c r="K13" s="1440"/>
      <c r="L13" s="1440"/>
      <c r="M13" s="1440"/>
      <c r="N13" s="1440"/>
      <c r="O13" s="1440"/>
      <c r="P13" s="1440"/>
      <c r="Q13" s="1440"/>
      <c r="R13" s="1440"/>
      <c r="S13" s="1440"/>
      <c r="T13" s="1440"/>
    </row>
    <row r="14" spans="1:20" ht="13.9" customHeight="1">
      <c r="A14" s="1516"/>
      <c r="B14" s="1484" t="s">
        <v>2624</v>
      </c>
      <c r="C14" s="1475" t="s">
        <v>1579</v>
      </c>
      <c r="D14" s="1476">
        <v>82</v>
      </c>
      <c r="E14" s="1521"/>
      <c r="F14" s="1478">
        <f t="shared" si="0"/>
        <v>0</v>
      </c>
    </row>
    <row r="15" spans="1:20" ht="13.9" customHeight="1">
      <c r="A15" s="1516"/>
      <c r="B15" s="1484" t="s">
        <v>2625</v>
      </c>
      <c r="C15" s="1475" t="s">
        <v>1579</v>
      </c>
      <c r="D15" s="1476">
        <v>45</v>
      </c>
      <c r="E15" s="1521"/>
      <c r="F15" s="1478">
        <f t="shared" si="0"/>
        <v>0</v>
      </c>
    </row>
    <row r="16" spans="1:20" ht="13.15" customHeight="1">
      <c r="A16" s="1516"/>
      <c r="B16" s="1484"/>
      <c r="C16" s="1475"/>
      <c r="D16" s="1476"/>
      <c r="E16" s="1521"/>
      <c r="F16" s="1478"/>
    </row>
    <row r="17" spans="1:20" ht="34.9" customHeight="1">
      <c r="A17" s="1515">
        <v>3</v>
      </c>
      <c r="B17" s="1484" t="s">
        <v>2626</v>
      </c>
      <c r="C17" s="1475" t="s">
        <v>84</v>
      </c>
      <c r="D17" s="1476">
        <v>10</v>
      </c>
      <c r="E17" s="1521"/>
      <c r="F17" s="1478">
        <f>E17*D17</f>
        <v>0</v>
      </c>
    </row>
    <row r="18" spans="1:20" ht="13.15" customHeight="1">
      <c r="A18" s="1515"/>
      <c r="B18" s="1484" t="s">
        <v>2627</v>
      </c>
      <c r="C18" s="1475" t="s">
        <v>84</v>
      </c>
      <c r="D18" s="1476">
        <v>2</v>
      </c>
      <c r="E18" s="1521"/>
      <c r="F18" s="1478">
        <f t="shared" ref="F18:F19" si="1">E18*D18</f>
        <v>0</v>
      </c>
    </row>
    <row r="19" spans="1:20" ht="13.15" customHeight="1">
      <c r="A19" s="1515"/>
      <c r="B19" s="1484" t="s">
        <v>2628</v>
      </c>
      <c r="C19" s="1475" t="s">
        <v>84</v>
      </c>
      <c r="D19" s="1476">
        <v>4</v>
      </c>
      <c r="E19" s="1521"/>
      <c r="F19" s="1478">
        <f t="shared" si="1"/>
        <v>0</v>
      </c>
    </row>
    <row r="20" spans="1:20" ht="13.15" customHeight="1">
      <c r="A20" s="1515"/>
      <c r="B20" s="1484"/>
      <c r="C20" s="1475"/>
      <c r="D20" s="1476"/>
      <c r="E20" s="1521"/>
      <c r="F20" s="1478"/>
    </row>
    <row r="21" spans="1:20" ht="49.9" customHeight="1">
      <c r="A21" s="1515">
        <v>4</v>
      </c>
      <c r="B21" s="1484" t="s">
        <v>2629</v>
      </c>
      <c r="C21" s="1476"/>
      <c r="D21" s="1476"/>
      <c r="E21" s="1521"/>
      <c r="F21" s="1478"/>
    </row>
    <row r="22" spans="1:20" ht="13.15" customHeight="1">
      <c r="A22" s="1515"/>
      <c r="B22" s="1484" t="s">
        <v>2630</v>
      </c>
      <c r="C22" s="1475" t="s">
        <v>1579</v>
      </c>
      <c r="D22" s="1476">
        <f>27*5+40*3+31</f>
        <v>286</v>
      </c>
      <c r="E22" s="1521"/>
      <c r="F22" s="1478">
        <f>E22*D22</f>
        <v>0</v>
      </c>
    </row>
    <row r="23" spans="1:20" ht="13.15" customHeight="1">
      <c r="A23" s="1515"/>
      <c r="B23" s="1484"/>
      <c r="C23" s="1475"/>
      <c r="D23" s="1476"/>
      <c r="E23" s="1521"/>
      <c r="F23" s="1478"/>
    </row>
    <row r="24" spans="1:20" ht="13.15" customHeight="1">
      <c r="A24" s="1515">
        <v>5</v>
      </c>
      <c r="B24" s="1484" t="s">
        <v>2128</v>
      </c>
      <c r="C24" s="1475" t="s">
        <v>214</v>
      </c>
      <c r="D24" s="1476">
        <v>30</v>
      </c>
      <c r="E24" s="1521"/>
      <c r="F24" s="1478">
        <f>D24*E24</f>
        <v>0</v>
      </c>
    </row>
    <row r="25" spans="1:20" ht="13.15" customHeight="1">
      <c r="A25" s="1515">
        <v>6</v>
      </c>
      <c r="B25" s="1517" t="s">
        <v>2631</v>
      </c>
      <c r="C25" s="1475" t="s">
        <v>84</v>
      </c>
      <c r="D25" s="1476">
        <v>26</v>
      </c>
      <c r="E25" s="1521"/>
      <c r="F25" s="1478">
        <f t="shared" ref="F25:F26" si="2">E25*D25</f>
        <v>0</v>
      </c>
    </row>
    <row r="26" spans="1:20" ht="13.15" customHeight="1">
      <c r="A26" s="1515">
        <v>7</v>
      </c>
      <c r="B26" s="1517" t="s">
        <v>2632</v>
      </c>
      <c r="C26" s="1475" t="s">
        <v>84</v>
      </c>
      <c r="D26" s="1476">
        <v>4</v>
      </c>
      <c r="E26" s="1521"/>
      <c r="F26" s="1478">
        <f t="shared" si="2"/>
        <v>0</v>
      </c>
    </row>
    <row r="27" spans="1:20" ht="13.15" customHeight="1">
      <c r="A27" s="1515">
        <v>8</v>
      </c>
      <c r="B27" s="1484"/>
      <c r="C27" s="1475"/>
      <c r="D27" s="1476"/>
      <c r="E27" s="1521"/>
      <c r="F27" s="1478"/>
    </row>
    <row r="28" spans="1:20" ht="50.45" customHeight="1">
      <c r="A28" s="1515">
        <v>9</v>
      </c>
      <c r="B28" s="1458" t="s">
        <v>2633</v>
      </c>
      <c r="C28" s="1459" t="s">
        <v>2456</v>
      </c>
      <c r="D28" s="1460">
        <v>23</v>
      </c>
      <c r="E28" s="1520"/>
      <c r="F28" s="1462">
        <f t="shared" ref="F28:F29" si="3">D28*E28</f>
        <v>0</v>
      </c>
    </row>
    <row r="29" spans="1:20" s="1393" customFormat="1" ht="22.9" customHeight="1">
      <c r="A29" s="1515">
        <v>10</v>
      </c>
      <c r="B29" s="1484" t="s">
        <v>2546</v>
      </c>
      <c r="C29" s="1475" t="s">
        <v>79</v>
      </c>
      <c r="D29" s="1476">
        <v>2</v>
      </c>
      <c r="E29" s="1521"/>
      <c r="F29" s="1478">
        <f t="shared" si="3"/>
        <v>0</v>
      </c>
      <c r="G29" s="1440"/>
      <c r="H29" s="1440"/>
      <c r="I29" s="1440"/>
      <c r="J29" s="1440"/>
      <c r="K29" s="1440"/>
      <c r="L29" s="1440"/>
      <c r="M29" s="1440"/>
      <c r="N29" s="1440"/>
      <c r="O29" s="1440"/>
      <c r="P29" s="1440"/>
      <c r="Q29" s="1440"/>
      <c r="R29" s="1440"/>
      <c r="S29" s="1440"/>
      <c r="T29" s="1440"/>
    </row>
    <row r="30" spans="1:20" s="1393" customFormat="1" ht="13.15" customHeight="1">
      <c r="A30" s="3477"/>
      <c r="B30" s="3477"/>
      <c r="C30" s="3477"/>
      <c r="D30" s="3477"/>
      <c r="E30" s="3477"/>
      <c r="F30" s="3477"/>
      <c r="G30" s="1440"/>
      <c r="H30" s="1440"/>
      <c r="I30" s="1440"/>
      <c r="J30" s="1440"/>
      <c r="K30" s="1440"/>
      <c r="L30" s="1440"/>
      <c r="M30" s="1440"/>
      <c r="N30" s="1440"/>
      <c r="O30" s="1440"/>
      <c r="P30" s="1440"/>
      <c r="Q30" s="1440"/>
      <c r="R30" s="1440"/>
      <c r="S30" s="1440"/>
      <c r="T30" s="1440"/>
    </row>
    <row r="31" spans="1:20" s="1393" customFormat="1" ht="33" customHeight="1">
      <c r="A31" s="1516" t="s">
        <v>2177</v>
      </c>
      <c r="B31" s="1484" t="s">
        <v>2612</v>
      </c>
      <c r="C31" s="1486"/>
      <c r="D31" s="1518">
        <v>0.02</v>
      </c>
      <c r="E31" s="1477">
        <f>SUM(F10:F29)</f>
        <v>0</v>
      </c>
      <c r="F31" s="1478">
        <f>E31*D31</f>
        <v>0</v>
      </c>
      <c r="G31" s="1440"/>
      <c r="H31" s="1440"/>
      <c r="I31" s="1440"/>
      <c r="J31" s="1440"/>
      <c r="K31" s="1440"/>
      <c r="L31" s="1440"/>
      <c r="M31" s="1440"/>
      <c r="N31" s="1440"/>
      <c r="O31" s="1440"/>
      <c r="P31" s="1440"/>
      <c r="Q31" s="1440"/>
      <c r="R31" s="1440"/>
      <c r="S31" s="1440"/>
      <c r="T31" s="1440"/>
    </row>
    <row r="32" spans="1:20" s="1393" customFormat="1" ht="43.15" customHeight="1">
      <c r="A32" s="1516" t="s">
        <v>2199</v>
      </c>
      <c r="B32" s="1484" t="s">
        <v>2055</v>
      </c>
      <c r="C32" s="1486"/>
      <c r="D32" s="1518">
        <v>0.02</v>
      </c>
      <c r="E32" s="1477">
        <f>SUM(F10:F29)</f>
        <v>0</v>
      </c>
      <c r="F32" s="1478">
        <f>E32*D32</f>
        <v>0</v>
      </c>
      <c r="G32" s="1440"/>
      <c r="H32" s="1440"/>
      <c r="I32" s="1440"/>
      <c r="J32" s="1440"/>
      <c r="K32" s="1440"/>
      <c r="L32" s="1440"/>
      <c r="M32" s="1440"/>
      <c r="N32" s="1440"/>
      <c r="O32" s="1440"/>
      <c r="P32" s="1440"/>
      <c r="Q32" s="1440"/>
      <c r="R32" s="1440"/>
      <c r="S32" s="1440"/>
      <c r="T32" s="1440"/>
    </row>
    <row r="33" spans="1:20" s="1393" customFormat="1" ht="13.15" customHeight="1">
      <c r="A33" s="3477"/>
      <c r="B33" s="3477"/>
      <c r="C33" s="3477"/>
      <c r="D33" s="3477"/>
      <c r="E33" s="3477"/>
      <c r="F33" s="3477"/>
      <c r="G33" s="1440"/>
      <c r="H33" s="1440"/>
      <c r="I33" s="1440"/>
      <c r="J33" s="1440"/>
      <c r="K33" s="1440"/>
      <c r="L33" s="1440"/>
      <c r="M33" s="1440"/>
      <c r="N33" s="1440"/>
      <c r="O33" s="1440"/>
      <c r="P33" s="1440"/>
      <c r="Q33" s="1440"/>
      <c r="R33" s="1440"/>
      <c r="S33" s="1440"/>
      <c r="T33" s="1440"/>
    </row>
  </sheetData>
  <sheetProtection algorithmName="SHA-512" hashValue="ohQU9zcMtqtmtynFwDq4reUEB/lpebBCfcb6BMalYIFRbB9XuU6IxRUMAT6khnlw2yGL1V0qG2I0NaHrG+R0cQ==" saltValue="lmTHeSLZf2/eT9dPhAHjsw==" spinCount="100000" sheet="1" objects="1" scenarios="1" selectLockedCells="1"/>
  <mergeCells count="9">
    <mergeCell ref="B8:F8"/>
    <mergeCell ref="A30:F30"/>
    <mergeCell ref="A33:F33"/>
    <mergeCell ref="A1:F2"/>
    <mergeCell ref="A3:F3"/>
    <mergeCell ref="B4:E4"/>
    <mergeCell ref="B5:F5"/>
    <mergeCell ref="A6:F6"/>
    <mergeCell ref="B7:F7"/>
  </mergeCells>
  <pageMargins left="0.748031" right="0.748031" top="1.5292520000000001" bottom="1.2204699999999999" header="0.51181100000000002" footer="0.66929099999999997"/>
  <pageSetup paperSize="9" orientation="portrait" r:id="rId1"/>
  <headerFooter>
    <oddFooter>&amp;R&amp;"Arial,Regular"&amp;8&amp;U&amp;K000000Stran &amp;P /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250BB-0251-4B71-B1A8-CDBA517D3616}">
  <sheetPr>
    <tabColor theme="4" tint="0.59999389629810485"/>
  </sheetPr>
  <dimension ref="A1:IV13"/>
  <sheetViews>
    <sheetView showGridLines="0" zoomScale="127" zoomScaleNormal="127" workbookViewId="0">
      <selection activeCell="E11" sqref="E11"/>
    </sheetView>
  </sheetViews>
  <sheetFormatPr defaultColWidth="8.7109375" defaultRowHeight="13.5" customHeight="1"/>
  <cols>
    <col min="1" max="1" width="4.42578125" style="1393" customWidth="1"/>
    <col min="2" max="2" width="40.28515625" style="1393" customWidth="1"/>
    <col min="3" max="3" width="6" style="1393" customWidth="1"/>
    <col min="4" max="4" width="6.42578125" style="1393" customWidth="1"/>
    <col min="5" max="5" width="8.85546875" style="1393" customWidth="1"/>
    <col min="6" max="6" width="12.5703125" style="1393" customWidth="1"/>
    <col min="7" max="20" width="8.85546875" style="1440" customWidth="1"/>
    <col min="21" max="256" width="8.85546875" style="1393" customWidth="1"/>
    <col min="257" max="16384" width="8.7109375" style="1441"/>
  </cols>
  <sheetData>
    <row r="1" spans="1:20" s="1393" customFormat="1" ht="8.65" customHeight="1">
      <c r="A1" s="3478" t="s">
        <v>2634</v>
      </c>
      <c r="B1" s="3479"/>
      <c r="C1" s="3479"/>
      <c r="D1" s="3479"/>
      <c r="E1" s="3479"/>
      <c r="F1" s="3479"/>
      <c r="G1" s="1440"/>
      <c r="H1" s="1440"/>
      <c r="I1" s="1440"/>
      <c r="J1" s="1440"/>
      <c r="K1" s="1440"/>
      <c r="L1" s="1440"/>
      <c r="M1" s="1440"/>
      <c r="N1" s="1440"/>
      <c r="O1" s="1440"/>
      <c r="P1" s="1440"/>
      <c r="Q1" s="1440"/>
      <c r="R1" s="1440"/>
      <c r="S1" s="1440"/>
      <c r="T1" s="1440"/>
    </row>
    <row r="2" spans="1:20" s="1393" customFormat="1" ht="8.65" customHeight="1">
      <c r="A2" s="3479"/>
      <c r="B2" s="3479"/>
      <c r="C2" s="3479"/>
      <c r="D2" s="3479"/>
      <c r="E2" s="3479"/>
      <c r="F2" s="3479"/>
      <c r="G2" s="1440"/>
      <c r="H2" s="1440"/>
      <c r="I2" s="1440"/>
      <c r="J2" s="1440"/>
      <c r="K2" s="1440"/>
      <c r="L2" s="1440"/>
      <c r="M2" s="1440"/>
      <c r="N2" s="1440"/>
      <c r="O2" s="1440"/>
      <c r="P2" s="1440"/>
      <c r="Q2" s="1440"/>
      <c r="R2" s="1440"/>
      <c r="S2" s="1440"/>
      <c r="T2" s="1440"/>
    </row>
    <row r="3" spans="1:20" s="1393" customFormat="1" ht="13.15" customHeight="1">
      <c r="A3" s="3480"/>
      <c r="B3" s="3480"/>
      <c r="C3" s="3480"/>
      <c r="D3" s="3480"/>
      <c r="E3" s="3480"/>
      <c r="F3" s="3480"/>
      <c r="G3" s="1440"/>
      <c r="H3" s="1440"/>
      <c r="I3" s="1440"/>
      <c r="J3" s="1440"/>
      <c r="K3" s="1440"/>
      <c r="L3" s="1440"/>
      <c r="M3" s="1440"/>
      <c r="N3" s="1440"/>
      <c r="O3" s="1440"/>
      <c r="P3" s="1440"/>
      <c r="Q3" s="1440"/>
      <c r="R3" s="1440"/>
      <c r="S3" s="1440"/>
      <c r="T3" s="1440"/>
    </row>
    <row r="4" spans="1:20" s="1393" customFormat="1" ht="15" customHeight="1">
      <c r="A4" s="1454"/>
      <c r="B4" s="3481" t="s">
        <v>2635</v>
      </c>
      <c r="C4" s="3482"/>
      <c r="D4" s="3482"/>
      <c r="E4" s="3482"/>
      <c r="F4" s="1455">
        <f>SUM(F10:F13)</f>
        <v>0</v>
      </c>
      <c r="G4" s="1440"/>
      <c r="H4" s="1440"/>
      <c r="I4" s="1440"/>
      <c r="J4" s="1440"/>
      <c r="K4" s="1440"/>
      <c r="L4" s="1440"/>
      <c r="M4" s="1440"/>
      <c r="N4" s="1440"/>
      <c r="O4" s="1440"/>
      <c r="P4" s="1440"/>
      <c r="Q4" s="1440"/>
      <c r="R4" s="1440"/>
      <c r="S4" s="1440"/>
      <c r="T4" s="1440"/>
    </row>
    <row r="5" spans="1:20" s="1393" customFormat="1" ht="69.599999999999994" customHeight="1">
      <c r="A5" s="1456"/>
      <c r="B5" s="3483" t="s">
        <v>2636</v>
      </c>
      <c r="C5" s="3484"/>
      <c r="D5" s="3484"/>
      <c r="E5" s="3484"/>
      <c r="F5" s="3485"/>
      <c r="G5" s="1440"/>
      <c r="H5" s="1440"/>
      <c r="I5" s="1440"/>
      <c r="J5" s="1440"/>
      <c r="K5" s="1440"/>
      <c r="L5" s="1440"/>
      <c r="M5" s="1440"/>
      <c r="N5" s="1440"/>
      <c r="O5" s="1440"/>
      <c r="P5" s="1440"/>
      <c r="Q5" s="1440"/>
      <c r="R5" s="1440"/>
      <c r="S5" s="1440"/>
      <c r="T5" s="1440"/>
    </row>
    <row r="6" spans="1:20" s="1393" customFormat="1" ht="13.15" customHeight="1">
      <c r="A6" s="3486" t="s">
        <v>2052</v>
      </c>
      <c r="B6" s="3487"/>
      <c r="C6" s="3487"/>
      <c r="D6" s="3487"/>
      <c r="E6" s="3487"/>
      <c r="F6" s="3488"/>
      <c r="G6" s="1440"/>
      <c r="H6" s="1440"/>
      <c r="I6" s="1440"/>
      <c r="J6" s="1440"/>
      <c r="K6" s="1440"/>
      <c r="L6" s="1440"/>
      <c r="M6" s="1440"/>
      <c r="N6" s="1440"/>
      <c r="O6" s="1440"/>
      <c r="P6" s="1440"/>
      <c r="Q6" s="1440"/>
      <c r="R6" s="1440"/>
      <c r="S6" s="1440"/>
      <c r="T6" s="1440"/>
    </row>
    <row r="7" spans="1:20" s="1393" customFormat="1" ht="13.15" customHeight="1">
      <c r="A7" s="1457" t="s">
        <v>2053</v>
      </c>
      <c r="B7" s="3502" t="s">
        <v>2054</v>
      </c>
      <c r="C7" s="3447"/>
      <c r="D7" s="3447"/>
      <c r="E7" s="3447"/>
      <c r="F7" s="3448"/>
      <c r="G7" s="1440"/>
      <c r="H7" s="1440"/>
      <c r="I7" s="1440"/>
      <c r="J7" s="1440"/>
      <c r="K7" s="1440"/>
      <c r="L7" s="1440"/>
      <c r="M7" s="1440"/>
      <c r="N7" s="1440"/>
      <c r="O7" s="1440"/>
      <c r="P7" s="1440"/>
      <c r="Q7" s="1440"/>
      <c r="R7" s="1440"/>
      <c r="S7" s="1440"/>
      <c r="T7" s="1440"/>
    </row>
    <row r="8" spans="1:20" s="1393" customFormat="1" ht="13.15" customHeight="1">
      <c r="A8" s="1457" t="s">
        <v>2053</v>
      </c>
      <c r="B8" s="3502" t="s">
        <v>2055</v>
      </c>
      <c r="C8" s="3447"/>
      <c r="D8" s="3447"/>
      <c r="E8" s="3447"/>
      <c r="F8" s="3448"/>
      <c r="G8" s="1440"/>
      <c r="H8" s="1440"/>
      <c r="I8" s="1440"/>
      <c r="J8" s="1440"/>
      <c r="K8" s="1440"/>
      <c r="L8" s="1440"/>
      <c r="M8" s="1440"/>
      <c r="N8" s="1440"/>
      <c r="O8" s="1440"/>
      <c r="P8" s="1440"/>
      <c r="Q8" s="1440"/>
      <c r="R8" s="1440"/>
      <c r="S8" s="1440"/>
      <c r="T8" s="1440"/>
    </row>
    <row r="9" spans="1:20" s="1393" customFormat="1" ht="13.15" customHeight="1">
      <c r="A9" s="1442" t="s">
        <v>2056</v>
      </c>
      <c r="B9" s="1463" t="s">
        <v>2057</v>
      </c>
      <c r="C9" s="1464" t="s">
        <v>2058</v>
      </c>
      <c r="D9" s="1464" t="s">
        <v>39</v>
      </c>
      <c r="E9" s="1465" t="s">
        <v>40</v>
      </c>
      <c r="F9" s="1445" t="s">
        <v>2059</v>
      </c>
      <c r="G9" s="1440"/>
      <c r="H9" s="1440"/>
      <c r="I9" s="1440"/>
      <c r="J9" s="1440"/>
      <c r="K9" s="1440"/>
      <c r="L9" s="1440"/>
      <c r="M9" s="1440"/>
      <c r="N9" s="1440"/>
      <c r="O9" s="1440"/>
      <c r="P9" s="1440"/>
      <c r="Q9" s="1440"/>
      <c r="R9" s="1440"/>
      <c r="S9" s="1440"/>
      <c r="T9" s="1440"/>
    </row>
    <row r="10" spans="1:20" s="1393" customFormat="1" ht="13.15" customHeight="1">
      <c r="A10" s="1466"/>
      <c r="B10" s="1467"/>
      <c r="C10" s="1468"/>
      <c r="D10" s="1468"/>
      <c r="E10" s="1461"/>
      <c r="F10" s="1469"/>
      <c r="G10" s="1440"/>
      <c r="H10" s="1440"/>
      <c r="I10" s="1440"/>
      <c r="J10" s="1440"/>
      <c r="K10" s="1440"/>
      <c r="L10" s="1440"/>
      <c r="M10" s="1440"/>
      <c r="N10" s="1440"/>
      <c r="O10" s="1440"/>
      <c r="P10" s="1440"/>
      <c r="Q10" s="1440"/>
      <c r="R10" s="1440"/>
      <c r="S10" s="1440"/>
      <c r="T10" s="1440"/>
    </row>
    <row r="11" spans="1:20" s="1393" customFormat="1" ht="40.9" customHeight="1">
      <c r="A11" s="1457">
        <v>1</v>
      </c>
      <c r="B11" s="1458" t="s">
        <v>2637</v>
      </c>
      <c r="C11" s="1459" t="s">
        <v>84</v>
      </c>
      <c r="D11" s="1460">
        <v>8</v>
      </c>
      <c r="E11" s="1520"/>
      <c r="F11" s="1462">
        <f t="shared" ref="F11:F13" si="0">D11*E11</f>
        <v>0</v>
      </c>
      <c r="G11" s="1440"/>
      <c r="H11" s="1440"/>
      <c r="I11" s="1440"/>
      <c r="J11" s="1440"/>
      <c r="K11" s="1440"/>
      <c r="L11" s="1440"/>
      <c r="M11" s="1440"/>
      <c r="N11" s="1440"/>
      <c r="O11" s="1440"/>
      <c r="P11" s="1440"/>
      <c r="Q11" s="1440"/>
      <c r="R11" s="1440"/>
      <c r="S11" s="1440"/>
      <c r="T11" s="1440"/>
    </row>
    <row r="12" spans="1:20" s="1393" customFormat="1" ht="48.6" customHeight="1">
      <c r="A12" s="1457">
        <v>2</v>
      </c>
      <c r="B12" s="1458" t="s">
        <v>2638</v>
      </c>
      <c r="C12" s="1459" t="s">
        <v>84</v>
      </c>
      <c r="D12" s="1460">
        <v>8</v>
      </c>
      <c r="E12" s="1520"/>
      <c r="F12" s="1462">
        <f t="shared" si="0"/>
        <v>0</v>
      </c>
      <c r="G12" s="1440"/>
      <c r="H12" s="1440"/>
      <c r="I12" s="1440"/>
      <c r="J12" s="1440"/>
      <c r="K12" s="1440"/>
      <c r="L12" s="1440"/>
      <c r="M12" s="1440"/>
      <c r="N12" s="1440"/>
      <c r="O12" s="1440"/>
      <c r="P12" s="1440"/>
      <c r="Q12" s="1440"/>
      <c r="R12" s="1440"/>
      <c r="S12" s="1440"/>
      <c r="T12" s="1440"/>
    </row>
    <row r="13" spans="1:20" s="1393" customFormat="1" ht="39" customHeight="1">
      <c r="A13" s="1457">
        <v>3</v>
      </c>
      <c r="B13" s="1458" t="s">
        <v>2639</v>
      </c>
      <c r="C13" s="1459" t="s">
        <v>84</v>
      </c>
      <c r="D13" s="1460">
        <v>1</v>
      </c>
      <c r="E13" s="1520"/>
      <c r="F13" s="1462">
        <f t="shared" si="0"/>
        <v>0</v>
      </c>
      <c r="G13" s="1440"/>
      <c r="H13" s="1440"/>
      <c r="I13" s="1440"/>
      <c r="J13" s="1440"/>
      <c r="K13" s="1440"/>
      <c r="L13" s="1440"/>
      <c r="M13" s="1440"/>
      <c r="N13" s="1440"/>
      <c r="O13" s="1440"/>
      <c r="P13" s="1440"/>
      <c r="Q13" s="1440"/>
      <c r="R13" s="1440"/>
      <c r="S13" s="1440"/>
      <c r="T13" s="1440"/>
    </row>
  </sheetData>
  <sheetProtection algorithmName="SHA-512" hashValue="zF7LK5iskylvW5IbngUoTM9w5srAUmkbj8WP6PcJXhWxwSwq4TOapXG8OLz3XzYR/yrNykx9sE9HuLowRkFhCQ==" saltValue="SMhYvxT5Iq/hdeTzDXfIRg==" spinCount="100000" sheet="1" objects="1" scenarios="1" selectLockedCells="1"/>
  <mergeCells count="7">
    <mergeCell ref="B8:F8"/>
    <mergeCell ref="A1:F2"/>
    <mergeCell ref="A3:F3"/>
    <mergeCell ref="B4:E4"/>
    <mergeCell ref="B5:F5"/>
    <mergeCell ref="A6:F6"/>
    <mergeCell ref="B7:F7"/>
  </mergeCells>
  <pageMargins left="0.748031" right="0.748031" top="1.5292520000000001" bottom="1.2204699999999999" header="0.51181100000000002" footer="0.66929099999999997"/>
  <pageSetup paperSize="9" orientation="portrait" r:id="rId1"/>
  <headerFooter>
    <oddFooter>&amp;R&amp;"Arial,Regular"&amp;8&amp;U&amp;K000000Stran &amp;P /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AEB1E-1D4F-42C0-B064-0D98DE4494E4}">
  <dimension ref="A2:N71"/>
  <sheetViews>
    <sheetView view="pageBreakPreview" zoomScaleNormal="100" zoomScaleSheetLayoutView="100" workbookViewId="0">
      <selection activeCell="E41" sqref="E41"/>
    </sheetView>
  </sheetViews>
  <sheetFormatPr defaultRowHeight="12.75"/>
  <cols>
    <col min="1" max="1" width="6.5703125" style="1525" customWidth="1"/>
    <col min="2" max="2" width="50.7109375" style="1172" customWidth="1"/>
    <col min="3" max="3" width="16" style="1525" bestFit="1" customWidth="1"/>
    <col min="4" max="4" width="4.42578125" style="1172" bestFit="1" customWidth="1"/>
    <col min="5" max="256" width="9.140625" style="1172"/>
    <col min="257" max="257" width="6.5703125" style="1172" customWidth="1"/>
    <col min="258" max="258" width="50.7109375" style="1172" customWidth="1"/>
    <col min="259" max="259" width="16" style="1172" bestFit="1" customWidth="1"/>
    <col min="260" max="260" width="4.42578125" style="1172" bestFit="1" customWidth="1"/>
    <col min="261" max="512" width="9.140625" style="1172"/>
    <col min="513" max="513" width="6.5703125" style="1172" customWidth="1"/>
    <col min="514" max="514" width="50.7109375" style="1172" customWidth="1"/>
    <col min="515" max="515" width="16" style="1172" bestFit="1" customWidth="1"/>
    <col min="516" max="516" width="4.42578125" style="1172" bestFit="1" customWidth="1"/>
    <col min="517" max="768" width="9.140625" style="1172"/>
    <col min="769" max="769" width="6.5703125" style="1172" customWidth="1"/>
    <col min="770" max="770" width="50.7109375" style="1172" customWidth="1"/>
    <col min="771" max="771" width="16" style="1172" bestFit="1" customWidth="1"/>
    <col min="772" max="772" width="4.42578125" style="1172" bestFit="1" customWidth="1"/>
    <col min="773" max="1024" width="9.140625" style="1172"/>
    <col min="1025" max="1025" width="6.5703125" style="1172" customWidth="1"/>
    <col min="1026" max="1026" width="50.7109375" style="1172" customWidth="1"/>
    <col min="1027" max="1027" width="16" style="1172" bestFit="1" customWidth="1"/>
    <col min="1028" max="1028" width="4.42578125" style="1172" bestFit="1" customWidth="1"/>
    <col min="1029" max="1280" width="9.140625" style="1172"/>
    <col min="1281" max="1281" width="6.5703125" style="1172" customWidth="1"/>
    <col min="1282" max="1282" width="50.7109375" style="1172" customWidth="1"/>
    <col min="1283" max="1283" width="16" style="1172" bestFit="1" customWidth="1"/>
    <col min="1284" max="1284" width="4.42578125" style="1172" bestFit="1" customWidth="1"/>
    <col min="1285" max="1536" width="9.140625" style="1172"/>
    <col min="1537" max="1537" width="6.5703125" style="1172" customWidth="1"/>
    <col min="1538" max="1538" width="50.7109375" style="1172" customWidth="1"/>
    <col min="1539" max="1539" width="16" style="1172" bestFit="1" customWidth="1"/>
    <col min="1540" max="1540" width="4.42578125" style="1172" bestFit="1" customWidth="1"/>
    <col min="1541" max="1792" width="9.140625" style="1172"/>
    <col min="1793" max="1793" width="6.5703125" style="1172" customWidth="1"/>
    <col min="1794" max="1794" width="50.7109375" style="1172" customWidth="1"/>
    <col min="1795" max="1795" width="16" style="1172" bestFit="1" customWidth="1"/>
    <col min="1796" max="1796" width="4.42578125" style="1172" bestFit="1" customWidth="1"/>
    <col min="1797" max="2048" width="9.140625" style="1172"/>
    <col min="2049" max="2049" width="6.5703125" style="1172" customWidth="1"/>
    <col min="2050" max="2050" width="50.7109375" style="1172" customWidth="1"/>
    <col min="2051" max="2051" width="16" style="1172" bestFit="1" customWidth="1"/>
    <col min="2052" max="2052" width="4.42578125" style="1172" bestFit="1" customWidth="1"/>
    <col min="2053" max="2304" width="9.140625" style="1172"/>
    <col min="2305" max="2305" width="6.5703125" style="1172" customWidth="1"/>
    <col min="2306" max="2306" width="50.7109375" style="1172" customWidth="1"/>
    <col min="2307" max="2307" width="16" style="1172" bestFit="1" customWidth="1"/>
    <col min="2308" max="2308" width="4.42578125" style="1172" bestFit="1" customWidth="1"/>
    <col min="2309" max="2560" width="9.140625" style="1172"/>
    <col min="2561" max="2561" width="6.5703125" style="1172" customWidth="1"/>
    <col min="2562" max="2562" width="50.7109375" style="1172" customWidth="1"/>
    <col min="2563" max="2563" width="16" style="1172" bestFit="1" customWidth="1"/>
    <col min="2564" max="2564" width="4.42578125" style="1172" bestFit="1" customWidth="1"/>
    <col min="2565" max="2816" width="9.140625" style="1172"/>
    <col min="2817" max="2817" width="6.5703125" style="1172" customWidth="1"/>
    <col min="2818" max="2818" width="50.7109375" style="1172" customWidth="1"/>
    <col min="2819" max="2819" width="16" style="1172" bestFit="1" customWidth="1"/>
    <col min="2820" max="2820" width="4.42578125" style="1172" bestFit="1" customWidth="1"/>
    <col min="2821" max="3072" width="9.140625" style="1172"/>
    <col min="3073" max="3073" width="6.5703125" style="1172" customWidth="1"/>
    <col min="3074" max="3074" width="50.7109375" style="1172" customWidth="1"/>
    <col min="3075" max="3075" width="16" style="1172" bestFit="1" customWidth="1"/>
    <col min="3076" max="3076" width="4.42578125" style="1172" bestFit="1" customWidth="1"/>
    <col min="3077" max="3328" width="9.140625" style="1172"/>
    <col min="3329" max="3329" width="6.5703125" style="1172" customWidth="1"/>
    <col min="3330" max="3330" width="50.7109375" style="1172" customWidth="1"/>
    <col min="3331" max="3331" width="16" style="1172" bestFit="1" customWidth="1"/>
    <col min="3332" max="3332" width="4.42578125" style="1172" bestFit="1" customWidth="1"/>
    <col min="3333" max="3584" width="9.140625" style="1172"/>
    <col min="3585" max="3585" width="6.5703125" style="1172" customWidth="1"/>
    <col min="3586" max="3586" width="50.7109375" style="1172" customWidth="1"/>
    <col min="3587" max="3587" width="16" style="1172" bestFit="1" customWidth="1"/>
    <col min="3588" max="3588" width="4.42578125" style="1172" bestFit="1" customWidth="1"/>
    <col min="3589" max="3840" width="9.140625" style="1172"/>
    <col min="3841" max="3841" width="6.5703125" style="1172" customWidth="1"/>
    <col min="3842" max="3842" width="50.7109375" style="1172" customWidth="1"/>
    <col min="3843" max="3843" width="16" style="1172" bestFit="1" customWidth="1"/>
    <col min="3844" max="3844" width="4.42578125" style="1172" bestFit="1" customWidth="1"/>
    <col min="3845" max="4096" width="9.140625" style="1172"/>
    <col min="4097" max="4097" width="6.5703125" style="1172" customWidth="1"/>
    <col min="4098" max="4098" width="50.7109375" style="1172" customWidth="1"/>
    <col min="4099" max="4099" width="16" style="1172" bestFit="1" customWidth="1"/>
    <col min="4100" max="4100" width="4.42578125" style="1172" bestFit="1" customWidth="1"/>
    <col min="4101" max="4352" width="9.140625" style="1172"/>
    <col min="4353" max="4353" width="6.5703125" style="1172" customWidth="1"/>
    <col min="4354" max="4354" width="50.7109375" style="1172" customWidth="1"/>
    <col min="4355" max="4355" width="16" style="1172" bestFit="1" customWidth="1"/>
    <col min="4356" max="4356" width="4.42578125" style="1172" bestFit="1" customWidth="1"/>
    <col min="4357" max="4608" width="9.140625" style="1172"/>
    <col min="4609" max="4609" width="6.5703125" style="1172" customWidth="1"/>
    <col min="4610" max="4610" width="50.7109375" style="1172" customWidth="1"/>
    <col min="4611" max="4611" width="16" style="1172" bestFit="1" customWidth="1"/>
    <col min="4612" max="4612" width="4.42578125" style="1172" bestFit="1" customWidth="1"/>
    <col min="4613" max="4864" width="9.140625" style="1172"/>
    <col min="4865" max="4865" width="6.5703125" style="1172" customWidth="1"/>
    <col min="4866" max="4866" width="50.7109375" style="1172" customWidth="1"/>
    <col min="4867" max="4867" width="16" style="1172" bestFit="1" customWidth="1"/>
    <col min="4868" max="4868" width="4.42578125" style="1172" bestFit="1" customWidth="1"/>
    <col min="4869" max="5120" width="9.140625" style="1172"/>
    <col min="5121" max="5121" width="6.5703125" style="1172" customWidth="1"/>
    <col min="5122" max="5122" width="50.7109375" style="1172" customWidth="1"/>
    <col min="5123" max="5123" width="16" style="1172" bestFit="1" customWidth="1"/>
    <col min="5124" max="5124" width="4.42578125" style="1172" bestFit="1" customWidth="1"/>
    <col min="5125" max="5376" width="9.140625" style="1172"/>
    <col min="5377" max="5377" width="6.5703125" style="1172" customWidth="1"/>
    <col min="5378" max="5378" width="50.7109375" style="1172" customWidth="1"/>
    <col min="5379" max="5379" width="16" style="1172" bestFit="1" customWidth="1"/>
    <col min="5380" max="5380" width="4.42578125" style="1172" bestFit="1" customWidth="1"/>
    <col min="5381" max="5632" width="9.140625" style="1172"/>
    <col min="5633" max="5633" width="6.5703125" style="1172" customWidth="1"/>
    <col min="5634" max="5634" width="50.7109375" style="1172" customWidth="1"/>
    <col min="5635" max="5635" width="16" style="1172" bestFit="1" customWidth="1"/>
    <col min="5636" max="5636" width="4.42578125" style="1172" bestFit="1" customWidth="1"/>
    <col min="5637" max="5888" width="9.140625" style="1172"/>
    <col min="5889" max="5889" width="6.5703125" style="1172" customWidth="1"/>
    <col min="5890" max="5890" width="50.7109375" style="1172" customWidth="1"/>
    <col min="5891" max="5891" width="16" style="1172" bestFit="1" customWidth="1"/>
    <col min="5892" max="5892" width="4.42578125" style="1172" bestFit="1" customWidth="1"/>
    <col min="5893" max="6144" width="9.140625" style="1172"/>
    <col min="6145" max="6145" width="6.5703125" style="1172" customWidth="1"/>
    <col min="6146" max="6146" width="50.7109375" style="1172" customWidth="1"/>
    <col min="6147" max="6147" width="16" style="1172" bestFit="1" customWidth="1"/>
    <col min="6148" max="6148" width="4.42578125" style="1172" bestFit="1" customWidth="1"/>
    <col min="6149" max="6400" width="9.140625" style="1172"/>
    <col min="6401" max="6401" width="6.5703125" style="1172" customWidth="1"/>
    <col min="6402" max="6402" width="50.7109375" style="1172" customWidth="1"/>
    <col min="6403" max="6403" width="16" style="1172" bestFit="1" customWidth="1"/>
    <col min="6404" max="6404" width="4.42578125" style="1172" bestFit="1" customWidth="1"/>
    <col min="6405" max="6656" width="9.140625" style="1172"/>
    <col min="6657" max="6657" width="6.5703125" style="1172" customWidth="1"/>
    <col min="6658" max="6658" width="50.7109375" style="1172" customWidth="1"/>
    <col min="6659" max="6659" width="16" style="1172" bestFit="1" customWidth="1"/>
    <col min="6660" max="6660" width="4.42578125" style="1172" bestFit="1" customWidth="1"/>
    <col min="6661" max="6912" width="9.140625" style="1172"/>
    <col min="6913" max="6913" width="6.5703125" style="1172" customWidth="1"/>
    <col min="6914" max="6914" width="50.7109375" style="1172" customWidth="1"/>
    <col min="6915" max="6915" width="16" style="1172" bestFit="1" customWidth="1"/>
    <col min="6916" max="6916" width="4.42578125" style="1172" bestFit="1" customWidth="1"/>
    <col min="6917" max="7168" width="9.140625" style="1172"/>
    <col min="7169" max="7169" width="6.5703125" style="1172" customWidth="1"/>
    <col min="7170" max="7170" width="50.7109375" style="1172" customWidth="1"/>
    <col min="7171" max="7171" width="16" style="1172" bestFit="1" customWidth="1"/>
    <col min="7172" max="7172" width="4.42578125" style="1172" bestFit="1" customWidth="1"/>
    <col min="7173" max="7424" width="9.140625" style="1172"/>
    <col min="7425" max="7425" width="6.5703125" style="1172" customWidth="1"/>
    <col min="7426" max="7426" width="50.7109375" style="1172" customWidth="1"/>
    <col min="7427" max="7427" width="16" style="1172" bestFit="1" customWidth="1"/>
    <col min="7428" max="7428" width="4.42578125" style="1172" bestFit="1" customWidth="1"/>
    <col min="7429" max="7680" width="9.140625" style="1172"/>
    <col min="7681" max="7681" width="6.5703125" style="1172" customWidth="1"/>
    <col min="7682" max="7682" width="50.7109375" style="1172" customWidth="1"/>
    <col min="7683" max="7683" width="16" style="1172" bestFit="1" customWidth="1"/>
    <col min="7684" max="7684" width="4.42578125" style="1172" bestFit="1" customWidth="1"/>
    <col min="7685" max="7936" width="9.140625" style="1172"/>
    <col min="7937" max="7937" width="6.5703125" style="1172" customWidth="1"/>
    <col min="7938" max="7938" width="50.7109375" style="1172" customWidth="1"/>
    <col min="7939" max="7939" width="16" style="1172" bestFit="1" customWidth="1"/>
    <col min="7940" max="7940" width="4.42578125" style="1172" bestFit="1" customWidth="1"/>
    <col min="7941" max="8192" width="9.140625" style="1172"/>
    <col min="8193" max="8193" width="6.5703125" style="1172" customWidth="1"/>
    <col min="8194" max="8194" width="50.7109375" style="1172" customWidth="1"/>
    <col min="8195" max="8195" width="16" style="1172" bestFit="1" customWidth="1"/>
    <col min="8196" max="8196" width="4.42578125" style="1172" bestFit="1" customWidth="1"/>
    <col min="8197" max="8448" width="9.140625" style="1172"/>
    <col min="8449" max="8449" width="6.5703125" style="1172" customWidth="1"/>
    <col min="8450" max="8450" width="50.7109375" style="1172" customWidth="1"/>
    <col min="8451" max="8451" width="16" style="1172" bestFit="1" customWidth="1"/>
    <col min="8452" max="8452" width="4.42578125" style="1172" bestFit="1" customWidth="1"/>
    <col min="8453" max="8704" width="9.140625" style="1172"/>
    <col min="8705" max="8705" width="6.5703125" style="1172" customWidth="1"/>
    <col min="8706" max="8706" width="50.7109375" style="1172" customWidth="1"/>
    <col min="8707" max="8707" width="16" style="1172" bestFit="1" customWidth="1"/>
    <col min="8708" max="8708" width="4.42578125" style="1172" bestFit="1" customWidth="1"/>
    <col min="8709" max="8960" width="9.140625" style="1172"/>
    <col min="8961" max="8961" width="6.5703125" style="1172" customWidth="1"/>
    <col min="8962" max="8962" width="50.7109375" style="1172" customWidth="1"/>
    <col min="8963" max="8963" width="16" style="1172" bestFit="1" customWidth="1"/>
    <col min="8964" max="8964" width="4.42578125" style="1172" bestFit="1" customWidth="1"/>
    <col min="8965" max="9216" width="9.140625" style="1172"/>
    <col min="9217" max="9217" width="6.5703125" style="1172" customWidth="1"/>
    <col min="9218" max="9218" width="50.7109375" style="1172" customWidth="1"/>
    <col min="9219" max="9219" width="16" style="1172" bestFit="1" customWidth="1"/>
    <col min="9220" max="9220" width="4.42578125" style="1172" bestFit="1" customWidth="1"/>
    <col min="9221" max="9472" width="9.140625" style="1172"/>
    <col min="9473" max="9473" width="6.5703125" style="1172" customWidth="1"/>
    <col min="9474" max="9474" width="50.7109375" style="1172" customWidth="1"/>
    <col min="9475" max="9475" width="16" style="1172" bestFit="1" customWidth="1"/>
    <col min="9476" max="9476" width="4.42578125" style="1172" bestFit="1" customWidth="1"/>
    <col min="9477" max="9728" width="9.140625" style="1172"/>
    <col min="9729" max="9729" width="6.5703125" style="1172" customWidth="1"/>
    <col min="9730" max="9730" width="50.7109375" style="1172" customWidth="1"/>
    <col min="9731" max="9731" width="16" style="1172" bestFit="1" customWidth="1"/>
    <col min="9732" max="9732" width="4.42578125" style="1172" bestFit="1" customWidth="1"/>
    <col min="9733" max="9984" width="9.140625" style="1172"/>
    <col min="9985" max="9985" width="6.5703125" style="1172" customWidth="1"/>
    <col min="9986" max="9986" width="50.7109375" style="1172" customWidth="1"/>
    <col min="9987" max="9987" width="16" style="1172" bestFit="1" customWidth="1"/>
    <col min="9988" max="9988" width="4.42578125" style="1172" bestFit="1" customWidth="1"/>
    <col min="9989" max="10240" width="9.140625" style="1172"/>
    <col min="10241" max="10241" width="6.5703125" style="1172" customWidth="1"/>
    <col min="10242" max="10242" width="50.7109375" style="1172" customWidth="1"/>
    <col min="10243" max="10243" width="16" style="1172" bestFit="1" customWidth="1"/>
    <col min="10244" max="10244" width="4.42578125" style="1172" bestFit="1" customWidth="1"/>
    <col min="10245" max="10496" width="9.140625" style="1172"/>
    <col min="10497" max="10497" width="6.5703125" style="1172" customWidth="1"/>
    <col min="10498" max="10498" width="50.7109375" style="1172" customWidth="1"/>
    <col min="10499" max="10499" width="16" style="1172" bestFit="1" customWidth="1"/>
    <col min="10500" max="10500" width="4.42578125" style="1172" bestFit="1" customWidth="1"/>
    <col min="10501" max="10752" width="9.140625" style="1172"/>
    <col min="10753" max="10753" width="6.5703125" style="1172" customWidth="1"/>
    <col min="10754" max="10754" width="50.7109375" style="1172" customWidth="1"/>
    <col min="10755" max="10755" width="16" style="1172" bestFit="1" customWidth="1"/>
    <col min="10756" max="10756" width="4.42578125" style="1172" bestFit="1" customWidth="1"/>
    <col min="10757" max="11008" width="9.140625" style="1172"/>
    <col min="11009" max="11009" width="6.5703125" style="1172" customWidth="1"/>
    <col min="11010" max="11010" width="50.7109375" style="1172" customWidth="1"/>
    <col min="11011" max="11011" width="16" style="1172" bestFit="1" customWidth="1"/>
    <col min="11012" max="11012" width="4.42578125" style="1172" bestFit="1" customWidth="1"/>
    <col min="11013" max="11264" width="9.140625" style="1172"/>
    <col min="11265" max="11265" width="6.5703125" style="1172" customWidth="1"/>
    <col min="11266" max="11266" width="50.7109375" style="1172" customWidth="1"/>
    <col min="11267" max="11267" width="16" style="1172" bestFit="1" customWidth="1"/>
    <col min="11268" max="11268" width="4.42578125" style="1172" bestFit="1" customWidth="1"/>
    <col min="11269" max="11520" width="9.140625" style="1172"/>
    <col min="11521" max="11521" width="6.5703125" style="1172" customWidth="1"/>
    <col min="11522" max="11522" width="50.7109375" style="1172" customWidth="1"/>
    <col min="11523" max="11523" width="16" style="1172" bestFit="1" customWidth="1"/>
    <col min="11524" max="11524" width="4.42578125" style="1172" bestFit="1" customWidth="1"/>
    <col min="11525" max="11776" width="9.140625" style="1172"/>
    <col min="11777" max="11777" width="6.5703125" style="1172" customWidth="1"/>
    <col min="11778" max="11778" width="50.7109375" style="1172" customWidth="1"/>
    <col min="11779" max="11779" width="16" style="1172" bestFit="1" customWidth="1"/>
    <col min="11780" max="11780" width="4.42578125" style="1172" bestFit="1" customWidth="1"/>
    <col min="11781" max="12032" width="9.140625" style="1172"/>
    <col min="12033" max="12033" width="6.5703125" style="1172" customWidth="1"/>
    <col min="12034" max="12034" width="50.7109375" style="1172" customWidth="1"/>
    <col min="12035" max="12035" width="16" style="1172" bestFit="1" customWidth="1"/>
    <col min="12036" max="12036" width="4.42578125" style="1172" bestFit="1" customWidth="1"/>
    <col min="12037" max="12288" width="9.140625" style="1172"/>
    <col min="12289" max="12289" width="6.5703125" style="1172" customWidth="1"/>
    <col min="12290" max="12290" width="50.7109375" style="1172" customWidth="1"/>
    <col min="12291" max="12291" width="16" style="1172" bestFit="1" customWidth="1"/>
    <col min="12292" max="12292" width="4.42578125" style="1172" bestFit="1" customWidth="1"/>
    <col min="12293" max="12544" width="9.140625" style="1172"/>
    <col min="12545" max="12545" width="6.5703125" style="1172" customWidth="1"/>
    <col min="12546" max="12546" width="50.7109375" style="1172" customWidth="1"/>
    <col min="12547" max="12547" width="16" style="1172" bestFit="1" customWidth="1"/>
    <col min="12548" max="12548" width="4.42578125" style="1172" bestFit="1" customWidth="1"/>
    <col min="12549" max="12800" width="9.140625" style="1172"/>
    <col min="12801" max="12801" width="6.5703125" style="1172" customWidth="1"/>
    <col min="12802" max="12802" width="50.7109375" style="1172" customWidth="1"/>
    <col min="12803" max="12803" width="16" style="1172" bestFit="1" customWidth="1"/>
    <col min="12804" max="12804" width="4.42578125" style="1172" bestFit="1" customWidth="1"/>
    <col min="12805" max="13056" width="9.140625" style="1172"/>
    <col min="13057" max="13057" width="6.5703125" style="1172" customWidth="1"/>
    <col min="13058" max="13058" width="50.7109375" style="1172" customWidth="1"/>
    <col min="13059" max="13059" width="16" style="1172" bestFit="1" customWidth="1"/>
    <col min="13060" max="13060" width="4.42578125" style="1172" bestFit="1" customWidth="1"/>
    <col min="13061" max="13312" width="9.140625" style="1172"/>
    <col min="13313" max="13313" width="6.5703125" style="1172" customWidth="1"/>
    <col min="13314" max="13314" width="50.7109375" style="1172" customWidth="1"/>
    <col min="13315" max="13315" width="16" style="1172" bestFit="1" customWidth="1"/>
    <col min="13316" max="13316" width="4.42578125" style="1172" bestFit="1" customWidth="1"/>
    <col min="13317" max="13568" width="9.140625" style="1172"/>
    <col min="13569" max="13569" width="6.5703125" style="1172" customWidth="1"/>
    <col min="13570" max="13570" width="50.7109375" style="1172" customWidth="1"/>
    <col min="13571" max="13571" width="16" style="1172" bestFit="1" customWidth="1"/>
    <col min="13572" max="13572" width="4.42578125" style="1172" bestFit="1" customWidth="1"/>
    <col min="13573" max="13824" width="9.140625" style="1172"/>
    <col min="13825" max="13825" width="6.5703125" style="1172" customWidth="1"/>
    <col min="13826" max="13826" width="50.7109375" style="1172" customWidth="1"/>
    <col min="13827" max="13827" width="16" style="1172" bestFit="1" customWidth="1"/>
    <col min="13828" max="13828" width="4.42578125" style="1172" bestFit="1" customWidth="1"/>
    <col min="13829" max="14080" width="9.140625" style="1172"/>
    <col min="14081" max="14081" width="6.5703125" style="1172" customWidth="1"/>
    <col min="14082" max="14082" width="50.7109375" style="1172" customWidth="1"/>
    <col min="14083" max="14083" width="16" style="1172" bestFit="1" customWidth="1"/>
    <col min="14084" max="14084" width="4.42578125" style="1172" bestFit="1" customWidth="1"/>
    <col min="14085" max="14336" width="9.140625" style="1172"/>
    <col min="14337" max="14337" width="6.5703125" style="1172" customWidth="1"/>
    <col min="14338" max="14338" width="50.7109375" style="1172" customWidth="1"/>
    <col min="14339" max="14339" width="16" style="1172" bestFit="1" customWidth="1"/>
    <col min="14340" max="14340" width="4.42578125" style="1172" bestFit="1" customWidth="1"/>
    <col min="14341" max="14592" width="9.140625" style="1172"/>
    <col min="14593" max="14593" width="6.5703125" style="1172" customWidth="1"/>
    <col min="14594" max="14594" width="50.7109375" style="1172" customWidth="1"/>
    <col min="14595" max="14595" width="16" style="1172" bestFit="1" customWidth="1"/>
    <col min="14596" max="14596" width="4.42578125" style="1172" bestFit="1" customWidth="1"/>
    <col min="14597" max="14848" width="9.140625" style="1172"/>
    <col min="14849" max="14849" width="6.5703125" style="1172" customWidth="1"/>
    <col min="14850" max="14850" width="50.7109375" style="1172" customWidth="1"/>
    <col min="14851" max="14851" width="16" style="1172" bestFit="1" customWidth="1"/>
    <col min="14852" max="14852" width="4.42578125" style="1172" bestFit="1" customWidth="1"/>
    <col min="14853" max="15104" width="9.140625" style="1172"/>
    <col min="15105" max="15105" width="6.5703125" style="1172" customWidth="1"/>
    <col min="15106" max="15106" width="50.7109375" style="1172" customWidth="1"/>
    <col min="15107" max="15107" width="16" style="1172" bestFit="1" customWidth="1"/>
    <col min="15108" max="15108" width="4.42578125" style="1172" bestFit="1" customWidth="1"/>
    <col min="15109" max="15360" width="9.140625" style="1172"/>
    <col min="15361" max="15361" width="6.5703125" style="1172" customWidth="1"/>
    <col min="15362" max="15362" width="50.7109375" style="1172" customWidth="1"/>
    <col min="15363" max="15363" width="16" style="1172" bestFit="1" customWidth="1"/>
    <col min="15364" max="15364" width="4.42578125" style="1172" bestFit="1" customWidth="1"/>
    <col min="15365" max="15616" width="9.140625" style="1172"/>
    <col min="15617" max="15617" width="6.5703125" style="1172" customWidth="1"/>
    <col min="15618" max="15618" width="50.7109375" style="1172" customWidth="1"/>
    <col min="15619" max="15619" width="16" style="1172" bestFit="1" customWidth="1"/>
    <col min="15620" max="15620" width="4.42578125" style="1172" bestFit="1" customWidth="1"/>
    <col min="15621" max="15872" width="9.140625" style="1172"/>
    <col min="15873" max="15873" width="6.5703125" style="1172" customWidth="1"/>
    <col min="15874" max="15874" width="50.7109375" style="1172" customWidth="1"/>
    <col min="15875" max="15875" width="16" style="1172" bestFit="1" customWidth="1"/>
    <col min="15876" max="15876" width="4.42578125" style="1172" bestFit="1" customWidth="1"/>
    <col min="15877" max="16128" width="9.140625" style="1172"/>
    <col min="16129" max="16129" width="6.5703125" style="1172" customWidth="1"/>
    <col min="16130" max="16130" width="50.7109375" style="1172" customWidth="1"/>
    <col min="16131" max="16131" width="16" style="1172" bestFit="1" customWidth="1"/>
    <col min="16132" max="16132" width="4.42578125" style="1172" bestFit="1" customWidth="1"/>
    <col min="16133" max="16384" width="9.140625" style="1172"/>
  </cols>
  <sheetData>
    <row r="2" spans="1:4" ht="15.75">
      <c r="A2" s="1523"/>
      <c r="B2" s="1524" t="s">
        <v>2640</v>
      </c>
    </row>
    <row r="3" spans="1:4" ht="15.75">
      <c r="A3" s="1523"/>
      <c r="B3" s="1524"/>
    </row>
    <row r="4" spans="1:4" ht="15.75">
      <c r="A4" s="1523"/>
      <c r="B4" s="1526" t="s">
        <v>2641</v>
      </c>
    </row>
    <row r="5" spans="1:4" ht="15.75">
      <c r="A5" s="1523"/>
      <c r="B5" s="1526"/>
    </row>
    <row r="6" spans="1:4" ht="15.75">
      <c r="A6" s="1523"/>
      <c r="B6" s="1524" t="s">
        <v>2642</v>
      </c>
    </row>
    <row r="7" spans="1:4">
      <c r="A7" s="1527"/>
      <c r="B7" s="1528"/>
      <c r="C7" s="1529"/>
      <c r="D7" s="1530"/>
    </row>
    <row r="8" spans="1:4" ht="15.75">
      <c r="A8" s="1531" t="s">
        <v>2643</v>
      </c>
      <c r="B8" s="1532" t="s">
        <v>2644</v>
      </c>
      <c r="C8" s="1533">
        <f>'Rek vodovod'!C9</f>
        <v>0</v>
      </c>
      <c r="D8" s="1534" t="s">
        <v>2645</v>
      </c>
    </row>
    <row r="9" spans="1:4" ht="15.75">
      <c r="A9" s="1531" t="s">
        <v>2646</v>
      </c>
      <c r="B9" s="1532" t="s">
        <v>2647</v>
      </c>
      <c r="C9" s="1533">
        <f>'Rek vodovod'!C10</f>
        <v>0</v>
      </c>
      <c r="D9" s="1534" t="s">
        <v>2645</v>
      </c>
    </row>
    <row r="10" spans="1:4" ht="15.75">
      <c r="A10" s="1531" t="s">
        <v>2648</v>
      </c>
      <c r="B10" s="1532" t="s">
        <v>2649</v>
      </c>
      <c r="C10" s="1533">
        <f>'Rek vodovod'!C11</f>
        <v>0</v>
      </c>
      <c r="D10" s="1534" t="s">
        <v>2645</v>
      </c>
    </row>
    <row r="11" spans="1:4" ht="15.75">
      <c r="A11" s="1531" t="s">
        <v>2650</v>
      </c>
      <c r="B11" s="1532" t="s">
        <v>2651</v>
      </c>
      <c r="C11" s="1533">
        <f>'Rek vodovod'!C12</f>
        <v>0</v>
      </c>
      <c r="D11" s="1534" t="s">
        <v>2645</v>
      </c>
    </row>
    <row r="12" spans="1:4" ht="15.75">
      <c r="A12" s="1531" t="s">
        <v>2652</v>
      </c>
      <c r="B12" s="1532" t="s">
        <v>2653</v>
      </c>
      <c r="C12" s="1533">
        <f>'Rek vodovod'!C13</f>
        <v>0</v>
      </c>
      <c r="D12" s="1534" t="s">
        <v>2645</v>
      </c>
    </row>
    <row r="13" spans="1:4" ht="15.75">
      <c r="A13" s="1531" t="s">
        <v>2654</v>
      </c>
      <c r="B13" s="1532" t="s">
        <v>2655</v>
      </c>
      <c r="C13" s="1533">
        <f>'Rek vodovod'!C14</f>
        <v>0</v>
      </c>
      <c r="D13" s="1534" t="s">
        <v>2645</v>
      </c>
    </row>
    <row r="14" spans="1:4" ht="15.75">
      <c r="A14" s="1531" t="s">
        <v>2656</v>
      </c>
      <c r="B14" s="1532" t="s">
        <v>2657</v>
      </c>
      <c r="C14" s="1533">
        <f>'Rek vodovod'!C15</f>
        <v>0</v>
      </c>
      <c r="D14" s="1534" t="s">
        <v>2645</v>
      </c>
    </row>
    <row r="15" spans="1:4" ht="15.75">
      <c r="A15" s="1531"/>
      <c r="B15" s="1532"/>
      <c r="C15" s="1173"/>
      <c r="D15" s="1534"/>
    </row>
    <row r="16" spans="1:4" ht="15.75">
      <c r="A16" s="1535"/>
      <c r="B16" s="1536" t="s">
        <v>2658</v>
      </c>
      <c r="C16" s="1537">
        <f>SUM(C8:C14)</f>
        <v>0</v>
      </c>
      <c r="D16" s="1538" t="s">
        <v>2645</v>
      </c>
    </row>
    <row r="17" spans="1:4" ht="15.75">
      <c r="A17" s="1539"/>
      <c r="B17" s="1532"/>
      <c r="C17" s="1173"/>
      <c r="D17" s="1540"/>
    </row>
    <row r="18" spans="1:4" ht="15.75">
      <c r="A18" s="1541" t="s">
        <v>2659</v>
      </c>
      <c r="B18" s="1542" t="s">
        <v>2660</v>
      </c>
      <c r="C18" s="1543">
        <f>'Rek ogravanje'!C9</f>
        <v>0</v>
      </c>
      <c r="D18" s="1544" t="s">
        <v>2645</v>
      </c>
    </row>
    <row r="19" spans="1:4" ht="15.75">
      <c r="A19" s="1545" t="s">
        <v>2661</v>
      </c>
      <c r="B19" s="1532" t="s">
        <v>2662</v>
      </c>
      <c r="C19" s="1533">
        <f>'Rek ogravanje'!C10</f>
        <v>0</v>
      </c>
      <c r="D19" s="1534" t="s">
        <v>2645</v>
      </c>
    </row>
    <row r="20" spans="1:4" ht="15.75">
      <c r="A20" s="1545" t="s">
        <v>2663</v>
      </c>
      <c r="B20" s="1532" t="s">
        <v>2664</v>
      </c>
      <c r="C20" s="1533">
        <f>'Rek ogravanje'!C11</f>
        <v>0</v>
      </c>
      <c r="D20" s="1534" t="s">
        <v>2645</v>
      </c>
    </row>
    <row r="21" spans="1:4" ht="15.75">
      <c r="A21" s="1545" t="s">
        <v>2665</v>
      </c>
      <c r="B21" s="1532" t="s">
        <v>2666</v>
      </c>
      <c r="C21" s="1533">
        <f>'Rek ogravanje'!C12</f>
        <v>0</v>
      </c>
      <c r="D21" s="1534" t="s">
        <v>2645</v>
      </c>
    </row>
    <row r="22" spans="1:4" ht="15.75">
      <c r="A22" s="1545"/>
      <c r="B22" s="1532"/>
      <c r="C22" s="1173"/>
      <c r="D22" s="1534"/>
    </row>
    <row r="23" spans="1:4" ht="15.75">
      <c r="A23" s="1535"/>
      <c r="B23" s="1536" t="s">
        <v>2667</v>
      </c>
      <c r="C23" s="1537">
        <f>SUM(C18:C21)</f>
        <v>0</v>
      </c>
      <c r="D23" s="1538" t="s">
        <v>2645</v>
      </c>
    </row>
    <row r="24" spans="1:4" ht="13.9" customHeight="1">
      <c r="B24" s="1546"/>
      <c r="D24" s="1540"/>
    </row>
    <row r="25" spans="1:4" ht="13.9" customHeight="1">
      <c r="A25" s="1547" t="s">
        <v>2668</v>
      </c>
      <c r="B25" s="1542" t="s">
        <v>2669</v>
      </c>
      <c r="C25" s="1548">
        <f>'Rek prezračevanje'!C10</f>
        <v>0</v>
      </c>
      <c r="D25" s="1544" t="s">
        <v>2645</v>
      </c>
    </row>
    <row r="26" spans="1:4" ht="13.9" customHeight="1">
      <c r="A26" s="1549" t="s">
        <v>2670</v>
      </c>
      <c r="B26" s="1532" t="s">
        <v>2671</v>
      </c>
      <c r="C26" s="1533">
        <f>'Rek prezračevanje'!C11</f>
        <v>0</v>
      </c>
      <c r="D26" s="1534" t="s">
        <v>2645</v>
      </c>
    </row>
    <row r="27" spans="1:4" ht="13.9" customHeight="1">
      <c r="A27" s="1549" t="s">
        <v>2672</v>
      </c>
      <c r="B27" s="1532" t="s">
        <v>2673</v>
      </c>
      <c r="C27" s="1533">
        <f>'Rek prezračevanje'!C12</f>
        <v>0</v>
      </c>
      <c r="D27" s="1534" t="s">
        <v>2645</v>
      </c>
    </row>
    <row r="28" spans="1:4" ht="13.9" customHeight="1">
      <c r="A28" s="1549" t="s">
        <v>2674</v>
      </c>
      <c r="B28" s="1532" t="s">
        <v>2675</v>
      </c>
      <c r="C28" s="1533">
        <f>'Rek prezračevanje'!C13</f>
        <v>0</v>
      </c>
      <c r="D28" s="1534" t="s">
        <v>2645</v>
      </c>
    </row>
    <row r="29" spans="1:4" ht="13.9" customHeight="1">
      <c r="A29" s="1549" t="s">
        <v>2676</v>
      </c>
      <c r="B29" s="1532" t="s">
        <v>2677</v>
      </c>
      <c r="C29" s="1533">
        <f>'Rek prezračevanje'!C14</f>
        <v>0</v>
      </c>
      <c r="D29" s="1534" t="s">
        <v>2645</v>
      </c>
    </row>
    <row r="30" spans="1:4" ht="13.9" customHeight="1">
      <c r="A30" s="1549" t="s">
        <v>2678</v>
      </c>
      <c r="B30" s="1532" t="s">
        <v>2679</v>
      </c>
      <c r="C30" s="1533">
        <f>'Rek prezračevanje'!C15</f>
        <v>0</v>
      </c>
      <c r="D30" s="1534" t="s">
        <v>2645</v>
      </c>
    </row>
    <row r="31" spans="1:4" ht="13.9" customHeight="1">
      <c r="A31" s="1549" t="s">
        <v>2680</v>
      </c>
      <c r="B31" s="1532" t="s">
        <v>2681</v>
      </c>
      <c r="C31" s="1533">
        <f>'Rek prezračevanje'!C16</f>
        <v>0</v>
      </c>
      <c r="D31" s="1534" t="s">
        <v>2645</v>
      </c>
    </row>
    <row r="32" spans="1:4" ht="13.9" customHeight="1">
      <c r="A32" s="1549" t="s">
        <v>2682</v>
      </c>
      <c r="B32" s="1532" t="s">
        <v>2683</v>
      </c>
      <c r="C32" s="1533">
        <f>'Rek prezračevanje'!C17</f>
        <v>0</v>
      </c>
      <c r="D32" s="1534" t="s">
        <v>2645</v>
      </c>
    </row>
    <row r="33" spans="1:12" ht="13.9" customHeight="1">
      <c r="A33" s="1550"/>
      <c r="B33" s="1546"/>
      <c r="D33" s="1534"/>
    </row>
    <row r="34" spans="1:12" ht="15.75">
      <c r="A34" s="1535"/>
      <c r="B34" s="1536" t="s">
        <v>2684</v>
      </c>
      <c r="C34" s="1537">
        <f>SUM(C25:C32)</f>
        <v>0</v>
      </c>
      <c r="D34" s="1538" t="s">
        <v>2645</v>
      </c>
    </row>
    <row r="35" spans="1:12" ht="13.9" customHeight="1">
      <c r="B35" s="1546"/>
      <c r="D35" s="1540"/>
    </row>
    <row r="36" spans="1:12" ht="13.9" customHeight="1">
      <c r="B36" s="1536" t="s">
        <v>2685</v>
      </c>
      <c r="C36" s="1551">
        <f>C16+C23+C34</f>
        <v>0</v>
      </c>
      <c r="D36" s="1552" t="s">
        <v>2645</v>
      </c>
    </row>
    <row r="37" spans="1:12" ht="13.9" customHeight="1">
      <c r="B37" s="1546"/>
      <c r="D37" s="1540"/>
    </row>
    <row r="39" spans="1:12">
      <c r="B39" s="1172" t="s">
        <v>2686</v>
      </c>
    </row>
    <row r="41" spans="1:12" ht="45.2" customHeight="1">
      <c r="A41" s="1553">
        <v>1</v>
      </c>
      <c r="B41" s="1554" t="s">
        <v>2687</v>
      </c>
      <c r="E41" s="1555"/>
      <c r="F41" s="1556"/>
      <c r="G41" s="1556"/>
      <c r="H41" s="1556"/>
      <c r="I41" s="1173"/>
      <c r="J41" s="1556"/>
      <c r="K41" s="1556"/>
      <c r="L41" s="1556"/>
    </row>
    <row r="42" spans="1:12" ht="25.5">
      <c r="A42" s="1553">
        <v>2</v>
      </c>
      <c r="B42" s="1557" t="s">
        <v>2688</v>
      </c>
      <c r="E42" s="1555"/>
      <c r="F42" s="1556"/>
      <c r="G42" s="1556"/>
      <c r="H42" s="1556"/>
      <c r="I42" s="1173"/>
      <c r="J42" s="1556"/>
      <c r="K42" s="1556"/>
      <c r="L42" s="1556"/>
    </row>
    <row r="43" spans="1:12" ht="13.15" customHeight="1">
      <c r="A43" s="1553"/>
      <c r="B43" s="1557"/>
      <c r="E43" s="1555"/>
      <c r="F43" s="1556"/>
      <c r="G43" s="1556"/>
      <c r="H43" s="1556"/>
      <c r="I43" s="1173"/>
      <c r="J43" s="1556"/>
      <c r="K43" s="1556"/>
      <c r="L43" s="1556"/>
    </row>
    <row r="44" spans="1:12" ht="38.25">
      <c r="A44" s="1553">
        <v>3</v>
      </c>
      <c r="B44" s="1557" t="s">
        <v>2689</v>
      </c>
      <c r="E44" s="1555"/>
      <c r="F44" s="1556"/>
      <c r="G44" s="1556"/>
      <c r="H44" s="1556"/>
      <c r="I44" s="1173"/>
      <c r="J44" s="1556"/>
      <c r="K44" s="1556"/>
      <c r="L44" s="1556"/>
    </row>
    <row r="45" spans="1:12" ht="13.15" customHeight="1">
      <c r="A45" s="1553"/>
      <c r="B45" s="1557"/>
      <c r="E45" s="1555"/>
      <c r="F45" s="1556"/>
      <c r="G45" s="1556"/>
      <c r="H45" s="1556"/>
      <c r="I45" s="1173"/>
      <c r="J45" s="1556"/>
      <c r="K45" s="1556"/>
      <c r="L45" s="1556"/>
    </row>
    <row r="46" spans="1:12" ht="76.5" customHeight="1">
      <c r="A46" s="1553">
        <v>4</v>
      </c>
      <c r="B46" s="1554" t="s">
        <v>2690</v>
      </c>
      <c r="E46" s="1555"/>
      <c r="F46" s="1556"/>
      <c r="G46" s="1556"/>
      <c r="H46" s="1556"/>
      <c r="I46" s="1173"/>
      <c r="J46" s="1556"/>
      <c r="K46" s="1556"/>
      <c r="L46" s="1556"/>
    </row>
    <row r="47" spans="1:12" ht="25.5">
      <c r="A47" s="1553">
        <v>5</v>
      </c>
      <c r="B47" s="1557" t="s">
        <v>2691</v>
      </c>
      <c r="E47" s="1555"/>
      <c r="F47" s="1556"/>
      <c r="G47" s="1556"/>
      <c r="H47" s="1556"/>
      <c r="I47" s="1173"/>
      <c r="J47" s="1556"/>
      <c r="K47" s="1556"/>
      <c r="L47" s="1556"/>
    </row>
    <row r="48" spans="1:12">
      <c r="A48" s="1553"/>
      <c r="B48" s="1557"/>
      <c r="E48" s="1555"/>
      <c r="F48" s="1556"/>
      <c r="G48" s="1556"/>
      <c r="H48" s="1556"/>
      <c r="I48" s="1173"/>
      <c r="J48" s="1556"/>
      <c r="K48" s="1556"/>
      <c r="L48" s="1556"/>
    </row>
    <row r="49" spans="1:14" ht="38.25">
      <c r="A49" s="1553">
        <v>6</v>
      </c>
      <c r="B49" s="1557" t="s">
        <v>2692</v>
      </c>
      <c r="E49" s="1555"/>
      <c r="F49" s="1556"/>
      <c r="G49" s="1556"/>
      <c r="H49" s="1556"/>
      <c r="I49" s="1173"/>
      <c r="J49" s="1556"/>
      <c r="K49" s="1556"/>
      <c r="L49" s="1556"/>
    </row>
    <row r="50" spans="1:14">
      <c r="A50" s="1553"/>
      <c r="B50" s="1557"/>
      <c r="E50" s="1555"/>
      <c r="F50" s="1556"/>
      <c r="G50" s="1556"/>
      <c r="H50" s="1556"/>
      <c r="I50" s="1173"/>
      <c r="J50" s="1556"/>
      <c r="K50" s="1556"/>
      <c r="L50" s="1556"/>
    </row>
    <row r="51" spans="1:14" ht="76.5" customHeight="1">
      <c r="A51" s="1553">
        <v>7</v>
      </c>
      <c r="B51" s="1554" t="s">
        <v>2693</v>
      </c>
      <c r="E51" s="1555"/>
      <c r="F51" s="1556"/>
      <c r="G51" s="1556"/>
      <c r="H51" s="1556"/>
      <c r="I51" s="1173"/>
      <c r="J51" s="1556"/>
      <c r="K51" s="1556"/>
      <c r="L51" s="1556"/>
    </row>
    <row r="52" spans="1:14" ht="51" customHeight="1">
      <c r="A52" s="1553">
        <v>8</v>
      </c>
      <c r="B52" s="1554" t="s">
        <v>2694</v>
      </c>
      <c r="E52" s="1555"/>
      <c r="F52" s="1556"/>
      <c r="G52" s="1556"/>
      <c r="H52" s="1556"/>
      <c r="I52" s="1173"/>
      <c r="J52" s="1556"/>
      <c r="K52" s="1556"/>
      <c r="L52" s="1556"/>
    </row>
    <row r="53" spans="1:14" ht="76.5">
      <c r="A53" s="1553">
        <v>9</v>
      </c>
      <c r="B53" s="1557" t="s">
        <v>2695</v>
      </c>
      <c r="E53" s="1555"/>
      <c r="F53" s="1556"/>
      <c r="G53" s="1556"/>
      <c r="H53" s="1556"/>
      <c r="I53" s="1173"/>
      <c r="J53" s="1556"/>
      <c r="K53" s="1556"/>
      <c r="L53" s="1556"/>
    </row>
    <row r="54" spans="1:14">
      <c r="A54" s="1553"/>
      <c r="B54" s="1557"/>
      <c r="E54" s="1555"/>
      <c r="F54" s="1556"/>
      <c r="G54" s="1556"/>
      <c r="H54" s="1556"/>
      <c r="I54" s="1173"/>
      <c r="J54" s="1556"/>
      <c r="K54" s="1556"/>
      <c r="L54" s="1556"/>
    </row>
    <row r="55" spans="1:14" ht="38.25">
      <c r="A55" s="1553">
        <v>10</v>
      </c>
      <c r="B55" s="1557" t="s">
        <v>2696</v>
      </c>
      <c r="E55" s="1555"/>
      <c r="F55" s="1556"/>
      <c r="G55" s="1556"/>
      <c r="H55" s="1556"/>
      <c r="I55" s="1173"/>
      <c r="J55" s="1556"/>
      <c r="K55" s="1556"/>
      <c r="L55" s="1556"/>
    </row>
    <row r="56" spans="1:14">
      <c r="A56" s="1553"/>
      <c r="B56" s="1557"/>
      <c r="E56" s="1555"/>
      <c r="F56" s="1556"/>
      <c r="G56" s="1556"/>
      <c r="H56" s="1556"/>
      <c r="I56" s="1173"/>
      <c r="J56" s="1556"/>
      <c r="K56" s="1556"/>
      <c r="L56" s="1556"/>
    </row>
    <row r="57" spans="1:14" ht="25.5">
      <c r="A57" s="1553">
        <v>11</v>
      </c>
      <c r="B57" s="1557" t="s">
        <v>2697</v>
      </c>
      <c r="E57" s="1555"/>
      <c r="F57" s="1556"/>
      <c r="G57" s="1556"/>
      <c r="H57" s="1556"/>
      <c r="I57" s="1173"/>
      <c r="J57" s="1556"/>
      <c r="K57" s="1556"/>
      <c r="L57" s="1556"/>
    </row>
    <row r="58" spans="1:14">
      <c r="A58" s="1553"/>
      <c r="B58" s="1557"/>
      <c r="E58" s="1555"/>
      <c r="F58" s="1556"/>
      <c r="G58" s="1556"/>
      <c r="H58" s="1556"/>
      <c r="I58" s="1173"/>
      <c r="J58" s="1556"/>
      <c r="K58" s="1556"/>
      <c r="L58" s="1556"/>
    </row>
    <row r="59" spans="1:14" s="1559" customFormat="1">
      <c r="A59" s="1558"/>
      <c r="C59" s="1558"/>
      <c r="F59" s="1560"/>
    </row>
    <row r="60" spans="1:14">
      <c r="A60" s="1553"/>
      <c r="B60" s="1561"/>
      <c r="E60" s="1555"/>
      <c r="F60" s="1556"/>
      <c r="G60" s="1556"/>
      <c r="H60" s="1556"/>
      <c r="I60" s="1173"/>
      <c r="J60" s="1556"/>
      <c r="K60" s="1556"/>
      <c r="L60" s="1556"/>
    </row>
    <row r="61" spans="1:14" ht="15.75">
      <c r="A61" s="1562"/>
      <c r="B61" s="1563" t="s">
        <v>2698</v>
      </c>
      <c r="E61" s="1555"/>
      <c r="F61" s="1556"/>
      <c r="G61" s="1556"/>
      <c r="H61" s="1556"/>
      <c r="I61" s="1173"/>
      <c r="J61" s="1556"/>
      <c r="K61" s="1556"/>
      <c r="L61" s="1556"/>
    </row>
    <row r="62" spans="1:14">
      <c r="A62" s="1553"/>
      <c r="B62" s="1564"/>
      <c r="E62" s="1555"/>
      <c r="F62" s="1556"/>
      <c r="G62" s="1556"/>
      <c r="H62" s="1556"/>
      <c r="I62" s="1173"/>
      <c r="J62" s="1556"/>
      <c r="K62" s="1556"/>
      <c r="L62" s="1556"/>
    </row>
    <row r="63" spans="1:14" ht="38.25">
      <c r="A63" s="1565"/>
      <c r="B63" s="1566" t="s">
        <v>2699</v>
      </c>
      <c r="D63" s="1567"/>
      <c r="E63" s="1555"/>
      <c r="F63" s="1556"/>
      <c r="G63" s="1556"/>
      <c r="H63" s="1556"/>
      <c r="I63" s="1173"/>
      <c r="J63" s="1556"/>
      <c r="K63" s="1556"/>
      <c r="L63" s="1556"/>
      <c r="N63" s="1554"/>
    </row>
    <row r="64" spans="1:14" ht="88.5" customHeight="1">
      <c r="A64" s="1565"/>
      <c r="B64" s="1566" t="s">
        <v>2700</v>
      </c>
      <c r="D64" s="1567"/>
      <c r="E64" s="1555"/>
      <c r="F64" s="1556"/>
      <c r="G64" s="1556"/>
      <c r="H64" s="1556"/>
      <c r="I64" s="1173"/>
      <c r="J64" s="1556"/>
      <c r="K64" s="1556"/>
      <c r="L64" s="1556"/>
      <c r="N64" s="1554"/>
    </row>
    <row r="65" spans="1:14">
      <c r="A65" s="1553"/>
      <c r="B65" s="1557"/>
      <c r="E65" s="1555"/>
      <c r="F65" s="1556"/>
      <c r="G65" s="1556"/>
      <c r="H65" s="1556"/>
      <c r="I65" s="1173"/>
      <c r="J65" s="1556"/>
      <c r="K65" s="1556"/>
      <c r="L65" s="1556"/>
    </row>
    <row r="66" spans="1:14" ht="60" customHeight="1">
      <c r="A66" s="1565"/>
      <c r="B66" s="1566" t="s">
        <v>2701</v>
      </c>
      <c r="D66" s="1567"/>
      <c r="E66" s="1555"/>
      <c r="F66" s="1556"/>
      <c r="G66" s="1556"/>
      <c r="H66" s="1556"/>
      <c r="I66" s="1173"/>
      <c r="J66" s="1556"/>
      <c r="K66" s="1556"/>
      <c r="L66" s="1556"/>
      <c r="N66" s="1554"/>
    </row>
    <row r="67" spans="1:14" ht="45.2" customHeight="1">
      <c r="A67" s="1565"/>
      <c r="B67" s="1566" t="s">
        <v>2702</v>
      </c>
      <c r="D67" s="1567"/>
      <c r="E67" s="1555"/>
      <c r="F67" s="1556"/>
      <c r="G67" s="1556"/>
      <c r="H67" s="1556"/>
      <c r="I67" s="1173"/>
      <c r="J67" s="1556"/>
      <c r="K67" s="1556"/>
      <c r="L67" s="1556"/>
      <c r="N67" s="1554"/>
    </row>
    <row r="68" spans="1:14">
      <c r="A68" s="1565"/>
      <c r="B68" s="1566" t="s">
        <v>2703</v>
      </c>
      <c r="D68" s="1567"/>
      <c r="E68" s="1555"/>
      <c r="F68" s="1556"/>
      <c r="G68" s="1556"/>
      <c r="H68" s="1556"/>
      <c r="I68" s="1173"/>
      <c r="J68" s="1556"/>
      <c r="K68" s="1556"/>
      <c r="L68" s="1556"/>
    </row>
    <row r="69" spans="1:14" s="1572" customFormat="1">
      <c r="A69" s="1565"/>
      <c r="B69" s="1568" t="s">
        <v>2704</v>
      </c>
      <c r="C69" s="1569"/>
      <c r="D69" s="1567"/>
      <c r="E69" s="1555"/>
      <c r="F69" s="1570"/>
      <c r="G69" s="1570"/>
      <c r="H69" s="1570"/>
      <c r="I69" s="1571"/>
      <c r="J69" s="1556"/>
      <c r="K69" s="1556"/>
      <c r="L69" s="1556"/>
      <c r="N69" s="1554"/>
    </row>
    <row r="70" spans="1:14" s="1572" customFormat="1">
      <c r="A70" s="1565"/>
      <c r="B70" s="1568" t="s">
        <v>2705</v>
      </c>
      <c r="C70" s="1569"/>
      <c r="D70" s="1567"/>
      <c r="E70" s="1555"/>
      <c r="F70" s="1570"/>
      <c r="G70" s="1570"/>
      <c r="H70" s="1570"/>
      <c r="I70" s="1571"/>
      <c r="J70" s="1556"/>
      <c r="K70" s="1556"/>
      <c r="L70" s="1556"/>
      <c r="N70" s="1554"/>
    </row>
    <row r="71" spans="1:14" ht="76.5">
      <c r="A71" s="1565"/>
      <c r="B71" s="1554" t="s">
        <v>2706</v>
      </c>
      <c r="D71" s="1525"/>
      <c r="E71" s="1573"/>
      <c r="F71" s="1556"/>
      <c r="G71" s="1556"/>
      <c r="H71" s="1556"/>
      <c r="I71" s="1173"/>
      <c r="J71" s="1574"/>
      <c r="K71" s="1574"/>
      <c r="L71" s="1574"/>
    </row>
  </sheetData>
  <sheetProtection algorithmName="SHA-512" hashValue="hRGl2xHp3xMGIebDq3ckYD4aShmurxnEifgSjJI/Cb4SV9n8eT/UY1fHgMwhd/sYdX7HIqw5lfu2kO3QMZGicA==" saltValue="VBQFmbo/bvHDBGagk5rhzg==" spinCount="100000" sheet="1" objects="1" scenarios="1" selectLockedCells="1"/>
  <pageMargins left="0.74803149606299213" right="0.74803149606299213" top="0.98425196850393704" bottom="0.98425196850393704" header="0.51181102362204722" footer="0.51181102362204722"/>
  <pageSetup paperSize="9" orientation="portrait" verticalDpi="300" r:id="rId1"/>
  <headerFooter alignWithMargins="0">
    <oddFooter>&amp;C&amp;P/&amp;N&amp;RPZI</oddFooter>
  </headerFooter>
  <colBreaks count="1" manualBreakCount="1">
    <brk id="4" max="46"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119D0-CA25-4EA1-976D-028897D710CB}">
  <dimension ref="A2:O55"/>
  <sheetViews>
    <sheetView view="pageBreakPreview" zoomScaleNormal="100" zoomScaleSheetLayoutView="100" workbookViewId="0">
      <selection activeCell="F22" sqref="F22"/>
    </sheetView>
  </sheetViews>
  <sheetFormatPr defaultRowHeight="12.75"/>
  <cols>
    <col min="1" max="1" width="6.5703125" style="1578" customWidth="1"/>
    <col min="2" max="2" width="50.7109375" style="1578" customWidth="1"/>
    <col min="3" max="3" width="16" style="1577" bestFit="1" customWidth="1"/>
    <col min="4" max="4" width="4.42578125" style="1578" bestFit="1" customWidth="1"/>
    <col min="5" max="256" width="9.140625" style="1578"/>
    <col min="257" max="257" width="6.5703125" style="1578" customWidth="1"/>
    <col min="258" max="258" width="50.7109375" style="1578" customWidth="1"/>
    <col min="259" max="259" width="16" style="1578" bestFit="1" customWidth="1"/>
    <col min="260" max="260" width="4.42578125" style="1578" bestFit="1" customWidth="1"/>
    <col min="261" max="512" width="9.140625" style="1578"/>
    <col min="513" max="513" width="6.5703125" style="1578" customWidth="1"/>
    <col min="514" max="514" width="50.7109375" style="1578" customWidth="1"/>
    <col min="515" max="515" width="16" style="1578" bestFit="1" customWidth="1"/>
    <col min="516" max="516" width="4.42578125" style="1578" bestFit="1" customWidth="1"/>
    <col min="517" max="768" width="9.140625" style="1578"/>
    <col min="769" max="769" width="6.5703125" style="1578" customWidth="1"/>
    <col min="770" max="770" width="50.7109375" style="1578" customWidth="1"/>
    <col min="771" max="771" width="16" style="1578" bestFit="1" customWidth="1"/>
    <col min="772" max="772" width="4.42578125" style="1578" bestFit="1" customWidth="1"/>
    <col min="773" max="1024" width="9.140625" style="1578"/>
    <col min="1025" max="1025" width="6.5703125" style="1578" customWidth="1"/>
    <col min="1026" max="1026" width="50.7109375" style="1578" customWidth="1"/>
    <col min="1027" max="1027" width="16" style="1578" bestFit="1" customWidth="1"/>
    <col min="1028" max="1028" width="4.42578125" style="1578" bestFit="1" customWidth="1"/>
    <col min="1029" max="1280" width="9.140625" style="1578"/>
    <col min="1281" max="1281" width="6.5703125" style="1578" customWidth="1"/>
    <col min="1282" max="1282" width="50.7109375" style="1578" customWidth="1"/>
    <col min="1283" max="1283" width="16" style="1578" bestFit="1" customWidth="1"/>
    <col min="1284" max="1284" width="4.42578125" style="1578" bestFit="1" customWidth="1"/>
    <col min="1285" max="1536" width="9.140625" style="1578"/>
    <col min="1537" max="1537" width="6.5703125" style="1578" customWidth="1"/>
    <col min="1538" max="1538" width="50.7109375" style="1578" customWidth="1"/>
    <col min="1539" max="1539" width="16" style="1578" bestFit="1" customWidth="1"/>
    <col min="1540" max="1540" width="4.42578125" style="1578" bestFit="1" customWidth="1"/>
    <col min="1541" max="1792" width="9.140625" style="1578"/>
    <col min="1793" max="1793" width="6.5703125" style="1578" customWidth="1"/>
    <col min="1794" max="1794" width="50.7109375" style="1578" customWidth="1"/>
    <col min="1795" max="1795" width="16" style="1578" bestFit="1" customWidth="1"/>
    <col min="1796" max="1796" width="4.42578125" style="1578" bestFit="1" customWidth="1"/>
    <col min="1797" max="2048" width="9.140625" style="1578"/>
    <col min="2049" max="2049" width="6.5703125" style="1578" customWidth="1"/>
    <col min="2050" max="2050" width="50.7109375" style="1578" customWidth="1"/>
    <col min="2051" max="2051" width="16" style="1578" bestFit="1" customWidth="1"/>
    <col min="2052" max="2052" width="4.42578125" style="1578" bestFit="1" customWidth="1"/>
    <col min="2053" max="2304" width="9.140625" style="1578"/>
    <col min="2305" max="2305" width="6.5703125" style="1578" customWidth="1"/>
    <col min="2306" max="2306" width="50.7109375" style="1578" customWidth="1"/>
    <col min="2307" max="2307" width="16" style="1578" bestFit="1" customWidth="1"/>
    <col min="2308" max="2308" width="4.42578125" style="1578" bestFit="1" customWidth="1"/>
    <col min="2309" max="2560" width="9.140625" style="1578"/>
    <col min="2561" max="2561" width="6.5703125" style="1578" customWidth="1"/>
    <col min="2562" max="2562" width="50.7109375" style="1578" customWidth="1"/>
    <col min="2563" max="2563" width="16" style="1578" bestFit="1" customWidth="1"/>
    <col min="2564" max="2564" width="4.42578125" style="1578" bestFit="1" customWidth="1"/>
    <col min="2565" max="2816" width="9.140625" style="1578"/>
    <col min="2817" max="2817" width="6.5703125" style="1578" customWidth="1"/>
    <col min="2818" max="2818" width="50.7109375" style="1578" customWidth="1"/>
    <col min="2819" max="2819" width="16" style="1578" bestFit="1" customWidth="1"/>
    <col min="2820" max="2820" width="4.42578125" style="1578" bestFit="1" customWidth="1"/>
    <col min="2821" max="3072" width="9.140625" style="1578"/>
    <col min="3073" max="3073" width="6.5703125" style="1578" customWidth="1"/>
    <col min="3074" max="3074" width="50.7109375" style="1578" customWidth="1"/>
    <col min="3075" max="3075" width="16" style="1578" bestFit="1" customWidth="1"/>
    <col min="3076" max="3076" width="4.42578125" style="1578" bestFit="1" customWidth="1"/>
    <col min="3077" max="3328" width="9.140625" style="1578"/>
    <col min="3329" max="3329" width="6.5703125" style="1578" customWidth="1"/>
    <col min="3330" max="3330" width="50.7109375" style="1578" customWidth="1"/>
    <col min="3331" max="3331" width="16" style="1578" bestFit="1" customWidth="1"/>
    <col min="3332" max="3332" width="4.42578125" style="1578" bestFit="1" customWidth="1"/>
    <col min="3333" max="3584" width="9.140625" style="1578"/>
    <col min="3585" max="3585" width="6.5703125" style="1578" customWidth="1"/>
    <col min="3586" max="3586" width="50.7109375" style="1578" customWidth="1"/>
    <col min="3587" max="3587" width="16" style="1578" bestFit="1" customWidth="1"/>
    <col min="3588" max="3588" width="4.42578125" style="1578" bestFit="1" customWidth="1"/>
    <col min="3589" max="3840" width="9.140625" style="1578"/>
    <col min="3841" max="3841" width="6.5703125" style="1578" customWidth="1"/>
    <col min="3842" max="3842" width="50.7109375" style="1578" customWidth="1"/>
    <col min="3843" max="3843" width="16" style="1578" bestFit="1" customWidth="1"/>
    <col min="3844" max="3844" width="4.42578125" style="1578" bestFit="1" customWidth="1"/>
    <col min="3845" max="4096" width="9.140625" style="1578"/>
    <col min="4097" max="4097" width="6.5703125" style="1578" customWidth="1"/>
    <col min="4098" max="4098" width="50.7109375" style="1578" customWidth="1"/>
    <col min="4099" max="4099" width="16" style="1578" bestFit="1" customWidth="1"/>
    <col min="4100" max="4100" width="4.42578125" style="1578" bestFit="1" customWidth="1"/>
    <col min="4101" max="4352" width="9.140625" style="1578"/>
    <col min="4353" max="4353" width="6.5703125" style="1578" customWidth="1"/>
    <col min="4354" max="4354" width="50.7109375" style="1578" customWidth="1"/>
    <col min="4355" max="4355" width="16" style="1578" bestFit="1" customWidth="1"/>
    <col min="4356" max="4356" width="4.42578125" style="1578" bestFit="1" customWidth="1"/>
    <col min="4357" max="4608" width="9.140625" style="1578"/>
    <col min="4609" max="4609" width="6.5703125" style="1578" customWidth="1"/>
    <col min="4610" max="4610" width="50.7109375" style="1578" customWidth="1"/>
    <col min="4611" max="4611" width="16" style="1578" bestFit="1" customWidth="1"/>
    <col min="4612" max="4612" width="4.42578125" style="1578" bestFit="1" customWidth="1"/>
    <col min="4613" max="4864" width="9.140625" style="1578"/>
    <col min="4865" max="4865" width="6.5703125" style="1578" customWidth="1"/>
    <col min="4866" max="4866" width="50.7109375" style="1578" customWidth="1"/>
    <col min="4867" max="4867" width="16" style="1578" bestFit="1" customWidth="1"/>
    <col min="4868" max="4868" width="4.42578125" style="1578" bestFit="1" customWidth="1"/>
    <col min="4869" max="5120" width="9.140625" style="1578"/>
    <col min="5121" max="5121" width="6.5703125" style="1578" customWidth="1"/>
    <col min="5122" max="5122" width="50.7109375" style="1578" customWidth="1"/>
    <col min="5123" max="5123" width="16" style="1578" bestFit="1" customWidth="1"/>
    <col min="5124" max="5124" width="4.42578125" style="1578" bestFit="1" customWidth="1"/>
    <col min="5125" max="5376" width="9.140625" style="1578"/>
    <col min="5377" max="5377" width="6.5703125" style="1578" customWidth="1"/>
    <col min="5378" max="5378" width="50.7109375" style="1578" customWidth="1"/>
    <col min="5379" max="5379" width="16" style="1578" bestFit="1" customWidth="1"/>
    <col min="5380" max="5380" width="4.42578125" style="1578" bestFit="1" customWidth="1"/>
    <col min="5381" max="5632" width="9.140625" style="1578"/>
    <col min="5633" max="5633" width="6.5703125" style="1578" customWidth="1"/>
    <col min="5634" max="5634" width="50.7109375" style="1578" customWidth="1"/>
    <col min="5635" max="5635" width="16" style="1578" bestFit="1" customWidth="1"/>
    <col min="5636" max="5636" width="4.42578125" style="1578" bestFit="1" customWidth="1"/>
    <col min="5637" max="5888" width="9.140625" style="1578"/>
    <col min="5889" max="5889" width="6.5703125" style="1578" customWidth="1"/>
    <col min="5890" max="5890" width="50.7109375" style="1578" customWidth="1"/>
    <col min="5891" max="5891" width="16" style="1578" bestFit="1" customWidth="1"/>
    <col min="5892" max="5892" width="4.42578125" style="1578" bestFit="1" customWidth="1"/>
    <col min="5893" max="6144" width="9.140625" style="1578"/>
    <col min="6145" max="6145" width="6.5703125" style="1578" customWidth="1"/>
    <col min="6146" max="6146" width="50.7109375" style="1578" customWidth="1"/>
    <col min="6147" max="6147" width="16" style="1578" bestFit="1" customWidth="1"/>
    <col min="6148" max="6148" width="4.42578125" style="1578" bestFit="1" customWidth="1"/>
    <col min="6149" max="6400" width="9.140625" style="1578"/>
    <col min="6401" max="6401" width="6.5703125" style="1578" customWidth="1"/>
    <col min="6402" max="6402" width="50.7109375" style="1578" customWidth="1"/>
    <col min="6403" max="6403" width="16" style="1578" bestFit="1" customWidth="1"/>
    <col min="6404" max="6404" width="4.42578125" style="1578" bestFit="1" customWidth="1"/>
    <col min="6405" max="6656" width="9.140625" style="1578"/>
    <col min="6657" max="6657" width="6.5703125" style="1578" customWidth="1"/>
    <col min="6658" max="6658" width="50.7109375" style="1578" customWidth="1"/>
    <col min="6659" max="6659" width="16" style="1578" bestFit="1" customWidth="1"/>
    <col min="6660" max="6660" width="4.42578125" style="1578" bestFit="1" customWidth="1"/>
    <col min="6661" max="6912" width="9.140625" style="1578"/>
    <col min="6913" max="6913" width="6.5703125" style="1578" customWidth="1"/>
    <col min="6914" max="6914" width="50.7109375" style="1578" customWidth="1"/>
    <col min="6915" max="6915" width="16" style="1578" bestFit="1" customWidth="1"/>
    <col min="6916" max="6916" width="4.42578125" style="1578" bestFit="1" customWidth="1"/>
    <col min="6917" max="7168" width="9.140625" style="1578"/>
    <col min="7169" max="7169" width="6.5703125" style="1578" customWidth="1"/>
    <col min="7170" max="7170" width="50.7109375" style="1578" customWidth="1"/>
    <col min="7171" max="7171" width="16" style="1578" bestFit="1" customWidth="1"/>
    <col min="7172" max="7172" width="4.42578125" style="1578" bestFit="1" customWidth="1"/>
    <col min="7173" max="7424" width="9.140625" style="1578"/>
    <col min="7425" max="7425" width="6.5703125" style="1578" customWidth="1"/>
    <col min="7426" max="7426" width="50.7109375" style="1578" customWidth="1"/>
    <col min="7427" max="7427" width="16" style="1578" bestFit="1" customWidth="1"/>
    <col min="7428" max="7428" width="4.42578125" style="1578" bestFit="1" customWidth="1"/>
    <col min="7429" max="7680" width="9.140625" style="1578"/>
    <col min="7681" max="7681" width="6.5703125" style="1578" customWidth="1"/>
    <col min="7682" max="7682" width="50.7109375" style="1578" customWidth="1"/>
    <col min="7683" max="7683" width="16" style="1578" bestFit="1" customWidth="1"/>
    <col min="7684" max="7684" width="4.42578125" style="1578" bestFit="1" customWidth="1"/>
    <col min="7685" max="7936" width="9.140625" style="1578"/>
    <col min="7937" max="7937" width="6.5703125" style="1578" customWidth="1"/>
    <col min="7938" max="7938" width="50.7109375" style="1578" customWidth="1"/>
    <col min="7939" max="7939" width="16" style="1578" bestFit="1" customWidth="1"/>
    <col min="7940" max="7940" width="4.42578125" style="1578" bestFit="1" customWidth="1"/>
    <col min="7941" max="8192" width="9.140625" style="1578"/>
    <col min="8193" max="8193" width="6.5703125" style="1578" customWidth="1"/>
    <col min="8194" max="8194" width="50.7109375" style="1578" customWidth="1"/>
    <col min="8195" max="8195" width="16" style="1578" bestFit="1" customWidth="1"/>
    <col min="8196" max="8196" width="4.42578125" style="1578" bestFit="1" customWidth="1"/>
    <col min="8197" max="8448" width="9.140625" style="1578"/>
    <col min="8449" max="8449" width="6.5703125" style="1578" customWidth="1"/>
    <col min="8450" max="8450" width="50.7109375" style="1578" customWidth="1"/>
    <col min="8451" max="8451" width="16" style="1578" bestFit="1" customWidth="1"/>
    <col min="8452" max="8452" width="4.42578125" style="1578" bestFit="1" customWidth="1"/>
    <col min="8453" max="8704" width="9.140625" style="1578"/>
    <col min="8705" max="8705" width="6.5703125" style="1578" customWidth="1"/>
    <col min="8706" max="8706" width="50.7109375" style="1578" customWidth="1"/>
    <col min="8707" max="8707" width="16" style="1578" bestFit="1" customWidth="1"/>
    <col min="8708" max="8708" width="4.42578125" style="1578" bestFit="1" customWidth="1"/>
    <col min="8709" max="8960" width="9.140625" style="1578"/>
    <col min="8961" max="8961" width="6.5703125" style="1578" customWidth="1"/>
    <col min="8962" max="8962" width="50.7109375" style="1578" customWidth="1"/>
    <col min="8963" max="8963" width="16" style="1578" bestFit="1" customWidth="1"/>
    <col min="8964" max="8964" width="4.42578125" style="1578" bestFit="1" customWidth="1"/>
    <col min="8965" max="9216" width="9.140625" style="1578"/>
    <col min="9217" max="9217" width="6.5703125" style="1578" customWidth="1"/>
    <col min="9218" max="9218" width="50.7109375" style="1578" customWidth="1"/>
    <col min="9219" max="9219" width="16" style="1578" bestFit="1" customWidth="1"/>
    <col min="9220" max="9220" width="4.42578125" style="1578" bestFit="1" customWidth="1"/>
    <col min="9221" max="9472" width="9.140625" style="1578"/>
    <col min="9473" max="9473" width="6.5703125" style="1578" customWidth="1"/>
    <col min="9474" max="9474" width="50.7109375" style="1578" customWidth="1"/>
    <col min="9475" max="9475" width="16" style="1578" bestFit="1" customWidth="1"/>
    <col min="9476" max="9476" width="4.42578125" style="1578" bestFit="1" customWidth="1"/>
    <col min="9477" max="9728" width="9.140625" style="1578"/>
    <col min="9729" max="9729" width="6.5703125" style="1578" customWidth="1"/>
    <col min="9730" max="9730" width="50.7109375" style="1578" customWidth="1"/>
    <col min="9731" max="9731" width="16" style="1578" bestFit="1" customWidth="1"/>
    <col min="9732" max="9732" width="4.42578125" style="1578" bestFit="1" customWidth="1"/>
    <col min="9733" max="9984" width="9.140625" style="1578"/>
    <col min="9985" max="9985" width="6.5703125" style="1578" customWidth="1"/>
    <col min="9986" max="9986" width="50.7109375" style="1578" customWidth="1"/>
    <col min="9987" max="9987" width="16" style="1578" bestFit="1" customWidth="1"/>
    <col min="9988" max="9988" width="4.42578125" style="1578" bestFit="1" customWidth="1"/>
    <col min="9989" max="10240" width="9.140625" style="1578"/>
    <col min="10241" max="10241" width="6.5703125" style="1578" customWidth="1"/>
    <col min="10242" max="10242" width="50.7109375" style="1578" customWidth="1"/>
    <col min="10243" max="10243" width="16" style="1578" bestFit="1" customWidth="1"/>
    <col min="10244" max="10244" width="4.42578125" style="1578" bestFit="1" customWidth="1"/>
    <col min="10245" max="10496" width="9.140625" style="1578"/>
    <col min="10497" max="10497" width="6.5703125" style="1578" customWidth="1"/>
    <col min="10498" max="10498" width="50.7109375" style="1578" customWidth="1"/>
    <col min="10499" max="10499" width="16" style="1578" bestFit="1" customWidth="1"/>
    <col min="10500" max="10500" width="4.42578125" style="1578" bestFit="1" customWidth="1"/>
    <col min="10501" max="10752" width="9.140625" style="1578"/>
    <col min="10753" max="10753" width="6.5703125" style="1578" customWidth="1"/>
    <col min="10754" max="10754" width="50.7109375" style="1578" customWidth="1"/>
    <col min="10755" max="10755" width="16" style="1578" bestFit="1" customWidth="1"/>
    <col min="10756" max="10756" width="4.42578125" style="1578" bestFit="1" customWidth="1"/>
    <col min="10757" max="11008" width="9.140625" style="1578"/>
    <col min="11009" max="11009" width="6.5703125" style="1578" customWidth="1"/>
    <col min="11010" max="11010" width="50.7109375" style="1578" customWidth="1"/>
    <col min="11011" max="11011" width="16" style="1578" bestFit="1" customWidth="1"/>
    <col min="11012" max="11012" width="4.42578125" style="1578" bestFit="1" customWidth="1"/>
    <col min="11013" max="11264" width="9.140625" style="1578"/>
    <col min="11265" max="11265" width="6.5703125" style="1578" customWidth="1"/>
    <col min="11266" max="11266" width="50.7109375" style="1578" customWidth="1"/>
    <col min="11267" max="11267" width="16" style="1578" bestFit="1" customWidth="1"/>
    <col min="11268" max="11268" width="4.42578125" style="1578" bestFit="1" customWidth="1"/>
    <col min="11269" max="11520" width="9.140625" style="1578"/>
    <col min="11521" max="11521" width="6.5703125" style="1578" customWidth="1"/>
    <col min="11522" max="11522" width="50.7109375" style="1578" customWidth="1"/>
    <col min="11523" max="11523" width="16" style="1578" bestFit="1" customWidth="1"/>
    <col min="11524" max="11524" width="4.42578125" style="1578" bestFit="1" customWidth="1"/>
    <col min="11525" max="11776" width="9.140625" style="1578"/>
    <col min="11777" max="11777" width="6.5703125" style="1578" customWidth="1"/>
    <col min="11778" max="11778" width="50.7109375" style="1578" customWidth="1"/>
    <col min="11779" max="11779" width="16" style="1578" bestFit="1" customWidth="1"/>
    <col min="11780" max="11780" width="4.42578125" style="1578" bestFit="1" customWidth="1"/>
    <col min="11781" max="12032" width="9.140625" style="1578"/>
    <col min="12033" max="12033" width="6.5703125" style="1578" customWidth="1"/>
    <col min="12034" max="12034" width="50.7109375" style="1578" customWidth="1"/>
    <col min="12035" max="12035" width="16" style="1578" bestFit="1" customWidth="1"/>
    <col min="12036" max="12036" width="4.42578125" style="1578" bestFit="1" customWidth="1"/>
    <col min="12037" max="12288" width="9.140625" style="1578"/>
    <col min="12289" max="12289" width="6.5703125" style="1578" customWidth="1"/>
    <col min="12290" max="12290" width="50.7109375" style="1578" customWidth="1"/>
    <col min="12291" max="12291" width="16" style="1578" bestFit="1" customWidth="1"/>
    <col min="12292" max="12292" width="4.42578125" style="1578" bestFit="1" customWidth="1"/>
    <col min="12293" max="12544" width="9.140625" style="1578"/>
    <col min="12545" max="12545" width="6.5703125" style="1578" customWidth="1"/>
    <col min="12546" max="12546" width="50.7109375" style="1578" customWidth="1"/>
    <col min="12547" max="12547" width="16" style="1578" bestFit="1" customWidth="1"/>
    <col min="12548" max="12548" width="4.42578125" style="1578" bestFit="1" customWidth="1"/>
    <col min="12549" max="12800" width="9.140625" style="1578"/>
    <col min="12801" max="12801" width="6.5703125" style="1578" customWidth="1"/>
    <col min="12802" max="12802" width="50.7109375" style="1578" customWidth="1"/>
    <col min="12803" max="12803" width="16" style="1578" bestFit="1" customWidth="1"/>
    <col min="12804" max="12804" width="4.42578125" style="1578" bestFit="1" customWidth="1"/>
    <col min="12805" max="13056" width="9.140625" style="1578"/>
    <col min="13057" max="13057" width="6.5703125" style="1578" customWidth="1"/>
    <col min="13058" max="13058" width="50.7109375" style="1578" customWidth="1"/>
    <col min="13059" max="13059" width="16" style="1578" bestFit="1" customWidth="1"/>
    <col min="13060" max="13060" width="4.42578125" style="1578" bestFit="1" customWidth="1"/>
    <col min="13061" max="13312" width="9.140625" style="1578"/>
    <col min="13313" max="13313" width="6.5703125" style="1578" customWidth="1"/>
    <col min="13314" max="13314" width="50.7109375" style="1578" customWidth="1"/>
    <col min="13315" max="13315" width="16" style="1578" bestFit="1" customWidth="1"/>
    <col min="13316" max="13316" width="4.42578125" style="1578" bestFit="1" customWidth="1"/>
    <col min="13317" max="13568" width="9.140625" style="1578"/>
    <col min="13569" max="13569" width="6.5703125" style="1578" customWidth="1"/>
    <col min="13570" max="13570" width="50.7109375" style="1578" customWidth="1"/>
    <col min="13571" max="13571" width="16" style="1578" bestFit="1" customWidth="1"/>
    <col min="13572" max="13572" width="4.42578125" style="1578" bestFit="1" customWidth="1"/>
    <col min="13573" max="13824" width="9.140625" style="1578"/>
    <col min="13825" max="13825" width="6.5703125" style="1578" customWidth="1"/>
    <col min="13826" max="13826" width="50.7109375" style="1578" customWidth="1"/>
    <col min="13827" max="13827" width="16" style="1578" bestFit="1" customWidth="1"/>
    <col min="13828" max="13828" width="4.42578125" style="1578" bestFit="1" customWidth="1"/>
    <col min="13829" max="14080" width="9.140625" style="1578"/>
    <col min="14081" max="14081" width="6.5703125" style="1578" customWidth="1"/>
    <col min="14082" max="14082" width="50.7109375" style="1578" customWidth="1"/>
    <col min="14083" max="14083" width="16" style="1578" bestFit="1" customWidth="1"/>
    <col min="14084" max="14084" width="4.42578125" style="1578" bestFit="1" customWidth="1"/>
    <col min="14085" max="14336" width="9.140625" style="1578"/>
    <col min="14337" max="14337" width="6.5703125" style="1578" customWidth="1"/>
    <col min="14338" max="14338" width="50.7109375" style="1578" customWidth="1"/>
    <col min="14339" max="14339" width="16" style="1578" bestFit="1" customWidth="1"/>
    <col min="14340" max="14340" width="4.42578125" style="1578" bestFit="1" customWidth="1"/>
    <col min="14341" max="14592" width="9.140625" style="1578"/>
    <col min="14593" max="14593" width="6.5703125" style="1578" customWidth="1"/>
    <col min="14594" max="14594" width="50.7109375" style="1578" customWidth="1"/>
    <col min="14595" max="14595" width="16" style="1578" bestFit="1" customWidth="1"/>
    <col min="14596" max="14596" width="4.42578125" style="1578" bestFit="1" customWidth="1"/>
    <col min="14597" max="14848" width="9.140625" style="1578"/>
    <col min="14849" max="14849" width="6.5703125" style="1578" customWidth="1"/>
    <col min="14850" max="14850" width="50.7109375" style="1578" customWidth="1"/>
    <col min="14851" max="14851" width="16" style="1578" bestFit="1" customWidth="1"/>
    <col min="14852" max="14852" width="4.42578125" style="1578" bestFit="1" customWidth="1"/>
    <col min="14853" max="15104" width="9.140625" style="1578"/>
    <col min="15105" max="15105" width="6.5703125" style="1578" customWidth="1"/>
    <col min="15106" max="15106" width="50.7109375" style="1578" customWidth="1"/>
    <col min="15107" max="15107" width="16" style="1578" bestFit="1" customWidth="1"/>
    <col min="15108" max="15108" width="4.42578125" style="1578" bestFit="1" customWidth="1"/>
    <col min="15109" max="15360" width="9.140625" style="1578"/>
    <col min="15361" max="15361" width="6.5703125" style="1578" customWidth="1"/>
    <col min="15362" max="15362" width="50.7109375" style="1578" customWidth="1"/>
    <col min="15363" max="15363" width="16" style="1578" bestFit="1" customWidth="1"/>
    <col min="15364" max="15364" width="4.42578125" style="1578" bestFit="1" customWidth="1"/>
    <col min="15365" max="15616" width="9.140625" style="1578"/>
    <col min="15617" max="15617" width="6.5703125" style="1578" customWidth="1"/>
    <col min="15618" max="15618" width="50.7109375" style="1578" customWidth="1"/>
    <col min="15619" max="15619" width="16" style="1578" bestFit="1" customWidth="1"/>
    <col min="15620" max="15620" width="4.42578125" style="1578" bestFit="1" customWidth="1"/>
    <col min="15621" max="15872" width="9.140625" style="1578"/>
    <col min="15873" max="15873" width="6.5703125" style="1578" customWidth="1"/>
    <col min="15874" max="15874" width="50.7109375" style="1578" customWidth="1"/>
    <col min="15875" max="15875" width="16" style="1578" bestFit="1" customWidth="1"/>
    <col min="15876" max="15876" width="4.42578125" style="1578" bestFit="1" customWidth="1"/>
    <col min="15877" max="16128" width="9.140625" style="1578"/>
    <col min="16129" max="16129" width="6.5703125" style="1578" customWidth="1"/>
    <col min="16130" max="16130" width="50.7109375" style="1578" customWidth="1"/>
    <col min="16131" max="16131" width="16" style="1578" bestFit="1" customWidth="1"/>
    <col min="16132" max="16132" width="4.42578125" style="1578" bestFit="1" customWidth="1"/>
    <col min="16133" max="16384" width="9.140625" style="1578"/>
  </cols>
  <sheetData>
    <row r="2" spans="1:5" ht="15.75">
      <c r="A2" s="1575"/>
      <c r="B2" s="1576" t="s">
        <v>2707</v>
      </c>
    </row>
    <row r="3" spans="1:5" ht="15.75">
      <c r="A3" s="1575"/>
      <c r="B3" s="1576"/>
    </row>
    <row r="4" spans="1:5" ht="15.75">
      <c r="A4" s="1579" t="s">
        <v>58</v>
      </c>
      <c r="B4" s="1576" t="s">
        <v>2708</v>
      </c>
    </row>
    <row r="5" spans="1:5" ht="15.75">
      <c r="A5" s="1575"/>
      <c r="B5" s="1576"/>
    </row>
    <row r="6" spans="1:5" ht="15.75">
      <c r="A6" s="1575"/>
      <c r="B6" s="1580" t="s">
        <v>2709</v>
      </c>
    </row>
    <row r="7" spans="1:5" ht="15.75">
      <c r="A7" s="1575"/>
      <c r="B7" s="1580"/>
    </row>
    <row r="9" spans="1:5" ht="15.75">
      <c r="A9" s="1581" t="s">
        <v>2643</v>
      </c>
      <c r="B9" s="1582" t="s">
        <v>2644</v>
      </c>
      <c r="C9" s="1583">
        <f>+'1.1 SANITARNI ELEMENTI'!F199</f>
        <v>0</v>
      </c>
      <c r="D9" s="1584" t="s">
        <v>2645</v>
      </c>
    </row>
    <row r="10" spans="1:5" ht="15.75">
      <c r="A10" s="1581" t="s">
        <v>2646</v>
      </c>
      <c r="B10" s="1582" t="s">
        <v>2647</v>
      </c>
      <c r="C10" s="1583">
        <f>+'1.2 KANALIZACIJA'!F94</f>
        <v>0</v>
      </c>
      <c r="D10" s="1584" t="s">
        <v>2645</v>
      </c>
    </row>
    <row r="11" spans="1:5" ht="15.75">
      <c r="A11" s="1581" t="s">
        <v>2648</v>
      </c>
      <c r="B11" s="1582" t="s">
        <v>2649</v>
      </c>
      <c r="C11" s="1583">
        <f>+'1.3 RAZVODNO OMREŽJE'!F101</f>
        <v>0</v>
      </c>
      <c r="D11" s="1584" t="s">
        <v>2645</v>
      </c>
    </row>
    <row r="12" spans="1:5" ht="15.75">
      <c r="A12" s="1581" t="s">
        <v>2650</v>
      </c>
      <c r="B12" s="1582" t="s">
        <v>2651</v>
      </c>
      <c r="C12" s="1583">
        <f>+'1.4.PRIPRAVA TSV'!F101</f>
        <v>0</v>
      </c>
      <c r="D12" s="1584" t="s">
        <v>2645</v>
      </c>
    </row>
    <row r="13" spans="1:5" ht="15.75">
      <c r="A13" s="1581" t="s">
        <v>2652</v>
      </c>
      <c r="B13" s="1582" t="s">
        <v>2653</v>
      </c>
      <c r="C13" s="1583">
        <f>+'1.5 črpališča pralnica'!F58</f>
        <v>0</v>
      </c>
      <c r="D13" s="1584" t="s">
        <v>2645</v>
      </c>
    </row>
    <row r="14" spans="1:5" ht="15.75">
      <c r="A14" s="1581" t="s">
        <v>2654</v>
      </c>
      <c r="B14" s="1582" t="s">
        <v>2655</v>
      </c>
      <c r="C14" s="1583">
        <f>+'1.6 GRAVITACIJSKI _SISTEM'!F68</f>
        <v>0</v>
      </c>
      <c r="D14" s="1584" t="s">
        <v>2645</v>
      </c>
    </row>
    <row r="15" spans="1:5" ht="15.75">
      <c r="A15" s="1581" t="s">
        <v>2656</v>
      </c>
      <c r="B15" s="1582" t="s">
        <v>2657</v>
      </c>
      <c r="C15" s="1583">
        <f>+'1.7 PODTLAČNI SISTEM'!F91</f>
        <v>0</v>
      </c>
      <c r="D15" s="1584" t="s">
        <v>2645</v>
      </c>
    </row>
    <row r="16" spans="1:5" ht="15.75">
      <c r="A16" s="1581"/>
      <c r="B16" s="1585"/>
      <c r="C16" s="1586"/>
      <c r="D16" s="1584"/>
      <c r="E16" s="1587"/>
    </row>
    <row r="17" spans="1:13" ht="13.9" customHeight="1">
      <c r="B17" s="1588"/>
      <c r="D17" s="1584"/>
    </row>
    <row r="18" spans="1:13" ht="15.75">
      <c r="B18" s="1582" t="s">
        <v>1822</v>
      </c>
      <c r="C18" s="1589">
        <f>SUM(C9:C17)</f>
        <v>0</v>
      </c>
      <c r="D18" s="1590" t="s">
        <v>2645</v>
      </c>
    </row>
    <row r="20" spans="1:13">
      <c r="B20" s="1578" t="s">
        <v>2686</v>
      </c>
    </row>
    <row r="22" spans="1:13" ht="45.2" customHeight="1">
      <c r="A22" s="1591">
        <v>1</v>
      </c>
      <c r="B22" s="1592" t="s">
        <v>2687</v>
      </c>
      <c r="F22" s="1593"/>
      <c r="G22" s="1594"/>
      <c r="H22" s="1594"/>
      <c r="I22" s="1594"/>
      <c r="J22" s="1583"/>
      <c r="K22" s="1594"/>
      <c r="L22" s="1594"/>
      <c r="M22" s="1594"/>
    </row>
    <row r="23" spans="1:13" ht="25.5">
      <c r="A23" s="1591">
        <v>2</v>
      </c>
      <c r="B23" s="1595" t="s">
        <v>2688</v>
      </c>
      <c r="F23" s="1593"/>
      <c r="G23" s="1594"/>
      <c r="H23" s="1594"/>
      <c r="I23" s="1594"/>
      <c r="J23" s="1583"/>
      <c r="K23" s="1594"/>
      <c r="L23" s="1594"/>
      <c r="M23" s="1594"/>
    </row>
    <row r="24" spans="1:13" ht="13.15" customHeight="1">
      <c r="A24" s="1591"/>
      <c r="B24" s="1595"/>
      <c r="F24" s="1593"/>
      <c r="G24" s="1594"/>
      <c r="H24" s="1594"/>
      <c r="I24" s="1594"/>
      <c r="J24" s="1583"/>
      <c r="K24" s="1594"/>
      <c r="L24" s="1594"/>
      <c r="M24" s="1594"/>
    </row>
    <row r="25" spans="1:13" ht="38.25">
      <c r="A25" s="1591">
        <v>3</v>
      </c>
      <c r="B25" s="1595" t="s">
        <v>2689</v>
      </c>
      <c r="F25" s="1593"/>
      <c r="G25" s="1594"/>
      <c r="H25" s="1594"/>
      <c r="I25" s="1594"/>
      <c r="J25" s="1583"/>
      <c r="K25" s="1594"/>
      <c r="L25" s="1594"/>
      <c r="M25" s="1594"/>
    </row>
    <row r="26" spans="1:13" ht="13.15" customHeight="1">
      <c r="A26" s="1591"/>
      <c r="B26" s="1595"/>
      <c r="F26" s="1593"/>
      <c r="G26" s="1594"/>
      <c r="H26" s="1594"/>
      <c r="I26" s="1594"/>
      <c r="J26" s="1583"/>
      <c r="K26" s="1594"/>
      <c r="L26" s="1594"/>
      <c r="M26" s="1594"/>
    </row>
    <row r="27" spans="1:13" ht="76.5" customHeight="1">
      <c r="A27" s="1591">
        <v>4</v>
      </c>
      <c r="B27" s="1592" t="s">
        <v>2690</v>
      </c>
      <c r="F27" s="1593"/>
      <c r="G27" s="1594"/>
      <c r="H27" s="1594"/>
      <c r="I27" s="1594"/>
      <c r="J27" s="1583"/>
      <c r="K27" s="1594"/>
      <c r="L27" s="1594"/>
      <c r="M27" s="1594"/>
    </row>
    <row r="28" spans="1:13" ht="25.5">
      <c r="A28" s="1591">
        <v>5</v>
      </c>
      <c r="B28" s="1595" t="s">
        <v>2691</v>
      </c>
      <c r="F28" s="1593"/>
      <c r="G28" s="1594"/>
      <c r="H28" s="1594"/>
      <c r="I28" s="1594"/>
      <c r="J28" s="1583"/>
      <c r="K28" s="1594"/>
      <c r="L28" s="1594"/>
      <c r="M28" s="1594"/>
    </row>
    <row r="29" spans="1:13">
      <c r="A29" s="1591"/>
      <c r="B29" s="1595"/>
      <c r="F29" s="1593"/>
      <c r="G29" s="1594"/>
      <c r="H29" s="1594"/>
      <c r="I29" s="1594"/>
      <c r="J29" s="1583"/>
      <c r="K29" s="1594"/>
      <c r="L29" s="1594"/>
      <c r="M29" s="1594"/>
    </row>
    <row r="30" spans="1:13" ht="38.25">
      <c r="A30" s="1591">
        <v>6</v>
      </c>
      <c r="B30" s="1595" t="s">
        <v>2692</v>
      </c>
      <c r="F30" s="1593"/>
      <c r="G30" s="1594"/>
      <c r="H30" s="1594"/>
      <c r="I30" s="1594"/>
      <c r="J30" s="1583"/>
      <c r="K30" s="1594"/>
      <c r="L30" s="1594"/>
      <c r="M30" s="1594"/>
    </row>
    <row r="31" spans="1:13">
      <c r="A31" s="1591"/>
      <c r="B31" s="1595"/>
      <c r="F31" s="1593"/>
      <c r="G31" s="1594"/>
      <c r="H31" s="1594"/>
      <c r="I31" s="1594"/>
      <c r="J31" s="1583"/>
      <c r="K31" s="1594"/>
      <c r="L31" s="1594"/>
      <c r="M31" s="1594"/>
    </row>
    <row r="32" spans="1:13" ht="76.5" customHeight="1">
      <c r="A32" s="1591">
        <v>7</v>
      </c>
      <c r="B32" s="1592" t="s">
        <v>2693</v>
      </c>
      <c r="F32" s="1593"/>
      <c r="G32" s="1594"/>
      <c r="H32" s="1594"/>
      <c r="I32" s="1594"/>
      <c r="J32" s="1583"/>
      <c r="K32" s="1594"/>
      <c r="L32" s="1594"/>
      <c r="M32" s="1594"/>
    </row>
    <row r="33" spans="1:15" ht="51" customHeight="1">
      <c r="A33" s="1591">
        <v>8</v>
      </c>
      <c r="B33" s="1596" t="s">
        <v>2694</v>
      </c>
      <c r="F33" s="1593"/>
      <c r="G33" s="1594"/>
      <c r="H33" s="1594"/>
      <c r="I33" s="1594"/>
      <c r="J33" s="1583"/>
      <c r="K33" s="1594"/>
      <c r="L33" s="1594"/>
      <c r="M33" s="1594"/>
    </row>
    <row r="34" spans="1:15" ht="76.5">
      <c r="A34" s="1591">
        <v>9</v>
      </c>
      <c r="B34" s="1595" t="s">
        <v>2695</v>
      </c>
      <c r="F34" s="1593"/>
      <c r="G34" s="1594"/>
      <c r="H34" s="1594"/>
      <c r="I34" s="1594"/>
      <c r="J34" s="1583"/>
      <c r="K34" s="1594"/>
      <c r="L34" s="1594"/>
      <c r="M34" s="1594"/>
    </row>
    <row r="35" spans="1:15">
      <c r="A35" s="1591"/>
      <c r="B35" s="1595"/>
      <c r="F35" s="1593"/>
      <c r="G35" s="1594"/>
      <c r="H35" s="1594"/>
      <c r="I35" s="1594"/>
      <c r="J35" s="1583"/>
      <c r="K35" s="1594"/>
      <c r="L35" s="1594"/>
      <c r="M35" s="1594"/>
    </row>
    <row r="36" spans="1:15" ht="38.25">
      <c r="A36" s="1591">
        <v>10</v>
      </c>
      <c r="B36" s="1595" t="s">
        <v>2696</v>
      </c>
      <c r="F36" s="1593"/>
      <c r="G36" s="1594"/>
      <c r="H36" s="1594"/>
      <c r="I36" s="1594"/>
      <c r="J36" s="1583"/>
      <c r="K36" s="1594"/>
      <c r="L36" s="1594"/>
      <c r="M36" s="1594"/>
    </row>
    <row r="37" spans="1:15">
      <c r="A37" s="1591"/>
      <c r="B37" s="1595"/>
      <c r="F37" s="1593"/>
      <c r="G37" s="1594"/>
      <c r="H37" s="1594"/>
      <c r="I37" s="1594"/>
      <c r="J37" s="1583"/>
      <c r="K37" s="1594"/>
      <c r="L37" s="1594"/>
      <c r="M37" s="1594"/>
    </row>
    <row r="38" spans="1:15" ht="25.5">
      <c r="A38" s="1591">
        <v>11</v>
      </c>
      <c r="B38" s="1595" t="s">
        <v>2697</v>
      </c>
      <c r="F38" s="1593"/>
      <c r="G38" s="1594"/>
      <c r="H38" s="1594"/>
      <c r="I38" s="1594"/>
      <c r="J38" s="1583"/>
      <c r="K38" s="1594"/>
      <c r="L38" s="1594"/>
      <c r="M38" s="1594"/>
    </row>
    <row r="39" spans="1:15">
      <c r="A39" s="1591"/>
      <c r="B39" s="1595"/>
      <c r="F39" s="1593"/>
      <c r="G39" s="1594"/>
      <c r="H39" s="1594"/>
      <c r="I39" s="1594"/>
      <c r="J39" s="1583"/>
      <c r="K39" s="1594"/>
      <c r="L39" s="1594"/>
      <c r="M39" s="1594"/>
    </row>
    <row r="40" spans="1:15" s="1598" customFormat="1">
      <c r="A40" s="1597"/>
      <c r="C40" s="1597"/>
      <c r="G40" s="1599"/>
    </row>
    <row r="41" spans="1:15">
      <c r="A41" s="1591"/>
      <c r="B41" s="1600"/>
      <c r="F41" s="1593"/>
      <c r="G41" s="1594"/>
      <c r="H41" s="1594"/>
      <c r="I41" s="1594"/>
      <c r="J41" s="1583"/>
      <c r="K41" s="1594"/>
      <c r="L41" s="1594"/>
      <c r="M41" s="1594"/>
    </row>
    <row r="42" spans="1:15" ht="15.75">
      <c r="A42" s="1601"/>
      <c r="B42" s="1602" t="s">
        <v>2698</v>
      </c>
      <c r="F42" s="1593"/>
      <c r="G42" s="1594"/>
      <c r="H42" s="1594"/>
      <c r="I42" s="1594"/>
      <c r="J42" s="1583"/>
      <c r="K42" s="1594"/>
      <c r="L42" s="1594"/>
      <c r="M42" s="1594"/>
    </row>
    <row r="43" spans="1:15">
      <c r="A43" s="1591"/>
      <c r="B43" s="1603"/>
      <c r="F43" s="1593"/>
      <c r="G43" s="1594"/>
      <c r="H43" s="1594"/>
      <c r="I43" s="1594"/>
      <c r="J43" s="1583"/>
      <c r="K43" s="1594"/>
      <c r="L43" s="1594"/>
      <c r="M43" s="1594"/>
    </row>
    <row r="44" spans="1:15" ht="38.25">
      <c r="A44" s="1565"/>
      <c r="B44" s="1604" t="s">
        <v>2699</v>
      </c>
      <c r="D44" s="1567"/>
      <c r="F44" s="1593"/>
      <c r="G44" s="1594"/>
      <c r="H44" s="1594"/>
      <c r="I44" s="1594"/>
      <c r="J44" s="1583"/>
      <c r="K44" s="1594"/>
      <c r="L44" s="1594"/>
      <c r="M44" s="1594"/>
      <c r="O44" s="1592"/>
    </row>
    <row r="45" spans="1:15" ht="88.5" customHeight="1">
      <c r="A45" s="1565"/>
      <c r="B45" s="1604" t="s">
        <v>2700</v>
      </c>
      <c r="D45" s="1567"/>
      <c r="F45" s="1593"/>
      <c r="G45" s="1594"/>
      <c r="H45" s="1594"/>
      <c r="I45" s="1594"/>
      <c r="J45" s="1583"/>
      <c r="K45" s="1594"/>
      <c r="L45" s="1594"/>
      <c r="M45" s="1594"/>
      <c r="O45" s="1592"/>
    </row>
    <row r="46" spans="1:15">
      <c r="A46" s="1591"/>
      <c r="B46" s="1595"/>
      <c r="F46" s="1593"/>
      <c r="G46" s="1594"/>
      <c r="H46" s="1594"/>
      <c r="I46" s="1594"/>
      <c r="J46" s="1583"/>
      <c r="K46" s="1594"/>
      <c r="L46" s="1594"/>
      <c r="M46" s="1594"/>
    </row>
    <row r="47" spans="1:15" ht="60" customHeight="1">
      <c r="A47" s="1565"/>
      <c r="B47" s="1604" t="s">
        <v>2701</v>
      </c>
      <c r="D47" s="1567"/>
      <c r="F47" s="1593"/>
      <c r="G47" s="1594"/>
      <c r="H47" s="1594"/>
      <c r="I47" s="1594"/>
      <c r="J47" s="1583"/>
      <c r="K47" s="1594"/>
      <c r="L47" s="1594"/>
      <c r="M47" s="1594"/>
      <c r="O47" s="1592"/>
    </row>
    <row r="48" spans="1:15" ht="45.2" customHeight="1">
      <c r="A48" s="1565"/>
      <c r="B48" s="1604" t="s">
        <v>2702</v>
      </c>
      <c r="D48" s="1567"/>
      <c r="F48" s="1593"/>
      <c r="G48" s="1594"/>
      <c r="H48" s="1594"/>
      <c r="I48" s="1594"/>
      <c r="J48" s="1583"/>
      <c r="K48" s="1594"/>
      <c r="L48" s="1594"/>
      <c r="M48" s="1594"/>
      <c r="O48" s="1592"/>
    </row>
    <row r="49" spans="1:15">
      <c r="A49" s="1565"/>
      <c r="B49" s="1604" t="s">
        <v>2703</v>
      </c>
      <c r="D49" s="1567"/>
      <c r="F49" s="1593"/>
      <c r="G49" s="1594"/>
      <c r="H49" s="1594"/>
      <c r="I49" s="1594"/>
      <c r="J49" s="1583"/>
      <c r="K49" s="1594"/>
      <c r="L49" s="1594"/>
      <c r="M49" s="1594"/>
      <c r="O49" s="1605"/>
    </row>
    <row r="50" spans="1:15" s="1572" customFormat="1">
      <c r="A50" s="1565"/>
      <c r="B50" s="1606" t="s">
        <v>2704</v>
      </c>
      <c r="C50" s="1569"/>
      <c r="D50" s="1567"/>
      <c r="E50" s="1607"/>
      <c r="F50" s="1593"/>
      <c r="G50" s="1608"/>
      <c r="H50" s="1608"/>
      <c r="I50" s="1608"/>
      <c r="J50" s="1609"/>
      <c r="K50" s="1594"/>
      <c r="L50" s="1594"/>
      <c r="M50" s="1594"/>
      <c r="O50" s="1605"/>
    </row>
    <row r="51" spans="1:15" s="1572" customFormat="1">
      <c r="A51" s="1565"/>
      <c r="B51" s="1606" t="s">
        <v>2705</v>
      </c>
      <c r="C51" s="1569"/>
      <c r="D51" s="1567"/>
      <c r="E51" s="1607"/>
      <c r="F51" s="1593"/>
      <c r="G51" s="1608"/>
      <c r="H51" s="1608"/>
      <c r="I51" s="1608"/>
      <c r="J51" s="1609"/>
      <c r="K51" s="1594"/>
      <c r="L51" s="1594"/>
      <c r="M51" s="1594"/>
      <c r="O51" s="1605"/>
    </row>
    <row r="52" spans="1:15" s="1572" customFormat="1" ht="38.25">
      <c r="A52" s="1565"/>
      <c r="B52" s="1606" t="s">
        <v>2710</v>
      </c>
      <c r="C52" s="1569"/>
      <c r="D52" s="1567"/>
      <c r="E52" s="1607"/>
      <c r="F52" s="1593"/>
      <c r="G52" s="1608"/>
      <c r="H52" s="1608"/>
      <c r="I52" s="1608"/>
      <c r="J52" s="1609"/>
      <c r="K52" s="1594"/>
      <c r="L52" s="1594"/>
      <c r="M52" s="1594"/>
      <c r="O52" s="1605"/>
    </row>
    <row r="53" spans="1:15" s="1572" customFormat="1" ht="63.75">
      <c r="A53" s="1565"/>
      <c r="B53" s="1610" t="s">
        <v>2711</v>
      </c>
      <c r="C53" s="1569"/>
      <c r="D53" s="1567"/>
      <c r="E53" s="1607"/>
      <c r="F53" s="1593"/>
      <c r="G53" s="1608"/>
      <c r="H53" s="1608"/>
      <c r="I53" s="1608"/>
      <c r="J53" s="1609"/>
      <c r="K53" s="1594"/>
      <c r="L53" s="1594"/>
      <c r="M53" s="1594"/>
      <c r="O53" s="1605"/>
    </row>
    <row r="54" spans="1:15" s="1572" customFormat="1">
      <c r="A54" s="1565"/>
      <c r="B54" s="1611" t="s">
        <v>2712</v>
      </c>
      <c r="C54" s="1569"/>
      <c r="D54" s="1567"/>
      <c r="E54" s="1607"/>
      <c r="F54" s="1593"/>
      <c r="G54" s="1608"/>
      <c r="H54" s="1608"/>
      <c r="I54" s="1608"/>
      <c r="J54" s="1609"/>
      <c r="K54" s="1594"/>
      <c r="L54" s="1594"/>
      <c r="M54" s="1594"/>
      <c r="O54" s="1605"/>
    </row>
    <row r="55" spans="1:15" ht="76.5">
      <c r="A55" s="1565"/>
      <c r="B55" s="1592" t="s">
        <v>2706</v>
      </c>
      <c r="D55" s="1577"/>
      <c r="F55" s="1612"/>
      <c r="G55" s="1594"/>
      <c r="H55" s="1594"/>
      <c r="I55" s="1594"/>
      <c r="J55" s="1583"/>
      <c r="K55" s="1613"/>
      <c r="L55" s="1613"/>
      <c r="M55" s="1613"/>
    </row>
  </sheetData>
  <sheetProtection algorithmName="SHA-512" hashValue="4M1F51jr43YiUcqOaxVpjParxm32iUXmHuqnsuVmGkcHRtgMU3jjiS5rNjrtp8pbkgD+bx+yeg8/AZZmfRSGvA==" saltValue="kJTnmJ+rgt1/HnL5zLR/rA==" spinCount="100000" sheet="1" objects="1" scenarios="1" selectLockedCells="1"/>
  <pageMargins left="0.74803149606299213" right="0.74803149606299213" top="0.98425196850393704" bottom="0.98425196850393704" header="0.51181102362204722" footer="0.51181102362204722"/>
  <pageSetup paperSize="9" orientation="portrait" verticalDpi="300" r:id="rId1"/>
  <headerFooter alignWithMargins="0">
    <oddHeader>&amp;CVODOVOD, KANALIZACIJA</oddHeader>
    <oddFooter>&amp;C&amp;P/&amp;N&amp;RPZI</oddFooter>
  </headerFooter>
  <colBreaks count="1" manualBreakCount="1">
    <brk id="5" max="46"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3342F-6E16-4722-AE9A-7B7B9A288F30}">
  <sheetPr>
    <tabColor theme="5" tint="0.59999389629810485"/>
  </sheetPr>
  <dimension ref="A1:Z373"/>
  <sheetViews>
    <sheetView showZeros="0" zoomScaleNormal="100" zoomScaleSheetLayoutView="100" workbookViewId="0">
      <pane ySplit="2" topLeftCell="A3" activePane="bottomLeft" state="frozen"/>
      <selection activeCell="A40" sqref="A40"/>
      <selection pane="bottomLeft" activeCell="E15" sqref="E15"/>
    </sheetView>
  </sheetViews>
  <sheetFormatPr defaultRowHeight="12.75"/>
  <cols>
    <col min="1" max="1" width="7" style="1742" customWidth="1"/>
    <col min="2" max="2" width="41.7109375" style="1709" customWidth="1"/>
    <col min="3" max="3" width="5.28515625" style="1734" customWidth="1"/>
    <col min="4" max="4" width="5.7109375" style="1735" customWidth="1"/>
    <col min="5" max="5" width="12.140625" style="1698" customWidth="1"/>
    <col min="6" max="6" width="11.28515625" style="1698" customWidth="1"/>
    <col min="7" max="26" width="9.140625" style="2096"/>
    <col min="27" max="256" width="9.140625" style="1630"/>
    <col min="257" max="257" width="7" style="1630" customWidth="1"/>
    <col min="258" max="258" width="41.7109375" style="1630" customWidth="1"/>
    <col min="259" max="259" width="5.28515625" style="1630" customWidth="1"/>
    <col min="260" max="260" width="5.7109375" style="1630" customWidth="1"/>
    <col min="261" max="261" width="12.140625" style="1630" customWidth="1"/>
    <col min="262" max="262" width="11.28515625" style="1630" customWidth="1"/>
    <col min="263" max="512" width="9.140625" style="1630"/>
    <col min="513" max="513" width="7" style="1630" customWidth="1"/>
    <col min="514" max="514" width="41.7109375" style="1630" customWidth="1"/>
    <col min="515" max="515" width="5.28515625" style="1630" customWidth="1"/>
    <col min="516" max="516" width="5.7109375" style="1630" customWidth="1"/>
    <col min="517" max="517" width="12.140625" style="1630" customWidth="1"/>
    <col min="518" max="518" width="11.28515625" style="1630" customWidth="1"/>
    <col min="519" max="768" width="9.140625" style="1630"/>
    <col min="769" max="769" width="7" style="1630" customWidth="1"/>
    <col min="770" max="770" width="41.7109375" style="1630" customWidth="1"/>
    <col min="771" max="771" width="5.28515625" style="1630" customWidth="1"/>
    <col min="772" max="772" width="5.7109375" style="1630" customWidth="1"/>
    <col min="773" max="773" width="12.140625" style="1630" customWidth="1"/>
    <col min="774" max="774" width="11.28515625" style="1630" customWidth="1"/>
    <col min="775" max="1024" width="9.140625" style="1630"/>
    <col min="1025" max="1025" width="7" style="1630" customWidth="1"/>
    <col min="1026" max="1026" width="41.7109375" style="1630" customWidth="1"/>
    <col min="1027" max="1027" width="5.28515625" style="1630" customWidth="1"/>
    <col min="1028" max="1028" width="5.7109375" style="1630" customWidth="1"/>
    <col min="1029" max="1029" width="12.140625" style="1630" customWidth="1"/>
    <col min="1030" max="1030" width="11.28515625" style="1630" customWidth="1"/>
    <col min="1031" max="1280" width="9.140625" style="1630"/>
    <col min="1281" max="1281" width="7" style="1630" customWidth="1"/>
    <col min="1282" max="1282" width="41.7109375" style="1630" customWidth="1"/>
    <col min="1283" max="1283" width="5.28515625" style="1630" customWidth="1"/>
    <col min="1284" max="1284" width="5.7109375" style="1630" customWidth="1"/>
    <col min="1285" max="1285" width="12.140625" style="1630" customWidth="1"/>
    <col min="1286" max="1286" width="11.28515625" style="1630" customWidth="1"/>
    <col min="1287" max="1536" width="9.140625" style="1630"/>
    <col min="1537" max="1537" width="7" style="1630" customWidth="1"/>
    <col min="1538" max="1538" width="41.7109375" style="1630" customWidth="1"/>
    <col min="1539" max="1539" width="5.28515625" style="1630" customWidth="1"/>
    <col min="1540" max="1540" width="5.7109375" style="1630" customWidth="1"/>
    <col min="1541" max="1541" width="12.140625" style="1630" customWidth="1"/>
    <col min="1542" max="1542" width="11.28515625" style="1630" customWidth="1"/>
    <col min="1543" max="1792" width="9.140625" style="1630"/>
    <col min="1793" max="1793" width="7" style="1630" customWidth="1"/>
    <col min="1794" max="1794" width="41.7109375" style="1630" customWidth="1"/>
    <col min="1795" max="1795" width="5.28515625" style="1630" customWidth="1"/>
    <col min="1796" max="1796" width="5.7109375" style="1630" customWidth="1"/>
    <col min="1797" max="1797" width="12.140625" style="1630" customWidth="1"/>
    <col min="1798" max="1798" width="11.28515625" style="1630" customWidth="1"/>
    <col min="1799" max="2048" width="9.140625" style="1630"/>
    <col min="2049" max="2049" width="7" style="1630" customWidth="1"/>
    <col min="2050" max="2050" width="41.7109375" style="1630" customWidth="1"/>
    <col min="2051" max="2051" width="5.28515625" style="1630" customWidth="1"/>
    <col min="2052" max="2052" width="5.7109375" style="1630" customWidth="1"/>
    <col min="2053" max="2053" width="12.140625" style="1630" customWidth="1"/>
    <col min="2054" max="2054" width="11.28515625" style="1630" customWidth="1"/>
    <col min="2055" max="2304" width="9.140625" style="1630"/>
    <col min="2305" max="2305" width="7" style="1630" customWidth="1"/>
    <col min="2306" max="2306" width="41.7109375" style="1630" customWidth="1"/>
    <col min="2307" max="2307" width="5.28515625" style="1630" customWidth="1"/>
    <col min="2308" max="2308" width="5.7109375" style="1630" customWidth="1"/>
    <col min="2309" max="2309" width="12.140625" style="1630" customWidth="1"/>
    <col min="2310" max="2310" width="11.28515625" style="1630" customWidth="1"/>
    <col min="2311" max="2560" width="9.140625" style="1630"/>
    <col min="2561" max="2561" width="7" style="1630" customWidth="1"/>
    <col min="2562" max="2562" width="41.7109375" style="1630" customWidth="1"/>
    <col min="2563" max="2563" width="5.28515625" style="1630" customWidth="1"/>
    <col min="2564" max="2564" width="5.7109375" style="1630" customWidth="1"/>
    <col min="2565" max="2565" width="12.140625" style="1630" customWidth="1"/>
    <col min="2566" max="2566" width="11.28515625" style="1630" customWidth="1"/>
    <col min="2567" max="2816" width="9.140625" style="1630"/>
    <col min="2817" max="2817" width="7" style="1630" customWidth="1"/>
    <col min="2818" max="2818" width="41.7109375" style="1630" customWidth="1"/>
    <col min="2819" max="2819" width="5.28515625" style="1630" customWidth="1"/>
    <col min="2820" max="2820" width="5.7109375" style="1630" customWidth="1"/>
    <col min="2821" max="2821" width="12.140625" style="1630" customWidth="1"/>
    <col min="2822" max="2822" width="11.28515625" style="1630" customWidth="1"/>
    <col min="2823" max="3072" width="9.140625" style="1630"/>
    <col min="3073" max="3073" width="7" style="1630" customWidth="1"/>
    <col min="3074" max="3074" width="41.7109375" style="1630" customWidth="1"/>
    <col min="3075" max="3075" width="5.28515625" style="1630" customWidth="1"/>
    <col min="3076" max="3076" width="5.7109375" style="1630" customWidth="1"/>
    <col min="3077" max="3077" width="12.140625" style="1630" customWidth="1"/>
    <col min="3078" max="3078" width="11.28515625" style="1630" customWidth="1"/>
    <col min="3079" max="3328" width="9.140625" style="1630"/>
    <col min="3329" max="3329" width="7" style="1630" customWidth="1"/>
    <col min="3330" max="3330" width="41.7109375" style="1630" customWidth="1"/>
    <col min="3331" max="3331" width="5.28515625" style="1630" customWidth="1"/>
    <col min="3332" max="3332" width="5.7109375" style="1630" customWidth="1"/>
    <col min="3333" max="3333" width="12.140625" style="1630" customWidth="1"/>
    <col min="3334" max="3334" width="11.28515625" style="1630" customWidth="1"/>
    <col min="3335" max="3584" width="9.140625" style="1630"/>
    <col min="3585" max="3585" width="7" style="1630" customWidth="1"/>
    <col min="3586" max="3586" width="41.7109375" style="1630" customWidth="1"/>
    <col min="3587" max="3587" width="5.28515625" style="1630" customWidth="1"/>
    <col min="3588" max="3588" width="5.7109375" style="1630" customWidth="1"/>
    <col min="3589" max="3589" width="12.140625" style="1630" customWidth="1"/>
    <col min="3590" max="3590" width="11.28515625" style="1630" customWidth="1"/>
    <col min="3591" max="3840" width="9.140625" style="1630"/>
    <col min="3841" max="3841" width="7" style="1630" customWidth="1"/>
    <col min="3842" max="3842" width="41.7109375" style="1630" customWidth="1"/>
    <col min="3843" max="3843" width="5.28515625" style="1630" customWidth="1"/>
    <col min="3844" max="3844" width="5.7109375" style="1630" customWidth="1"/>
    <col min="3845" max="3845" width="12.140625" style="1630" customWidth="1"/>
    <col min="3846" max="3846" width="11.28515625" style="1630" customWidth="1"/>
    <col min="3847" max="4096" width="9.140625" style="1630"/>
    <col min="4097" max="4097" width="7" style="1630" customWidth="1"/>
    <col min="4098" max="4098" width="41.7109375" style="1630" customWidth="1"/>
    <col min="4099" max="4099" width="5.28515625" style="1630" customWidth="1"/>
    <col min="4100" max="4100" width="5.7109375" style="1630" customWidth="1"/>
    <col min="4101" max="4101" width="12.140625" style="1630" customWidth="1"/>
    <col min="4102" max="4102" width="11.28515625" style="1630" customWidth="1"/>
    <col min="4103" max="4352" width="9.140625" style="1630"/>
    <col min="4353" max="4353" width="7" style="1630" customWidth="1"/>
    <col min="4354" max="4354" width="41.7109375" style="1630" customWidth="1"/>
    <col min="4355" max="4355" width="5.28515625" style="1630" customWidth="1"/>
    <col min="4356" max="4356" width="5.7109375" style="1630" customWidth="1"/>
    <col min="4357" max="4357" width="12.140625" style="1630" customWidth="1"/>
    <col min="4358" max="4358" width="11.28515625" style="1630" customWidth="1"/>
    <col min="4359" max="4608" width="9.140625" style="1630"/>
    <col min="4609" max="4609" width="7" style="1630" customWidth="1"/>
    <col min="4610" max="4610" width="41.7109375" style="1630" customWidth="1"/>
    <col min="4611" max="4611" width="5.28515625" style="1630" customWidth="1"/>
    <col min="4612" max="4612" width="5.7109375" style="1630" customWidth="1"/>
    <col min="4613" max="4613" width="12.140625" style="1630" customWidth="1"/>
    <col min="4614" max="4614" width="11.28515625" style="1630" customWidth="1"/>
    <col min="4615" max="4864" width="9.140625" style="1630"/>
    <col min="4865" max="4865" width="7" style="1630" customWidth="1"/>
    <col min="4866" max="4866" width="41.7109375" style="1630" customWidth="1"/>
    <col min="4867" max="4867" width="5.28515625" style="1630" customWidth="1"/>
    <col min="4868" max="4868" width="5.7109375" style="1630" customWidth="1"/>
    <col min="4869" max="4869" width="12.140625" style="1630" customWidth="1"/>
    <col min="4870" max="4870" width="11.28515625" style="1630" customWidth="1"/>
    <col min="4871" max="5120" width="9.140625" style="1630"/>
    <col min="5121" max="5121" width="7" style="1630" customWidth="1"/>
    <col min="5122" max="5122" width="41.7109375" style="1630" customWidth="1"/>
    <col min="5123" max="5123" width="5.28515625" style="1630" customWidth="1"/>
    <col min="5124" max="5124" width="5.7109375" style="1630" customWidth="1"/>
    <col min="5125" max="5125" width="12.140625" style="1630" customWidth="1"/>
    <col min="5126" max="5126" width="11.28515625" style="1630" customWidth="1"/>
    <col min="5127" max="5376" width="9.140625" style="1630"/>
    <col min="5377" max="5377" width="7" style="1630" customWidth="1"/>
    <col min="5378" max="5378" width="41.7109375" style="1630" customWidth="1"/>
    <col min="5379" max="5379" width="5.28515625" style="1630" customWidth="1"/>
    <col min="5380" max="5380" width="5.7109375" style="1630" customWidth="1"/>
    <col min="5381" max="5381" width="12.140625" style="1630" customWidth="1"/>
    <col min="5382" max="5382" width="11.28515625" style="1630" customWidth="1"/>
    <col min="5383" max="5632" width="9.140625" style="1630"/>
    <col min="5633" max="5633" width="7" style="1630" customWidth="1"/>
    <col min="5634" max="5634" width="41.7109375" style="1630" customWidth="1"/>
    <col min="5635" max="5635" width="5.28515625" style="1630" customWidth="1"/>
    <col min="5636" max="5636" width="5.7109375" style="1630" customWidth="1"/>
    <col min="5637" max="5637" width="12.140625" style="1630" customWidth="1"/>
    <col min="5638" max="5638" width="11.28515625" style="1630" customWidth="1"/>
    <col min="5639" max="5888" width="9.140625" style="1630"/>
    <col min="5889" max="5889" width="7" style="1630" customWidth="1"/>
    <col min="5890" max="5890" width="41.7109375" style="1630" customWidth="1"/>
    <col min="5891" max="5891" width="5.28515625" style="1630" customWidth="1"/>
    <col min="5892" max="5892" width="5.7109375" style="1630" customWidth="1"/>
    <col min="5893" max="5893" width="12.140625" style="1630" customWidth="1"/>
    <col min="5894" max="5894" width="11.28515625" style="1630" customWidth="1"/>
    <col min="5895" max="6144" width="9.140625" style="1630"/>
    <col min="6145" max="6145" width="7" style="1630" customWidth="1"/>
    <col min="6146" max="6146" width="41.7109375" style="1630" customWidth="1"/>
    <col min="6147" max="6147" width="5.28515625" style="1630" customWidth="1"/>
    <col min="6148" max="6148" width="5.7109375" style="1630" customWidth="1"/>
    <col min="6149" max="6149" width="12.140625" style="1630" customWidth="1"/>
    <col min="6150" max="6150" width="11.28515625" style="1630" customWidth="1"/>
    <col min="6151" max="6400" width="9.140625" style="1630"/>
    <col min="6401" max="6401" width="7" style="1630" customWidth="1"/>
    <col min="6402" max="6402" width="41.7109375" style="1630" customWidth="1"/>
    <col min="6403" max="6403" width="5.28515625" style="1630" customWidth="1"/>
    <col min="6404" max="6404" width="5.7109375" style="1630" customWidth="1"/>
    <col min="6405" max="6405" width="12.140625" style="1630" customWidth="1"/>
    <col min="6406" max="6406" width="11.28515625" style="1630" customWidth="1"/>
    <col min="6407" max="6656" width="9.140625" style="1630"/>
    <col min="6657" max="6657" width="7" style="1630" customWidth="1"/>
    <col min="6658" max="6658" width="41.7109375" style="1630" customWidth="1"/>
    <col min="6659" max="6659" width="5.28515625" style="1630" customWidth="1"/>
    <col min="6660" max="6660" width="5.7109375" style="1630" customWidth="1"/>
    <col min="6661" max="6661" width="12.140625" style="1630" customWidth="1"/>
    <col min="6662" max="6662" width="11.28515625" style="1630" customWidth="1"/>
    <col min="6663" max="6912" width="9.140625" style="1630"/>
    <col min="6913" max="6913" width="7" style="1630" customWidth="1"/>
    <col min="6914" max="6914" width="41.7109375" style="1630" customWidth="1"/>
    <col min="6915" max="6915" width="5.28515625" style="1630" customWidth="1"/>
    <col min="6916" max="6916" width="5.7109375" style="1630" customWidth="1"/>
    <col min="6917" max="6917" width="12.140625" style="1630" customWidth="1"/>
    <col min="6918" max="6918" width="11.28515625" style="1630" customWidth="1"/>
    <col min="6919" max="7168" width="9.140625" style="1630"/>
    <col min="7169" max="7169" width="7" style="1630" customWidth="1"/>
    <col min="7170" max="7170" width="41.7109375" style="1630" customWidth="1"/>
    <col min="7171" max="7171" width="5.28515625" style="1630" customWidth="1"/>
    <col min="7172" max="7172" width="5.7109375" style="1630" customWidth="1"/>
    <col min="7173" max="7173" width="12.140625" style="1630" customWidth="1"/>
    <col min="7174" max="7174" width="11.28515625" style="1630" customWidth="1"/>
    <col min="7175" max="7424" width="9.140625" style="1630"/>
    <col min="7425" max="7425" width="7" style="1630" customWidth="1"/>
    <col min="7426" max="7426" width="41.7109375" style="1630" customWidth="1"/>
    <col min="7427" max="7427" width="5.28515625" style="1630" customWidth="1"/>
    <col min="7428" max="7428" width="5.7109375" style="1630" customWidth="1"/>
    <col min="7429" max="7429" width="12.140625" style="1630" customWidth="1"/>
    <col min="7430" max="7430" width="11.28515625" style="1630" customWidth="1"/>
    <col min="7431" max="7680" width="9.140625" style="1630"/>
    <col min="7681" max="7681" width="7" style="1630" customWidth="1"/>
    <col min="7682" max="7682" width="41.7109375" style="1630" customWidth="1"/>
    <col min="7683" max="7683" width="5.28515625" style="1630" customWidth="1"/>
    <col min="7684" max="7684" width="5.7109375" style="1630" customWidth="1"/>
    <col min="7685" max="7685" width="12.140625" style="1630" customWidth="1"/>
    <col min="7686" max="7686" width="11.28515625" style="1630" customWidth="1"/>
    <col min="7687" max="7936" width="9.140625" style="1630"/>
    <col min="7937" max="7937" width="7" style="1630" customWidth="1"/>
    <col min="7938" max="7938" width="41.7109375" style="1630" customWidth="1"/>
    <col min="7939" max="7939" width="5.28515625" style="1630" customWidth="1"/>
    <col min="7940" max="7940" width="5.7109375" style="1630" customWidth="1"/>
    <col min="7941" max="7941" width="12.140625" style="1630" customWidth="1"/>
    <col min="7942" max="7942" width="11.28515625" style="1630" customWidth="1"/>
    <col min="7943" max="8192" width="9.140625" style="1630"/>
    <col min="8193" max="8193" width="7" style="1630" customWidth="1"/>
    <col min="8194" max="8194" width="41.7109375" style="1630" customWidth="1"/>
    <col min="8195" max="8195" width="5.28515625" style="1630" customWidth="1"/>
    <col min="8196" max="8196" width="5.7109375" style="1630" customWidth="1"/>
    <col min="8197" max="8197" width="12.140625" style="1630" customWidth="1"/>
    <col min="8198" max="8198" width="11.28515625" style="1630" customWidth="1"/>
    <col min="8199" max="8448" width="9.140625" style="1630"/>
    <col min="8449" max="8449" width="7" style="1630" customWidth="1"/>
    <col min="8450" max="8450" width="41.7109375" style="1630" customWidth="1"/>
    <col min="8451" max="8451" width="5.28515625" style="1630" customWidth="1"/>
    <col min="8452" max="8452" width="5.7109375" style="1630" customWidth="1"/>
    <col min="8453" max="8453" width="12.140625" style="1630" customWidth="1"/>
    <col min="8454" max="8454" width="11.28515625" style="1630" customWidth="1"/>
    <col min="8455" max="8704" width="9.140625" style="1630"/>
    <col min="8705" max="8705" width="7" style="1630" customWidth="1"/>
    <col min="8706" max="8706" width="41.7109375" style="1630" customWidth="1"/>
    <col min="8707" max="8707" width="5.28515625" style="1630" customWidth="1"/>
    <col min="8708" max="8708" width="5.7109375" style="1630" customWidth="1"/>
    <col min="8709" max="8709" width="12.140625" style="1630" customWidth="1"/>
    <col min="8710" max="8710" width="11.28515625" style="1630" customWidth="1"/>
    <col min="8711" max="8960" width="9.140625" style="1630"/>
    <col min="8961" max="8961" width="7" style="1630" customWidth="1"/>
    <col min="8962" max="8962" width="41.7109375" style="1630" customWidth="1"/>
    <col min="8963" max="8963" width="5.28515625" style="1630" customWidth="1"/>
    <col min="8964" max="8964" width="5.7109375" style="1630" customWidth="1"/>
    <col min="8965" max="8965" width="12.140625" style="1630" customWidth="1"/>
    <col min="8966" max="8966" width="11.28515625" style="1630" customWidth="1"/>
    <col min="8967" max="9216" width="9.140625" style="1630"/>
    <col min="9217" max="9217" width="7" style="1630" customWidth="1"/>
    <col min="9218" max="9218" width="41.7109375" style="1630" customWidth="1"/>
    <col min="9219" max="9219" width="5.28515625" style="1630" customWidth="1"/>
    <col min="9220" max="9220" width="5.7109375" style="1630" customWidth="1"/>
    <col min="9221" max="9221" width="12.140625" style="1630" customWidth="1"/>
    <col min="9222" max="9222" width="11.28515625" style="1630" customWidth="1"/>
    <col min="9223" max="9472" width="9.140625" style="1630"/>
    <col min="9473" max="9473" width="7" style="1630" customWidth="1"/>
    <col min="9474" max="9474" width="41.7109375" style="1630" customWidth="1"/>
    <col min="9475" max="9475" width="5.28515625" style="1630" customWidth="1"/>
    <col min="9476" max="9476" width="5.7109375" style="1630" customWidth="1"/>
    <col min="9477" max="9477" width="12.140625" style="1630" customWidth="1"/>
    <col min="9478" max="9478" width="11.28515625" style="1630" customWidth="1"/>
    <col min="9479" max="9728" width="9.140625" style="1630"/>
    <col min="9729" max="9729" width="7" style="1630" customWidth="1"/>
    <col min="9730" max="9730" width="41.7109375" style="1630" customWidth="1"/>
    <col min="9731" max="9731" width="5.28515625" style="1630" customWidth="1"/>
    <col min="9732" max="9732" width="5.7109375" style="1630" customWidth="1"/>
    <col min="9733" max="9733" width="12.140625" style="1630" customWidth="1"/>
    <col min="9734" max="9734" width="11.28515625" style="1630" customWidth="1"/>
    <col min="9735" max="9984" width="9.140625" style="1630"/>
    <col min="9985" max="9985" width="7" style="1630" customWidth="1"/>
    <col min="9986" max="9986" width="41.7109375" style="1630" customWidth="1"/>
    <col min="9987" max="9987" width="5.28515625" style="1630" customWidth="1"/>
    <col min="9988" max="9988" width="5.7109375" style="1630" customWidth="1"/>
    <col min="9989" max="9989" width="12.140625" style="1630" customWidth="1"/>
    <col min="9990" max="9990" width="11.28515625" style="1630" customWidth="1"/>
    <col min="9991" max="10240" width="9.140625" style="1630"/>
    <col min="10241" max="10241" width="7" style="1630" customWidth="1"/>
    <col min="10242" max="10242" width="41.7109375" style="1630" customWidth="1"/>
    <col min="10243" max="10243" width="5.28515625" style="1630" customWidth="1"/>
    <col min="10244" max="10244" width="5.7109375" style="1630" customWidth="1"/>
    <col min="10245" max="10245" width="12.140625" style="1630" customWidth="1"/>
    <col min="10246" max="10246" width="11.28515625" style="1630" customWidth="1"/>
    <col min="10247" max="10496" width="9.140625" style="1630"/>
    <col min="10497" max="10497" width="7" style="1630" customWidth="1"/>
    <col min="10498" max="10498" width="41.7109375" style="1630" customWidth="1"/>
    <col min="10499" max="10499" width="5.28515625" style="1630" customWidth="1"/>
    <col min="10500" max="10500" width="5.7109375" style="1630" customWidth="1"/>
    <col min="10501" max="10501" width="12.140625" style="1630" customWidth="1"/>
    <col min="10502" max="10502" width="11.28515625" style="1630" customWidth="1"/>
    <col min="10503" max="10752" width="9.140625" style="1630"/>
    <col min="10753" max="10753" width="7" style="1630" customWidth="1"/>
    <col min="10754" max="10754" width="41.7109375" style="1630" customWidth="1"/>
    <col min="10755" max="10755" width="5.28515625" style="1630" customWidth="1"/>
    <col min="10756" max="10756" width="5.7109375" style="1630" customWidth="1"/>
    <col min="10757" max="10757" width="12.140625" style="1630" customWidth="1"/>
    <col min="10758" max="10758" width="11.28515625" style="1630" customWidth="1"/>
    <col min="10759" max="11008" width="9.140625" style="1630"/>
    <col min="11009" max="11009" width="7" style="1630" customWidth="1"/>
    <col min="11010" max="11010" width="41.7109375" style="1630" customWidth="1"/>
    <col min="11011" max="11011" width="5.28515625" style="1630" customWidth="1"/>
    <col min="11012" max="11012" width="5.7109375" style="1630" customWidth="1"/>
    <col min="11013" max="11013" width="12.140625" style="1630" customWidth="1"/>
    <col min="11014" max="11014" width="11.28515625" style="1630" customWidth="1"/>
    <col min="11015" max="11264" width="9.140625" style="1630"/>
    <col min="11265" max="11265" width="7" style="1630" customWidth="1"/>
    <col min="11266" max="11266" width="41.7109375" style="1630" customWidth="1"/>
    <col min="11267" max="11267" width="5.28515625" style="1630" customWidth="1"/>
    <col min="11268" max="11268" width="5.7109375" style="1630" customWidth="1"/>
    <col min="11269" max="11269" width="12.140625" style="1630" customWidth="1"/>
    <col min="11270" max="11270" width="11.28515625" style="1630" customWidth="1"/>
    <col min="11271" max="11520" width="9.140625" style="1630"/>
    <col min="11521" max="11521" width="7" style="1630" customWidth="1"/>
    <col min="11522" max="11522" width="41.7109375" style="1630" customWidth="1"/>
    <col min="11523" max="11523" width="5.28515625" style="1630" customWidth="1"/>
    <col min="11524" max="11524" width="5.7109375" style="1630" customWidth="1"/>
    <col min="11525" max="11525" width="12.140625" style="1630" customWidth="1"/>
    <col min="11526" max="11526" width="11.28515625" style="1630" customWidth="1"/>
    <col min="11527" max="11776" width="9.140625" style="1630"/>
    <col min="11777" max="11777" width="7" style="1630" customWidth="1"/>
    <col min="11778" max="11778" width="41.7109375" style="1630" customWidth="1"/>
    <col min="11779" max="11779" width="5.28515625" style="1630" customWidth="1"/>
    <col min="11780" max="11780" width="5.7109375" style="1630" customWidth="1"/>
    <col min="11781" max="11781" width="12.140625" style="1630" customWidth="1"/>
    <col min="11782" max="11782" width="11.28515625" style="1630" customWidth="1"/>
    <col min="11783" max="12032" width="9.140625" style="1630"/>
    <col min="12033" max="12033" width="7" style="1630" customWidth="1"/>
    <col min="12034" max="12034" width="41.7109375" style="1630" customWidth="1"/>
    <col min="12035" max="12035" width="5.28515625" style="1630" customWidth="1"/>
    <col min="12036" max="12036" width="5.7109375" style="1630" customWidth="1"/>
    <col min="12037" max="12037" width="12.140625" style="1630" customWidth="1"/>
    <col min="12038" max="12038" width="11.28515625" style="1630" customWidth="1"/>
    <col min="12039" max="12288" width="9.140625" style="1630"/>
    <col min="12289" max="12289" width="7" style="1630" customWidth="1"/>
    <col min="12290" max="12290" width="41.7109375" style="1630" customWidth="1"/>
    <col min="12291" max="12291" width="5.28515625" style="1630" customWidth="1"/>
    <col min="12292" max="12292" width="5.7109375" style="1630" customWidth="1"/>
    <col min="12293" max="12293" width="12.140625" style="1630" customWidth="1"/>
    <col min="12294" max="12294" width="11.28515625" style="1630" customWidth="1"/>
    <col min="12295" max="12544" width="9.140625" style="1630"/>
    <col min="12545" max="12545" width="7" style="1630" customWidth="1"/>
    <col min="12546" max="12546" width="41.7109375" style="1630" customWidth="1"/>
    <col min="12547" max="12547" width="5.28515625" style="1630" customWidth="1"/>
    <col min="12548" max="12548" width="5.7109375" style="1630" customWidth="1"/>
    <col min="12549" max="12549" width="12.140625" style="1630" customWidth="1"/>
    <col min="12550" max="12550" width="11.28515625" style="1630" customWidth="1"/>
    <col min="12551" max="12800" width="9.140625" style="1630"/>
    <col min="12801" max="12801" width="7" style="1630" customWidth="1"/>
    <col min="12802" max="12802" width="41.7109375" style="1630" customWidth="1"/>
    <col min="12803" max="12803" width="5.28515625" style="1630" customWidth="1"/>
    <col min="12804" max="12804" width="5.7109375" style="1630" customWidth="1"/>
    <col min="12805" max="12805" width="12.140625" style="1630" customWidth="1"/>
    <col min="12806" max="12806" width="11.28515625" style="1630" customWidth="1"/>
    <col min="12807" max="13056" width="9.140625" style="1630"/>
    <col min="13057" max="13057" width="7" style="1630" customWidth="1"/>
    <col min="13058" max="13058" width="41.7109375" style="1630" customWidth="1"/>
    <col min="13059" max="13059" width="5.28515625" style="1630" customWidth="1"/>
    <col min="13060" max="13060" width="5.7109375" style="1630" customWidth="1"/>
    <col min="13061" max="13061" width="12.140625" style="1630" customWidth="1"/>
    <col min="13062" max="13062" width="11.28515625" style="1630" customWidth="1"/>
    <col min="13063" max="13312" width="9.140625" style="1630"/>
    <col min="13313" max="13313" width="7" style="1630" customWidth="1"/>
    <col min="13314" max="13314" width="41.7109375" style="1630" customWidth="1"/>
    <col min="13315" max="13315" width="5.28515625" style="1630" customWidth="1"/>
    <col min="13316" max="13316" width="5.7109375" style="1630" customWidth="1"/>
    <col min="13317" max="13317" width="12.140625" style="1630" customWidth="1"/>
    <col min="13318" max="13318" width="11.28515625" style="1630" customWidth="1"/>
    <col min="13319" max="13568" width="9.140625" style="1630"/>
    <col min="13569" max="13569" width="7" style="1630" customWidth="1"/>
    <col min="13570" max="13570" width="41.7109375" style="1630" customWidth="1"/>
    <col min="13571" max="13571" width="5.28515625" style="1630" customWidth="1"/>
    <col min="13572" max="13572" width="5.7109375" style="1630" customWidth="1"/>
    <col min="13573" max="13573" width="12.140625" style="1630" customWidth="1"/>
    <col min="13574" max="13574" width="11.28515625" style="1630" customWidth="1"/>
    <col min="13575" max="13824" width="9.140625" style="1630"/>
    <col min="13825" max="13825" width="7" style="1630" customWidth="1"/>
    <col min="13826" max="13826" width="41.7109375" style="1630" customWidth="1"/>
    <col min="13827" max="13827" width="5.28515625" style="1630" customWidth="1"/>
    <col min="13828" max="13828" width="5.7109375" style="1630" customWidth="1"/>
    <col min="13829" max="13829" width="12.140625" style="1630" customWidth="1"/>
    <col min="13830" max="13830" width="11.28515625" style="1630" customWidth="1"/>
    <col min="13831" max="14080" width="9.140625" style="1630"/>
    <col min="14081" max="14081" width="7" style="1630" customWidth="1"/>
    <col min="14082" max="14082" width="41.7109375" style="1630" customWidth="1"/>
    <col min="14083" max="14083" width="5.28515625" style="1630" customWidth="1"/>
    <col min="14084" max="14084" width="5.7109375" style="1630" customWidth="1"/>
    <col min="14085" max="14085" width="12.140625" style="1630" customWidth="1"/>
    <col min="14086" max="14086" width="11.28515625" style="1630" customWidth="1"/>
    <col min="14087" max="14336" width="9.140625" style="1630"/>
    <col min="14337" max="14337" width="7" style="1630" customWidth="1"/>
    <col min="14338" max="14338" width="41.7109375" style="1630" customWidth="1"/>
    <col min="14339" max="14339" width="5.28515625" style="1630" customWidth="1"/>
    <col min="14340" max="14340" width="5.7109375" style="1630" customWidth="1"/>
    <col min="14341" max="14341" width="12.140625" style="1630" customWidth="1"/>
    <col min="14342" max="14342" width="11.28515625" style="1630" customWidth="1"/>
    <col min="14343" max="14592" width="9.140625" style="1630"/>
    <col min="14593" max="14593" width="7" style="1630" customWidth="1"/>
    <col min="14594" max="14594" width="41.7109375" style="1630" customWidth="1"/>
    <col min="14595" max="14595" width="5.28515625" style="1630" customWidth="1"/>
    <col min="14596" max="14596" width="5.7109375" style="1630" customWidth="1"/>
    <col min="14597" max="14597" width="12.140625" style="1630" customWidth="1"/>
    <col min="14598" max="14598" width="11.28515625" style="1630" customWidth="1"/>
    <col min="14599" max="14848" width="9.140625" style="1630"/>
    <col min="14849" max="14849" width="7" style="1630" customWidth="1"/>
    <col min="14850" max="14850" width="41.7109375" style="1630" customWidth="1"/>
    <col min="14851" max="14851" width="5.28515625" style="1630" customWidth="1"/>
    <col min="14852" max="14852" width="5.7109375" style="1630" customWidth="1"/>
    <col min="14853" max="14853" width="12.140625" style="1630" customWidth="1"/>
    <col min="14854" max="14854" width="11.28515625" style="1630" customWidth="1"/>
    <col min="14855" max="15104" width="9.140625" style="1630"/>
    <col min="15105" max="15105" width="7" style="1630" customWidth="1"/>
    <col min="15106" max="15106" width="41.7109375" style="1630" customWidth="1"/>
    <col min="15107" max="15107" width="5.28515625" style="1630" customWidth="1"/>
    <col min="15108" max="15108" width="5.7109375" style="1630" customWidth="1"/>
    <col min="15109" max="15109" width="12.140625" style="1630" customWidth="1"/>
    <col min="15110" max="15110" width="11.28515625" style="1630" customWidth="1"/>
    <col min="15111" max="15360" width="9.140625" style="1630"/>
    <col min="15361" max="15361" width="7" style="1630" customWidth="1"/>
    <col min="15362" max="15362" width="41.7109375" style="1630" customWidth="1"/>
    <col min="15363" max="15363" width="5.28515625" style="1630" customWidth="1"/>
    <col min="15364" max="15364" width="5.7109375" style="1630" customWidth="1"/>
    <col min="15365" max="15365" width="12.140625" style="1630" customWidth="1"/>
    <col min="15366" max="15366" width="11.28515625" style="1630" customWidth="1"/>
    <col min="15367" max="15616" width="9.140625" style="1630"/>
    <col min="15617" max="15617" width="7" style="1630" customWidth="1"/>
    <col min="15618" max="15618" width="41.7109375" style="1630" customWidth="1"/>
    <col min="15619" max="15619" width="5.28515625" style="1630" customWidth="1"/>
    <col min="15620" max="15620" width="5.7109375" style="1630" customWidth="1"/>
    <col min="15621" max="15621" width="12.140625" style="1630" customWidth="1"/>
    <col min="15622" max="15622" width="11.28515625" style="1630" customWidth="1"/>
    <col min="15623" max="15872" width="9.140625" style="1630"/>
    <col min="15873" max="15873" width="7" style="1630" customWidth="1"/>
    <col min="15874" max="15874" width="41.7109375" style="1630" customWidth="1"/>
    <col min="15875" max="15875" width="5.28515625" style="1630" customWidth="1"/>
    <col min="15876" max="15876" width="5.7109375" style="1630" customWidth="1"/>
    <col min="15877" max="15877" width="12.140625" style="1630" customWidth="1"/>
    <col min="15878" max="15878" width="11.28515625" style="1630" customWidth="1"/>
    <col min="15879" max="16128" width="9.140625" style="1630"/>
    <col min="16129" max="16129" width="7" style="1630" customWidth="1"/>
    <col min="16130" max="16130" width="41.7109375" style="1630" customWidth="1"/>
    <col min="16131" max="16131" width="5.28515625" style="1630" customWidth="1"/>
    <col min="16132" max="16132" width="5.7109375" style="1630" customWidth="1"/>
    <col min="16133" max="16133" width="12.140625" style="1630" customWidth="1"/>
    <col min="16134" max="16134" width="11.28515625" style="1630" customWidth="1"/>
    <col min="16135" max="16384" width="9.140625" style="1630"/>
  </cols>
  <sheetData>
    <row r="1" spans="1:26" s="1620" customFormat="1" ht="24" customHeight="1">
      <c r="A1" s="1614" t="s">
        <v>2713</v>
      </c>
      <c r="B1" s="1615" t="s">
        <v>2714</v>
      </c>
      <c r="C1" s="1616" t="s">
        <v>2058</v>
      </c>
      <c r="D1" s="1617" t="s">
        <v>39</v>
      </c>
      <c r="E1" s="1618" t="s">
        <v>2715</v>
      </c>
      <c r="F1" s="1619" t="s">
        <v>2716</v>
      </c>
      <c r="G1" s="2095"/>
      <c r="H1" s="2095"/>
      <c r="I1" s="2095"/>
      <c r="J1" s="2095"/>
      <c r="K1" s="2095"/>
      <c r="L1" s="2095"/>
      <c r="M1" s="2095"/>
      <c r="N1" s="2095"/>
      <c r="O1" s="2095"/>
      <c r="P1" s="2095"/>
      <c r="Q1" s="2095"/>
      <c r="R1" s="2095"/>
      <c r="S1" s="2095"/>
      <c r="T1" s="2095"/>
      <c r="U1" s="2095"/>
      <c r="V1" s="2095"/>
      <c r="W1" s="2095"/>
      <c r="X1" s="2095"/>
      <c r="Y1" s="2095"/>
      <c r="Z1" s="2095"/>
    </row>
    <row r="2" spans="1:26" s="1620" customFormat="1" ht="13.5" customHeight="1">
      <c r="A2" s="1614"/>
      <c r="B2" s="1621"/>
      <c r="C2" s="1616"/>
      <c r="D2" s="1617"/>
      <c r="E2" s="1622"/>
      <c r="F2" s="1622"/>
      <c r="G2" s="2095"/>
      <c r="H2" s="2095"/>
      <c r="I2" s="2095"/>
      <c r="J2" s="2095"/>
      <c r="K2" s="2095"/>
      <c r="L2" s="2095"/>
      <c r="M2" s="2095"/>
      <c r="N2" s="2095"/>
      <c r="O2" s="2095"/>
      <c r="P2" s="2095"/>
      <c r="Q2" s="2095"/>
      <c r="R2" s="2095"/>
      <c r="S2" s="2095"/>
      <c r="T2" s="2095"/>
      <c r="U2" s="2095"/>
      <c r="V2" s="2095"/>
      <c r="W2" s="2095"/>
      <c r="X2" s="2095"/>
      <c r="Y2" s="2095"/>
      <c r="Z2" s="2095"/>
    </row>
    <row r="3" spans="1:26" s="1620" customFormat="1">
      <c r="A3" s="1623"/>
      <c r="B3" s="1624"/>
      <c r="C3" s="1625"/>
      <c r="D3" s="1617"/>
      <c r="E3" s="1622"/>
      <c r="F3" s="1622"/>
      <c r="G3" s="2095"/>
      <c r="H3" s="2095"/>
      <c r="I3" s="2095"/>
      <c r="J3" s="2095"/>
      <c r="K3" s="2095"/>
      <c r="L3" s="2095"/>
      <c r="M3" s="2095"/>
      <c r="N3" s="2095"/>
      <c r="O3" s="2095"/>
      <c r="P3" s="2095"/>
      <c r="Q3" s="2095"/>
      <c r="R3" s="2095"/>
      <c r="S3" s="2095"/>
      <c r="T3" s="2095"/>
      <c r="U3" s="2095"/>
      <c r="V3" s="2095"/>
      <c r="W3" s="2095"/>
      <c r="X3" s="2095"/>
      <c r="Y3" s="2095"/>
      <c r="Z3" s="2095"/>
    </row>
    <row r="4" spans="1:26" s="1620" customFormat="1" ht="15.75">
      <c r="A4" s="3510" t="s">
        <v>2717</v>
      </c>
      <c r="B4" s="3510"/>
      <c r="C4" s="3510"/>
      <c r="D4" s="3510"/>
      <c r="E4" s="1622"/>
      <c r="F4" s="1622"/>
      <c r="G4" s="2095"/>
      <c r="H4" s="2095"/>
      <c r="I4" s="2095"/>
      <c r="J4" s="2095"/>
      <c r="K4" s="2095"/>
      <c r="L4" s="2095"/>
      <c r="M4" s="2095"/>
      <c r="N4" s="2095"/>
      <c r="O4" s="2095"/>
      <c r="P4" s="2095"/>
      <c r="Q4" s="2095"/>
      <c r="R4" s="2095"/>
      <c r="S4" s="2095"/>
      <c r="T4" s="2095"/>
      <c r="U4" s="2095"/>
      <c r="V4" s="2095"/>
      <c r="W4" s="2095"/>
      <c r="X4" s="2095"/>
      <c r="Y4" s="2095"/>
      <c r="Z4" s="2095"/>
    </row>
    <row r="5" spans="1:26" s="1620" customFormat="1" ht="13.5" customHeight="1">
      <c r="A5" s="1626"/>
      <c r="B5" s="1623"/>
      <c r="C5" s="1627"/>
      <c r="D5" s="1617"/>
      <c r="E5" s="2085"/>
      <c r="F5" s="1622"/>
      <c r="G5" s="2095"/>
      <c r="H5" s="2095"/>
      <c r="I5" s="2095"/>
      <c r="J5" s="2095"/>
      <c r="K5" s="2095"/>
      <c r="L5" s="2095"/>
      <c r="M5" s="2095"/>
      <c r="N5" s="2095"/>
      <c r="O5" s="2095"/>
      <c r="P5" s="2095"/>
      <c r="Q5" s="2095"/>
      <c r="R5" s="2095"/>
      <c r="S5" s="2095"/>
      <c r="T5" s="2095"/>
      <c r="U5" s="2095"/>
      <c r="V5" s="2095"/>
      <c r="W5" s="2095"/>
      <c r="X5" s="2095"/>
      <c r="Y5" s="2095"/>
      <c r="Z5" s="2095"/>
    </row>
    <row r="6" spans="1:26" ht="38.25">
      <c r="A6" s="1626"/>
      <c r="B6" s="1628" t="s">
        <v>2718</v>
      </c>
      <c r="C6" s="1627"/>
      <c r="D6" s="1629"/>
      <c r="E6" s="2085"/>
      <c r="F6" s="1622"/>
    </row>
    <row r="7" spans="1:26">
      <c r="A7" s="1626"/>
      <c r="B7" s="1628"/>
      <c r="C7" s="1627"/>
      <c r="D7" s="1629"/>
      <c r="E7" s="2085"/>
      <c r="F7" s="1622"/>
    </row>
    <row r="8" spans="1:26">
      <c r="A8" s="1626"/>
      <c r="B8" s="1631" t="s">
        <v>2719</v>
      </c>
      <c r="C8" s="1627"/>
      <c r="D8" s="1629"/>
      <c r="E8" s="2085">
        <v>0</v>
      </c>
      <c r="F8" s="1622"/>
    </row>
    <row r="9" spans="1:26" ht="15.75">
      <c r="A9" s="1626"/>
      <c r="B9" s="1632"/>
      <c r="C9" s="1627"/>
      <c r="D9" s="1629"/>
      <c r="E9" s="2085">
        <v>0</v>
      </c>
      <c r="F9" s="1622"/>
    </row>
    <row r="10" spans="1:26">
      <c r="A10" s="1633">
        <f>COUNT($A$3:A8)+1</f>
        <v>1</v>
      </c>
      <c r="B10" s="1634" t="s">
        <v>2720</v>
      </c>
      <c r="C10" s="1627"/>
      <c r="D10" s="1629"/>
      <c r="E10" s="2085">
        <v>0</v>
      </c>
      <c r="F10" s="1622"/>
    </row>
    <row r="11" spans="1:26" ht="191.25">
      <c r="A11" s="1633"/>
      <c r="B11" s="1635" t="s">
        <v>2721</v>
      </c>
      <c r="C11" s="1636"/>
      <c r="D11" s="1637"/>
      <c r="E11" s="2086">
        <v>0</v>
      </c>
      <c r="F11" s="1638"/>
    </row>
    <row r="12" spans="1:26" ht="25.5">
      <c r="A12" s="1633"/>
      <c r="B12" s="1635" t="s">
        <v>2722</v>
      </c>
      <c r="C12" s="1636"/>
      <c r="D12" s="1637"/>
      <c r="E12" s="2086"/>
      <c r="F12" s="1638"/>
    </row>
    <row r="13" spans="1:26">
      <c r="A13" s="1633"/>
      <c r="B13" s="1635" t="s">
        <v>2723</v>
      </c>
      <c r="C13" s="1636"/>
      <c r="D13" s="1637"/>
      <c r="E13" s="2086"/>
      <c r="F13" s="1638"/>
    </row>
    <row r="14" spans="1:26" ht="25.5">
      <c r="A14" s="1639" t="s">
        <v>2724</v>
      </c>
      <c r="B14" s="1640" t="s">
        <v>2725</v>
      </c>
      <c r="C14" s="1636"/>
      <c r="D14" s="1637"/>
      <c r="E14" s="2086"/>
      <c r="F14" s="1638"/>
    </row>
    <row r="15" spans="1:26" ht="25.5">
      <c r="A15" s="1633"/>
      <c r="B15" s="1641" t="s">
        <v>2726</v>
      </c>
      <c r="C15" s="1636" t="s">
        <v>84</v>
      </c>
      <c r="D15" s="1637">
        <v>31</v>
      </c>
      <c r="E15" s="2087"/>
      <c r="F15" s="1642">
        <f>D15*E15</f>
        <v>0</v>
      </c>
    </row>
    <row r="16" spans="1:26">
      <c r="A16" s="1633"/>
      <c r="B16" s="1631"/>
      <c r="C16" s="1636"/>
      <c r="D16" s="1637"/>
      <c r="E16" s="2087"/>
      <c r="F16" s="1642"/>
    </row>
    <row r="17" spans="1:6">
      <c r="A17" s="1633">
        <f>COUNT($A$3:A15)+1</f>
        <v>2</v>
      </c>
      <c r="B17" s="1634" t="s">
        <v>2727</v>
      </c>
      <c r="C17" s="1627"/>
      <c r="D17" s="1629"/>
      <c r="E17" s="2085"/>
      <c r="F17" s="1622"/>
    </row>
    <row r="18" spans="1:6" ht="191.25">
      <c r="A18" s="1633"/>
      <c r="B18" s="1635" t="s">
        <v>2728</v>
      </c>
      <c r="C18" s="1636"/>
      <c r="D18" s="1637"/>
      <c r="E18" s="2086"/>
      <c r="F18" s="1638"/>
    </row>
    <row r="19" spans="1:6">
      <c r="A19" s="1633"/>
      <c r="B19" s="1635" t="s">
        <v>2729</v>
      </c>
      <c r="C19" s="1636"/>
      <c r="D19" s="1637"/>
      <c r="E19" s="2086"/>
      <c r="F19" s="1638"/>
    </row>
    <row r="20" spans="1:6">
      <c r="A20" s="1633"/>
      <c r="B20" s="1635" t="s">
        <v>2723</v>
      </c>
      <c r="C20" s="1636"/>
      <c r="D20" s="1637"/>
      <c r="E20" s="2086"/>
      <c r="F20" s="1638"/>
    </row>
    <row r="21" spans="1:6" ht="25.5">
      <c r="A21" s="1639" t="s">
        <v>2724</v>
      </c>
      <c r="B21" s="1640" t="s">
        <v>2725</v>
      </c>
      <c r="C21" s="1636"/>
      <c r="D21" s="1637"/>
      <c r="E21" s="2086"/>
      <c r="F21" s="1638"/>
    </row>
    <row r="22" spans="1:6" ht="25.5">
      <c r="A22" s="1633"/>
      <c r="B22" s="1641" t="s">
        <v>2726</v>
      </c>
      <c r="C22" s="1636" t="s">
        <v>84</v>
      </c>
      <c r="D22" s="1637">
        <v>11</v>
      </c>
      <c r="E22" s="2087"/>
      <c r="F22" s="1642">
        <f>D22*E22</f>
        <v>0</v>
      </c>
    </row>
    <row r="23" spans="1:6">
      <c r="A23" s="1633"/>
      <c r="B23" s="1641"/>
      <c r="C23" s="1636"/>
      <c r="D23" s="1637"/>
      <c r="E23" s="2087"/>
      <c r="F23" s="1642"/>
    </row>
    <row r="24" spans="1:6">
      <c r="A24" s="1633">
        <f>COUNT($A$3:A22)+1</f>
        <v>3</v>
      </c>
      <c r="B24" s="1634" t="s">
        <v>2727</v>
      </c>
      <c r="C24" s="1627"/>
      <c r="D24" s="1629"/>
      <c r="E24" s="2085"/>
      <c r="F24" s="1622"/>
    </row>
    <row r="25" spans="1:6" ht="191.25">
      <c r="A25" s="1633"/>
      <c r="B25" s="1635" t="s">
        <v>2728</v>
      </c>
      <c r="C25" s="1636"/>
      <c r="D25" s="1637"/>
      <c r="E25" s="2086"/>
      <c r="F25" s="1638"/>
    </row>
    <row r="26" spans="1:6">
      <c r="A26" s="1633"/>
      <c r="B26" s="1635" t="s">
        <v>2729</v>
      </c>
      <c r="C26" s="1636"/>
      <c r="D26" s="1637"/>
      <c r="E26" s="2086"/>
      <c r="F26" s="1638"/>
    </row>
    <row r="27" spans="1:6">
      <c r="A27" s="1633"/>
      <c r="B27" s="1635" t="s">
        <v>2730</v>
      </c>
      <c r="C27" s="1636"/>
      <c r="D27" s="1637"/>
      <c r="E27" s="2086"/>
      <c r="F27" s="1638"/>
    </row>
    <row r="28" spans="1:6" ht="25.5">
      <c r="A28" s="1639" t="s">
        <v>2724</v>
      </c>
      <c r="B28" s="1640" t="s">
        <v>2731</v>
      </c>
      <c r="C28" s="1636"/>
      <c r="D28" s="1637"/>
      <c r="E28" s="2086"/>
      <c r="F28" s="1638"/>
    </row>
    <row r="29" spans="1:6" ht="25.5">
      <c r="A29" s="1633"/>
      <c r="B29" s="1641" t="s">
        <v>2726</v>
      </c>
      <c r="C29" s="1636" t="s">
        <v>84</v>
      </c>
      <c r="D29" s="1637">
        <v>1</v>
      </c>
      <c r="E29" s="2087"/>
      <c r="F29" s="1642">
        <f>D29*E29</f>
        <v>0</v>
      </c>
    </row>
    <row r="30" spans="1:6">
      <c r="A30" s="1633"/>
      <c r="B30" s="1641"/>
      <c r="C30" s="1636"/>
      <c r="D30" s="1637"/>
      <c r="E30" s="2087"/>
      <c r="F30" s="1642"/>
    </row>
    <row r="31" spans="1:6">
      <c r="A31" s="1633">
        <f>COUNT($A$3:A29)+1</f>
        <v>4</v>
      </c>
      <c r="B31" s="1634" t="s">
        <v>2727</v>
      </c>
      <c r="C31" s="1627"/>
      <c r="D31" s="1629"/>
      <c r="E31" s="2085"/>
      <c r="F31" s="1622"/>
    </row>
    <row r="32" spans="1:6" ht="191.25">
      <c r="A32" s="1633"/>
      <c r="B32" s="1635" t="s">
        <v>2732</v>
      </c>
      <c r="C32" s="1636"/>
      <c r="D32" s="1637"/>
      <c r="E32" s="2086"/>
      <c r="F32" s="1638"/>
    </row>
    <row r="33" spans="1:6">
      <c r="A33" s="1633"/>
      <c r="B33" s="1635" t="s">
        <v>2729</v>
      </c>
      <c r="C33" s="1636"/>
      <c r="D33" s="1637"/>
      <c r="E33" s="2086"/>
      <c r="F33" s="1638"/>
    </row>
    <row r="34" spans="1:6">
      <c r="A34" s="1633"/>
      <c r="B34" s="1635" t="s">
        <v>2733</v>
      </c>
      <c r="C34" s="1636"/>
      <c r="D34" s="1637"/>
      <c r="E34" s="2086"/>
      <c r="F34" s="1638"/>
    </row>
    <row r="35" spans="1:6" ht="25.5">
      <c r="A35" s="1639" t="s">
        <v>2724</v>
      </c>
      <c r="B35" s="1640" t="s">
        <v>2731</v>
      </c>
      <c r="C35" s="1636"/>
      <c r="D35" s="1637"/>
      <c r="E35" s="2086"/>
      <c r="F35" s="1638"/>
    </row>
    <row r="36" spans="1:6" ht="25.5">
      <c r="A36" s="1633"/>
      <c r="B36" s="1641" t="s">
        <v>2726</v>
      </c>
      <c r="C36" s="1636" t="s">
        <v>84</v>
      </c>
      <c r="D36" s="1637">
        <v>1</v>
      </c>
      <c r="E36" s="2087"/>
      <c r="F36" s="1642">
        <f>D36*E36</f>
        <v>0</v>
      </c>
    </row>
    <row r="37" spans="1:6">
      <c r="A37" s="1633"/>
      <c r="B37" s="1641"/>
      <c r="C37" s="1636"/>
      <c r="D37" s="1637"/>
      <c r="E37" s="2087"/>
      <c r="F37" s="1642"/>
    </row>
    <row r="38" spans="1:6">
      <c r="A38" s="1633">
        <f>COUNT($A$3:A36)+1</f>
        <v>5</v>
      </c>
      <c r="B38" s="1634" t="s">
        <v>2734</v>
      </c>
      <c r="C38" s="1627"/>
      <c r="D38" s="1629"/>
      <c r="E38" s="2085"/>
      <c r="F38" s="1622"/>
    </row>
    <row r="39" spans="1:6" ht="153">
      <c r="A39" s="1633"/>
      <c r="B39" s="1635" t="s">
        <v>2735</v>
      </c>
      <c r="C39" s="1636"/>
      <c r="D39" s="1637"/>
      <c r="E39" s="2086"/>
      <c r="F39" s="1638"/>
    </row>
    <row r="40" spans="1:6" ht="25.5">
      <c r="A40" s="1633"/>
      <c r="B40" s="1641" t="s">
        <v>2726</v>
      </c>
      <c r="C40" s="1636" t="s">
        <v>84</v>
      </c>
      <c r="D40" s="1637">
        <v>28</v>
      </c>
      <c r="E40" s="2087"/>
      <c r="F40" s="1642">
        <f>D40*E40</f>
        <v>0</v>
      </c>
    </row>
    <row r="41" spans="1:6">
      <c r="A41" s="1633"/>
      <c r="B41" s="1641"/>
      <c r="C41" s="1636"/>
      <c r="D41" s="1637"/>
      <c r="E41" s="2087"/>
      <c r="F41" s="1642"/>
    </row>
    <row r="42" spans="1:6">
      <c r="A42" s="1633">
        <f>COUNT($A$3:A40)+1</f>
        <v>6</v>
      </c>
      <c r="B42" s="1634" t="s">
        <v>2736</v>
      </c>
      <c r="C42" s="1627"/>
      <c r="D42" s="1629"/>
      <c r="E42" s="2085"/>
      <c r="F42" s="1622"/>
    </row>
    <row r="43" spans="1:6" ht="153">
      <c r="A43" s="1633"/>
      <c r="B43" s="1635" t="s">
        <v>2735</v>
      </c>
      <c r="C43" s="1636"/>
      <c r="D43" s="1637"/>
      <c r="E43" s="2086"/>
      <c r="F43" s="1638"/>
    </row>
    <row r="44" spans="1:6" ht="25.5">
      <c r="A44" s="1633"/>
      <c r="B44" s="1641" t="s">
        <v>2726</v>
      </c>
      <c r="C44" s="1636" t="s">
        <v>84</v>
      </c>
      <c r="D44" s="1637">
        <v>16</v>
      </c>
      <c r="E44" s="2087"/>
      <c r="F44" s="1642">
        <f>D44*E44</f>
        <v>0</v>
      </c>
    </row>
    <row r="45" spans="1:6">
      <c r="A45" s="1633"/>
      <c r="B45" s="1641"/>
      <c r="C45" s="1636"/>
      <c r="D45" s="1637"/>
      <c r="E45" s="2087"/>
      <c r="F45" s="1642"/>
    </row>
    <row r="46" spans="1:6">
      <c r="A46" s="1633"/>
      <c r="B46" s="1643" t="s">
        <v>2737</v>
      </c>
      <c r="C46" s="1636"/>
      <c r="D46" s="1637"/>
      <c r="E46" s="2087"/>
      <c r="F46" s="1642"/>
    </row>
    <row r="47" spans="1:6">
      <c r="A47" s="1633"/>
      <c r="B47" s="1641"/>
      <c r="C47" s="1636"/>
      <c r="D47" s="1637"/>
      <c r="E47" s="2087"/>
      <c r="F47" s="1642"/>
    </row>
    <row r="48" spans="1:6">
      <c r="A48" s="1633">
        <f>COUNT($A$3:A46)+1</f>
        <v>7</v>
      </c>
      <c r="B48" s="1634" t="s">
        <v>2738</v>
      </c>
      <c r="C48" s="1627"/>
      <c r="D48" s="1629"/>
      <c r="E48" s="2085"/>
      <c r="F48" s="1622"/>
    </row>
    <row r="49" spans="1:6" ht="191.25">
      <c r="A49" s="1633"/>
      <c r="B49" s="1635" t="s">
        <v>2739</v>
      </c>
      <c r="C49" s="1636"/>
      <c r="D49" s="1637"/>
      <c r="E49" s="2086"/>
      <c r="F49" s="1638"/>
    </row>
    <row r="50" spans="1:6" ht="25.5">
      <c r="A50" s="1633"/>
      <c r="B50" s="1635" t="s">
        <v>2722</v>
      </c>
      <c r="C50" s="1636"/>
      <c r="D50" s="1637"/>
      <c r="E50" s="2086"/>
      <c r="F50" s="1638"/>
    </row>
    <row r="51" spans="1:6">
      <c r="A51" s="1633"/>
      <c r="B51" s="1635" t="s">
        <v>2723</v>
      </c>
      <c r="C51" s="1636"/>
      <c r="D51" s="1637"/>
      <c r="E51" s="2086"/>
      <c r="F51" s="1638"/>
    </row>
    <row r="52" spans="1:6" ht="25.5">
      <c r="A52" s="1639" t="s">
        <v>2724</v>
      </c>
      <c r="B52" s="1640" t="s">
        <v>2725</v>
      </c>
      <c r="C52" s="1636"/>
      <c r="D52" s="1637"/>
      <c r="E52" s="2086"/>
      <c r="F52" s="1638"/>
    </row>
    <row r="53" spans="1:6" ht="25.5">
      <c r="A53" s="1633"/>
      <c r="B53" s="1641" t="s">
        <v>2726</v>
      </c>
      <c r="C53" s="1636" t="s">
        <v>84</v>
      </c>
      <c r="D53" s="1637">
        <v>10</v>
      </c>
      <c r="E53" s="2087"/>
      <c r="F53" s="1642">
        <f>D53*E53</f>
        <v>0</v>
      </c>
    </row>
    <row r="54" spans="1:6">
      <c r="A54" s="1633"/>
      <c r="B54" s="1641"/>
      <c r="C54" s="1636"/>
      <c r="D54" s="1637"/>
      <c r="E54" s="2087"/>
      <c r="F54" s="1642"/>
    </row>
    <row r="55" spans="1:6">
      <c r="A55" s="1633">
        <f>COUNT($A$3:A53)+1</f>
        <v>8</v>
      </c>
      <c r="B55" s="1634" t="s">
        <v>2738</v>
      </c>
      <c r="C55" s="1627"/>
      <c r="D55" s="1629"/>
      <c r="E55" s="2085"/>
      <c r="F55" s="1622"/>
    </row>
    <row r="56" spans="1:6" ht="191.25">
      <c r="A56" s="1633"/>
      <c r="B56" s="1635" t="s">
        <v>2740</v>
      </c>
      <c r="C56" s="1636"/>
      <c r="D56" s="1637"/>
      <c r="E56" s="2086"/>
      <c r="F56" s="1638"/>
    </row>
    <row r="57" spans="1:6">
      <c r="A57" s="1633"/>
      <c r="B57" s="1635" t="s">
        <v>2729</v>
      </c>
      <c r="C57" s="1636"/>
      <c r="D57" s="1637"/>
      <c r="E57" s="2086"/>
      <c r="F57" s="1638"/>
    </row>
    <row r="58" spans="1:6">
      <c r="A58" s="1633"/>
      <c r="B58" s="1635" t="s">
        <v>2730</v>
      </c>
      <c r="C58" s="1636"/>
      <c r="D58" s="1637"/>
      <c r="E58" s="2086"/>
      <c r="F58" s="1638"/>
    </row>
    <row r="59" spans="1:6" ht="25.5">
      <c r="A59" s="1639" t="s">
        <v>2724</v>
      </c>
      <c r="B59" s="1640" t="s">
        <v>2731</v>
      </c>
      <c r="C59" s="1636"/>
      <c r="D59" s="1637"/>
      <c r="E59" s="2086"/>
      <c r="F59" s="1638"/>
    </row>
    <row r="60" spans="1:6" ht="25.5">
      <c r="A60" s="1633"/>
      <c r="B60" s="1641" t="s">
        <v>2726</v>
      </c>
      <c r="C60" s="1636" t="s">
        <v>84</v>
      </c>
      <c r="D60" s="1637">
        <v>4</v>
      </c>
      <c r="E60" s="2087"/>
      <c r="F60" s="1642">
        <f>D60*E60</f>
        <v>0</v>
      </c>
    </row>
    <row r="61" spans="1:6">
      <c r="A61" s="1633"/>
      <c r="B61" s="1641"/>
      <c r="C61" s="1636"/>
      <c r="D61" s="1637"/>
      <c r="E61" s="2087"/>
      <c r="F61" s="1642"/>
    </row>
    <row r="62" spans="1:6">
      <c r="A62" s="1644">
        <f>COUNT($A$3:A60)+1</f>
        <v>9</v>
      </c>
      <c r="B62" s="1624" t="s">
        <v>2741</v>
      </c>
      <c r="C62" s="1627"/>
      <c r="D62" s="1629"/>
      <c r="E62" s="2085"/>
      <c r="F62" s="1622"/>
    </row>
    <row r="63" spans="1:6" ht="76.5">
      <c r="A63" s="1644"/>
      <c r="B63" s="1624" t="s">
        <v>2743</v>
      </c>
      <c r="C63" s="1636"/>
      <c r="D63" s="1637"/>
      <c r="E63" s="2085"/>
      <c r="F63" s="1622"/>
    </row>
    <row r="64" spans="1:6" ht="25.5">
      <c r="A64" s="1644"/>
      <c r="B64" s="1635" t="s">
        <v>2722</v>
      </c>
      <c r="C64" s="1636"/>
      <c r="D64" s="1637"/>
      <c r="E64" s="2085"/>
      <c r="F64" s="1622"/>
    </row>
    <row r="65" spans="1:6" ht="25.5">
      <c r="A65" s="1627" t="s">
        <v>2744</v>
      </c>
      <c r="B65" s="1645" t="s">
        <v>2745</v>
      </c>
      <c r="C65" s="1636"/>
      <c r="D65" s="1637"/>
      <c r="E65" s="2085"/>
      <c r="F65" s="1622"/>
    </row>
    <row r="66" spans="1:6" ht="25.5">
      <c r="A66" s="1646"/>
      <c r="B66" s="1641" t="s">
        <v>2726</v>
      </c>
      <c r="C66" s="1625" t="s">
        <v>84</v>
      </c>
      <c r="D66" s="1629">
        <v>6</v>
      </c>
      <c r="E66" s="2085"/>
      <c r="F66" s="1622">
        <f>D66*E66</f>
        <v>0</v>
      </c>
    </row>
    <row r="67" spans="1:6">
      <c r="A67" s="1633"/>
      <c r="B67" s="1641"/>
      <c r="C67" s="1636"/>
      <c r="D67" s="1637"/>
      <c r="E67" s="2087"/>
      <c r="F67" s="1642"/>
    </row>
    <row r="68" spans="1:6">
      <c r="A68" s="1644">
        <f>COUNT($A$3:A66)+1</f>
        <v>10</v>
      </c>
      <c r="B68" s="1624" t="s">
        <v>2746</v>
      </c>
      <c r="C68" s="1627"/>
      <c r="D68" s="1629"/>
      <c r="E68" s="2085"/>
      <c r="F68" s="1622"/>
    </row>
    <row r="69" spans="1:6" ht="76.5">
      <c r="A69" s="1644"/>
      <c r="B69" s="1624" t="s">
        <v>2743</v>
      </c>
      <c r="C69" s="1636"/>
      <c r="D69" s="1637"/>
      <c r="E69" s="2085"/>
      <c r="F69" s="1622"/>
    </row>
    <row r="70" spans="1:6" ht="25.5">
      <c r="A70" s="1627" t="s">
        <v>2744</v>
      </c>
      <c r="B70" s="1645" t="s">
        <v>2745</v>
      </c>
      <c r="C70" s="1636"/>
      <c r="D70" s="1637"/>
      <c r="E70" s="2085"/>
      <c r="F70" s="1622"/>
    </row>
    <row r="71" spans="1:6" ht="25.5">
      <c r="A71" s="1646"/>
      <c r="B71" s="1641" t="s">
        <v>2726</v>
      </c>
      <c r="C71" s="1625" t="s">
        <v>84</v>
      </c>
      <c r="D71" s="1629">
        <v>2</v>
      </c>
      <c r="E71" s="2085"/>
      <c r="F71" s="1622">
        <f>D71*E71</f>
        <v>0</v>
      </c>
    </row>
    <row r="72" spans="1:6">
      <c r="A72" s="1633"/>
      <c r="B72" s="1641"/>
      <c r="C72" s="1636"/>
      <c r="D72" s="1637"/>
      <c r="E72" s="2087"/>
      <c r="F72" s="1642"/>
    </row>
    <row r="73" spans="1:6">
      <c r="A73" s="1644">
        <f>COUNT($A$3:A71)+1</f>
        <v>11</v>
      </c>
      <c r="B73" s="1624" t="s">
        <v>2747</v>
      </c>
      <c r="C73" s="1627"/>
      <c r="D73" s="1629"/>
      <c r="E73" s="2085"/>
      <c r="F73" s="1622"/>
    </row>
    <row r="74" spans="1:6" ht="25.5">
      <c r="A74" s="1644"/>
      <c r="B74" s="1624" t="s">
        <v>2748</v>
      </c>
      <c r="C74" s="1636"/>
      <c r="D74" s="1637"/>
      <c r="E74" s="2085"/>
      <c r="F74" s="1622"/>
    </row>
    <row r="75" spans="1:6" ht="25.5">
      <c r="A75" s="1627" t="s">
        <v>2744</v>
      </c>
      <c r="B75" s="1645" t="s">
        <v>2749</v>
      </c>
      <c r="C75" s="1636"/>
      <c r="D75" s="1637"/>
      <c r="E75" s="2085"/>
      <c r="F75" s="1622"/>
    </row>
    <row r="76" spans="1:6" ht="25.5">
      <c r="A76" s="1646"/>
      <c r="B76" s="1641" t="s">
        <v>2726</v>
      </c>
      <c r="C76" s="1625" t="s">
        <v>84</v>
      </c>
      <c r="D76" s="1629">
        <v>4</v>
      </c>
      <c r="E76" s="2085"/>
      <c r="F76" s="1622">
        <f>D76*E76</f>
        <v>0</v>
      </c>
    </row>
    <row r="77" spans="1:6">
      <c r="A77" s="1633"/>
      <c r="B77" s="1641"/>
      <c r="C77" s="1636"/>
      <c r="D77" s="1637"/>
      <c r="E77" s="2087"/>
      <c r="F77" s="1642"/>
    </row>
    <row r="78" spans="1:6">
      <c r="A78" s="1633">
        <f>COUNT($A$3:A77)+1</f>
        <v>12</v>
      </c>
      <c r="B78" s="1624" t="s">
        <v>2750</v>
      </c>
      <c r="C78" s="1627"/>
      <c r="D78" s="1629"/>
      <c r="E78" s="2085"/>
      <c r="F78" s="1622"/>
    </row>
    <row r="79" spans="1:6" ht="51">
      <c r="A79" s="1633"/>
      <c r="B79" s="1624" t="s">
        <v>2751</v>
      </c>
      <c r="C79" s="1636"/>
      <c r="D79" s="1637"/>
      <c r="E79" s="2085"/>
      <c r="F79" s="1622"/>
    </row>
    <row r="80" spans="1:6" ht="89.25">
      <c r="A80" s="1627"/>
      <c r="B80" s="1624" t="s">
        <v>2752</v>
      </c>
      <c r="C80" s="1636"/>
      <c r="D80" s="1637"/>
      <c r="E80" s="2085"/>
      <c r="F80" s="1622"/>
    </row>
    <row r="81" spans="1:6" ht="38.25">
      <c r="A81" s="1627" t="s">
        <v>2724</v>
      </c>
      <c r="B81" s="1647" t="s">
        <v>2753</v>
      </c>
      <c r="C81" s="1636"/>
      <c r="D81" s="1637"/>
      <c r="E81" s="2085"/>
      <c r="F81" s="1622"/>
    </row>
    <row r="82" spans="1:6">
      <c r="A82" s="1646"/>
      <c r="B82" s="1648" t="s">
        <v>2754</v>
      </c>
      <c r="C82" s="1625" t="s">
        <v>84</v>
      </c>
      <c r="D82" s="1629">
        <v>15</v>
      </c>
      <c r="E82" s="2085"/>
      <c r="F82" s="1622">
        <f>D82*E82</f>
        <v>0</v>
      </c>
    </row>
    <row r="83" spans="1:6">
      <c r="A83" s="1633"/>
      <c r="B83" s="1641"/>
      <c r="C83" s="1636"/>
      <c r="D83" s="1637"/>
      <c r="E83" s="2087"/>
      <c r="F83" s="1642"/>
    </row>
    <row r="84" spans="1:6">
      <c r="A84" s="1633">
        <f>COUNT($A$3:A83)+1</f>
        <v>13</v>
      </c>
      <c r="B84" s="1624" t="s">
        <v>2755</v>
      </c>
      <c r="C84" s="1627"/>
      <c r="D84" s="1629"/>
      <c r="E84" s="2085"/>
      <c r="F84" s="1622"/>
    </row>
    <row r="85" spans="1:6" ht="51">
      <c r="A85" s="1633"/>
      <c r="B85" s="1624" t="s">
        <v>2751</v>
      </c>
      <c r="C85" s="1636"/>
      <c r="D85" s="1637"/>
      <c r="E85" s="2085"/>
      <c r="F85" s="1622"/>
    </row>
    <row r="86" spans="1:6" ht="76.5">
      <c r="A86" s="1627"/>
      <c r="B86" s="1649" t="s">
        <v>2756</v>
      </c>
      <c r="C86" s="1636"/>
      <c r="D86" s="1637"/>
      <c r="E86" s="2085"/>
      <c r="F86" s="1622"/>
    </row>
    <row r="87" spans="1:6" ht="38.25">
      <c r="A87" s="1627" t="s">
        <v>2724</v>
      </c>
      <c r="B87" s="1647" t="s">
        <v>2753</v>
      </c>
      <c r="C87" s="1636"/>
      <c r="D87" s="1637"/>
      <c r="E87" s="2085"/>
      <c r="F87" s="1622"/>
    </row>
    <row r="88" spans="1:6">
      <c r="A88" s="1646"/>
      <c r="B88" s="1648" t="s">
        <v>2754</v>
      </c>
      <c r="C88" s="1625" t="s">
        <v>84</v>
      </c>
      <c r="D88" s="1629">
        <v>2</v>
      </c>
      <c r="E88" s="2085"/>
      <c r="F88" s="1622">
        <f>D88*E88</f>
        <v>0</v>
      </c>
    </row>
    <row r="89" spans="1:6">
      <c r="A89" s="1633"/>
      <c r="B89" s="1641"/>
      <c r="C89" s="1636"/>
      <c r="D89" s="1637"/>
      <c r="E89" s="2087"/>
      <c r="F89" s="1642"/>
    </row>
    <row r="90" spans="1:6" ht="15.75">
      <c r="A90" s="1650"/>
      <c r="B90" s="1651" t="s">
        <v>2757</v>
      </c>
      <c r="C90" s="1652"/>
      <c r="D90" s="1653"/>
      <c r="E90" s="2085"/>
      <c r="F90" s="1622"/>
    </row>
    <row r="91" spans="1:6">
      <c r="A91" s="1654">
        <f>COUNT($A$3:A90)+1</f>
        <v>14</v>
      </c>
      <c r="B91" s="1655" t="s">
        <v>2758</v>
      </c>
      <c r="C91" s="1656"/>
      <c r="D91" s="1657"/>
      <c r="E91" s="2085"/>
      <c r="F91" s="1622"/>
    </row>
    <row r="92" spans="1:6" ht="25.5">
      <c r="A92" s="1658"/>
      <c r="B92" s="1659" t="s">
        <v>2759</v>
      </c>
      <c r="C92" s="1656"/>
      <c r="D92" s="1657"/>
      <c r="E92" s="2085"/>
      <c r="F92" s="1622"/>
    </row>
    <row r="93" spans="1:6" ht="25.5">
      <c r="A93" s="1658" t="s">
        <v>2724</v>
      </c>
      <c r="B93" s="1659" t="s">
        <v>2760</v>
      </c>
      <c r="C93" s="1656"/>
      <c r="D93" s="1657"/>
      <c r="E93" s="2085"/>
      <c r="F93" s="1622"/>
    </row>
    <row r="94" spans="1:6">
      <c r="A94" s="1658"/>
      <c r="B94" s="1659" t="s">
        <v>2761</v>
      </c>
      <c r="C94" s="1656"/>
      <c r="D94" s="1657"/>
      <c r="E94" s="2085"/>
      <c r="F94" s="1622"/>
    </row>
    <row r="95" spans="1:6">
      <c r="A95" s="1658"/>
      <c r="B95" s="1659" t="s">
        <v>2762</v>
      </c>
      <c r="C95" s="1656"/>
      <c r="D95" s="1657"/>
      <c r="E95" s="2085"/>
      <c r="F95" s="1622"/>
    </row>
    <row r="96" spans="1:6">
      <c r="A96" s="1658"/>
      <c r="B96" s="1659" t="s">
        <v>2763</v>
      </c>
      <c r="C96" s="1656"/>
      <c r="D96" s="1657"/>
      <c r="E96" s="2085"/>
      <c r="F96" s="1622"/>
    </row>
    <row r="97" spans="1:6">
      <c r="A97" s="1658"/>
      <c r="B97" s="1659" t="s">
        <v>2764</v>
      </c>
      <c r="C97" s="1656"/>
      <c r="D97" s="1657"/>
      <c r="E97" s="2085"/>
      <c r="F97" s="1622"/>
    </row>
    <row r="98" spans="1:6">
      <c r="A98" s="1658"/>
      <c r="B98" s="1659" t="s">
        <v>2765</v>
      </c>
      <c r="C98" s="1656"/>
      <c r="D98" s="1657"/>
      <c r="E98" s="2085"/>
      <c r="F98" s="1622"/>
    </row>
    <row r="99" spans="1:6">
      <c r="A99" s="1658"/>
      <c r="B99" s="1660" t="s">
        <v>2766</v>
      </c>
      <c r="C99" s="1661"/>
      <c r="D99" s="1657"/>
      <c r="E99" s="2085"/>
      <c r="F99" s="1622"/>
    </row>
    <row r="100" spans="1:6" ht="165.75">
      <c r="A100" s="1658"/>
      <c r="B100" s="1660" t="s">
        <v>2767</v>
      </c>
      <c r="C100" s="1661"/>
      <c r="D100" s="1657"/>
      <c r="E100" s="2085"/>
      <c r="F100" s="1622"/>
    </row>
    <row r="101" spans="1:6" ht="25.5">
      <c r="A101" s="1658"/>
      <c r="B101" s="1660" t="s">
        <v>2768</v>
      </c>
      <c r="C101" s="1661"/>
      <c r="D101" s="1657"/>
      <c r="E101" s="2085"/>
      <c r="F101" s="1622"/>
    </row>
    <row r="102" spans="1:6">
      <c r="A102" s="1658"/>
      <c r="B102" s="1659"/>
      <c r="C102" s="1661" t="s">
        <v>84</v>
      </c>
      <c r="D102" s="1657">
        <v>1</v>
      </c>
      <c r="E102" s="2085"/>
      <c r="F102" s="1622">
        <f>D102*E102</f>
        <v>0</v>
      </c>
    </row>
    <row r="103" spans="1:6">
      <c r="A103" s="1633"/>
      <c r="B103" s="1641"/>
      <c r="C103" s="1636"/>
      <c r="D103" s="1637"/>
      <c r="E103" s="2087"/>
      <c r="F103" s="1642"/>
    </row>
    <row r="104" spans="1:6" ht="15.75">
      <c r="A104" s="1626"/>
      <c r="B104" s="1651" t="s">
        <v>2769</v>
      </c>
      <c r="C104" s="1627"/>
      <c r="D104" s="1629"/>
      <c r="E104" s="2085"/>
      <c r="F104" s="1622"/>
    </row>
    <row r="105" spans="1:6" ht="15.75">
      <c r="A105" s="1626"/>
      <c r="B105" s="1632"/>
      <c r="C105" s="1627"/>
      <c r="D105" s="1629"/>
      <c r="E105" s="2085"/>
      <c r="F105" s="1622"/>
    </row>
    <row r="106" spans="1:6" ht="25.5">
      <c r="A106" s="1633">
        <f>COUNT($A$3:A104)+1</f>
        <v>15</v>
      </c>
      <c r="B106" s="1662" t="s">
        <v>2770</v>
      </c>
      <c r="C106" s="1660"/>
      <c r="D106" s="1654"/>
      <c r="E106" s="2088"/>
      <c r="F106" s="1660"/>
    </row>
    <row r="107" spans="1:6" ht="38.25">
      <c r="A107" s="1663"/>
      <c r="B107" s="1662" t="s">
        <v>2771</v>
      </c>
      <c r="C107" s="1660"/>
      <c r="D107" s="1654"/>
      <c r="E107" s="2088"/>
      <c r="F107" s="1660"/>
    </row>
    <row r="108" spans="1:6">
      <c r="A108" s="1663" t="s">
        <v>2724</v>
      </c>
      <c r="B108" s="1662" t="s">
        <v>2772</v>
      </c>
      <c r="C108" s="1660"/>
      <c r="D108" s="1654"/>
      <c r="E108" s="2088"/>
      <c r="F108" s="1660"/>
    </row>
    <row r="109" spans="1:6" ht="25.5">
      <c r="A109" s="1663" t="s">
        <v>2724</v>
      </c>
      <c r="B109" s="1662" t="s">
        <v>2773</v>
      </c>
      <c r="C109" s="1660"/>
      <c r="D109" s="1654"/>
      <c r="E109" s="2088"/>
      <c r="F109" s="1660"/>
    </row>
    <row r="110" spans="1:6" ht="51">
      <c r="A110" s="1663"/>
      <c r="B110" s="1662" t="s">
        <v>2774</v>
      </c>
      <c r="C110" s="1660"/>
      <c r="D110" s="1654"/>
      <c r="E110" s="2088"/>
      <c r="F110" s="1660"/>
    </row>
    <row r="111" spans="1:6" ht="25.5">
      <c r="A111" s="1663" t="s">
        <v>2724</v>
      </c>
      <c r="B111" s="1662" t="s">
        <v>2775</v>
      </c>
      <c r="C111" s="1660"/>
      <c r="D111" s="1654"/>
      <c r="E111" s="2088"/>
      <c r="F111" s="1660"/>
    </row>
    <row r="112" spans="1:6" ht="25.5">
      <c r="A112" s="1663"/>
      <c r="B112" s="1662" t="s">
        <v>2776</v>
      </c>
      <c r="C112" s="1660"/>
      <c r="D112" s="1654"/>
      <c r="E112" s="2088"/>
      <c r="F112" s="1660"/>
    </row>
    <row r="113" spans="1:6">
      <c r="A113" s="1663"/>
      <c r="B113" s="1664" t="s">
        <v>2777</v>
      </c>
      <c r="C113" s="1660" t="s">
        <v>84</v>
      </c>
      <c r="D113" s="1654">
        <v>3</v>
      </c>
      <c r="E113" s="2089"/>
      <c r="F113" s="1665">
        <f>D113*E113</f>
        <v>0</v>
      </c>
    </row>
    <row r="114" spans="1:6">
      <c r="A114" s="1663"/>
      <c r="B114" s="1664"/>
      <c r="C114" s="1660"/>
      <c r="D114" s="1654"/>
      <c r="E114" s="2089"/>
      <c r="F114" s="1665"/>
    </row>
    <row r="115" spans="1:6" ht="25.5">
      <c r="A115" s="1633">
        <f>COUNT($A$3:A113)+1</f>
        <v>16</v>
      </c>
      <c r="B115" s="1662" t="s">
        <v>2778</v>
      </c>
      <c r="C115" s="1660"/>
      <c r="D115" s="1654"/>
      <c r="E115" s="2088"/>
      <c r="F115" s="1660"/>
    </row>
    <row r="116" spans="1:6" ht="38.25">
      <c r="A116" s="1663"/>
      <c r="B116" s="1662" t="s">
        <v>2771</v>
      </c>
      <c r="C116" s="1660"/>
      <c r="D116" s="1654"/>
      <c r="E116" s="2088"/>
      <c r="F116" s="1660"/>
    </row>
    <row r="117" spans="1:6">
      <c r="A117" s="1663" t="s">
        <v>2724</v>
      </c>
      <c r="B117" s="1662" t="s">
        <v>2772</v>
      </c>
      <c r="C117" s="1660"/>
      <c r="D117" s="1654"/>
      <c r="E117" s="2088"/>
      <c r="F117" s="1660"/>
    </row>
    <row r="118" spans="1:6" ht="25.5">
      <c r="A118" s="1663" t="s">
        <v>2724</v>
      </c>
      <c r="B118" s="1662" t="s">
        <v>2773</v>
      </c>
      <c r="C118" s="1660"/>
      <c r="D118" s="1654"/>
      <c r="E118" s="2088"/>
      <c r="F118" s="1660"/>
    </row>
    <row r="119" spans="1:6" ht="51">
      <c r="A119" s="1663"/>
      <c r="B119" s="1662" t="s">
        <v>2774</v>
      </c>
      <c r="C119" s="1660"/>
      <c r="D119" s="1654"/>
      <c r="E119" s="2088"/>
      <c r="F119" s="1660"/>
    </row>
    <row r="120" spans="1:6" ht="25.5">
      <c r="A120" s="1633"/>
      <c r="B120" s="1624" t="s">
        <v>2722</v>
      </c>
      <c r="C120" s="1636"/>
      <c r="D120" s="1637"/>
      <c r="E120" s="2086"/>
      <c r="F120" s="1638"/>
    </row>
    <row r="121" spans="1:6" ht="25.5">
      <c r="A121" s="1663" t="s">
        <v>2724</v>
      </c>
      <c r="B121" s="1662" t="s">
        <v>2775</v>
      </c>
      <c r="C121" s="1660"/>
      <c r="D121" s="1654"/>
      <c r="E121" s="2088"/>
      <c r="F121" s="1660"/>
    </row>
    <row r="122" spans="1:6" ht="25.5">
      <c r="A122" s="1663"/>
      <c r="B122" s="1662" t="s">
        <v>2776</v>
      </c>
      <c r="C122" s="1660"/>
      <c r="D122" s="1654"/>
      <c r="E122" s="2088"/>
      <c r="F122" s="1660"/>
    </row>
    <row r="123" spans="1:6">
      <c r="A123" s="1663"/>
      <c r="B123" s="1664" t="s">
        <v>2777</v>
      </c>
      <c r="C123" s="1660" t="s">
        <v>84</v>
      </c>
      <c r="D123" s="1654">
        <v>1</v>
      </c>
      <c r="E123" s="2089"/>
      <c r="F123" s="1665">
        <f>D123*E123</f>
        <v>0</v>
      </c>
    </row>
    <row r="124" spans="1:6">
      <c r="A124" s="1663"/>
      <c r="B124" s="1664"/>
      <c r="C124" s="1660"/>
      <c r="D124" s="1654"/>
      <c r="E124" s="2089"/>
      <c r="F124" s="1665"/>
    </row>
    <row r="125" spans="1:6" ht="25.5">
      <c r="A125" s="1654">
        <f>COUNT($A$3:A124)+1</f>
        <v>17</v>
      </c>
      <c r="B125" s="1666" t="s">
        <v>2779</v>
      </c>
      <c r="C125" s="1667"/>
      <c r="D125" s="1667"/>
      <c r="E125" s="2090"/>
      <c r="F125" s="1668"/>
    </row>
    <row r="126" spans="1:6" ht="25.5">
      <c r="A126" s="1669"/>
      <c r="B126" s="1666" t="s">
        <v>2780</v>
      </c>
      <c r="C126" s="1667"/>
      <c r="D126" s="1667"/>
      <c r="E126" s="2090"/>
      <c r="F126" s="1668"/>
    </row>
    <row r="127" spans="1:6">
      <c r="A127" s="1669"/>
      <c r="B127" s="1666" t="s">
        <v>2781</v>
      </c>
      <c r="C127" s="1667"/>
      <c r="D127" s="1667"/>
      <c r="E127" s="2090"/>
      <c r="F127" s="1668"/>
    </row>
    <row r="128" spans="1:6" ht="76.5">
      <c r="A128" s="1669"/>
      <c r="B128" s="1624" t="s">
        <v>2782</v>
      </c>
      <c r="C128" s="1667"/>
      <c r="D128" s="1667"/>
      <c r="E128" s="2090"/>
      <c r="F128" s="1668"/>
    </row>
    <row r="129" spans="1:6">
      <c r="A129" s="1669"/>
      <c r="B129" s="1666" t="s">
        <v>2783</v>
      </c>
      <c r="C129" s="1667"/>
      <c r="D129" s="1667"/>
      <c r="E129" s="2090"/>
      <c r="F129" s="1668"/>
    </row>
    <row r="130" spans="1:6">
      <c r="A130" s="1670"/>
      <c r="B130" s="1666" t="s">
        <v>2784</v>
      </c>
      <c r="C130" s="1631"/>
      <c r="D130" s="1671"/>
      <c r="E130" s="2091"/>
      <c r="F130" s="1631"/>
    </row>
    <row r="131" spans="1:6">
      <c r="A131" s="1669" t="s">
        <v>2724</v>
      </c>
      <c r="B131" s="1662" t="s">
        <v>2785</v>
      </c>
      <c r="C131" s="1667" t="s">
        <v>84</v>
      </c>
      <c r="D131" s="1667">
        <v>4</v>
      </c>
      <c r="E131" s="2092"/>
      <c r="F131" s="1642">
        <f>D131*E131</f>
        <v>0</v>
      </c>
    </row>
    <row r="132" spans="1:6">
      <c r="A132" s="1669"/>
      <c r="B132" s="1664" t="s">
        <v>2777</v>
      </c>
      <c r="C132" s="1667"/>
      <c r="D132" s="1667"/>
      <c r="E132" s="2090"/>
      <c r="F132" s="1668"/>
    </row>
    <row r="133" spans="1:6">
      <c r="A133" s="1669"/>
      <c r="B133" s="1664"/>
      <c r="C133" s="1667"/>
      <c r="D133" s="1667"/>
      <c r="E133" s="2090"/>
      <c r="F133" s="1668"/>
    </row>
    <row r="134" spans="1:6">
      <c r="A134" s="1633">
        <f>COUNT($A$3:A132)+1</f>
        <v>18</v>
      </c>
      <c r="B134" s="1662" t="s">
        <v>2786</v>
      </c>
      <c r="C134" s="1660"/>
      <c r="D134" s="1654"/>
      <c r="E134" s="2088"/>
      <c r="F134" s="1660"/>
    </row>
    <row r="135" spans="1:6">
      <c r="A135" s="1669" t="s">
        <v>2724</v>
      </c>
      <c r="B135" s="1662" t="s">
        <v>2787</v>
      </c>
      <c r="C135" s="1667" t="s">
        <v>84</v>
      </c>
      <c r="D135" s="1667">
        <v>4</v>
      </c>
      <c r="E135" s="2088"/>
      <c r="F135" s="1660">
        <f>D135*E135</f>
        <v>0</v>
      </c>
    </row>
    <row r="136" spans="1:6">
      <c r="A136" s="1669"/>
      <c r="B136" s="1664" t="s">
        <v>2777</v>
      </c>
      <c r="C136" s="1667"/>
      <c r="D136" s="1667"/>
      <c r="E136" s="2090"/>
      <c r="F136" s="1668"/>
    </row>
    <row r="137" spans="1:6">
      <c r="A137" s="1663"/>
      <c r="B137" s="1662"/>
      <c r="C137" s="1660"/>
      <c r="D137" s="1654"/>
      <c r="E137" s="2089"/>
      <c r="F137" s="1665"/>
    </row>
    <row r="138" spans="1:6" ht="25.5">
      <c r="A138" s="1633">
        <f>COUNT($A$3:A137)+1</f>
        <v>19</v>
      </c>
      <c r="B138" s="1662" t="s">
        <v>2788</v>
      </c>
      <c r="C138" s="1660"/>
      <c r="D138" s="1654"/>
      <c r="E138" s="2088"/>
      <c r="F138" s="1660"/>
    </row>
    <row r="139" spans="1:6" ht="38.25">
      <c r="A139" s="1663"/>
      <c r="B139" s="1662" t="s">
        <v>2789</v>
      </c>
      <c r="C139" s="1660"/>
      <c r="D139" s="1654"/>
      <c r="E139" s="2088"/>
      <c r="F139" s="1660"/>
    </row>
    <row r="140" spans="1:6">
      <c r="A140" s="1663"/>
      <c r="B140" s="1662" t="s">
        <v>2790</v>
      </c>
      <c r="C140" s="1660"/>
      <c r="D140" s="1654"/>
      <c r="E140" s="2088"/>
      <c r="F140" s="1660"/>
    </row>
    <row r="141" spans="1:6">
      <c r="A141" s="1663"/>
      <c r="B141" s="1662" t="s">
        <v>2791</v>
      </c>
      <c r="C141" s="1660"/>
      <c r="D141" s="1654"/>
      <c r="E141" s="2088"/>
      <c r="F141" s="1660"/>
    </row>
    <row r="142" spans="1:6">
      <c r="A142" s="1663"/>
      <c r="B142" s="1662" t="s">
        <v>2792</v>
      </c>
      <c r="C142" s="1660"/>
      <c r="D142" s="1654"/>
      <c r="E142" s="2088"/>
      <c r="F142" s="1660"/>
    </row>
    <row r="143" spans="1:6">
      <c r="A143" s="1663"/>
      <c r="B143" s="1662" t="s">
        <v>2793</v>
      </c>
      <c r="C143" s="1660"/>
      <c r="D143" s="1654"/>
      <c r="E143" s="2088"/>
      <c r="F143" s="1660"/>
    </row>
    <row r="144" spans="1:6">
      <c r="A144" s="1663"/>
      <c r="B144" s="1662" t="s">
        <v>2794</v>
      </c>
      <c r="C144" s="1660"/>
      <c r="D144" s="1654"/>
      <c r="E144" s="2088"/>
      <c r="F144" s="1660"/>
    </row>
    <row r="145" spans="1:6">
      <c r="A145" s="1663"/>
      <c r="B145" s="1662" t="s">
        <v>2795</v>
      </c>
      <c r="C145" s="1660"/>
      <c r="D145" s="1654"/>
      <c r="E145" s="2088"/>
      <c r="F145" s="1660"/>
    </row>
    <row r="146" spans="1:6">
      <c r="A146" s="1663"/>
      <c r="B146" s="1662"/>
      <c r="C146" s="1654" t="s">
        <v>73</v>
      </c>
      <c r="D146" s="1654">
        <v>4</v>
      </c>
      <c r="E146" s="2089"/>
      <c r="F146" s="1665">
        <f>D146*E146</f>
        <v>0</v>
      </c>
    </row>
    <row r="147" spans="1:6" ht="15.75">
      <c r="A147" s="1633"/>
      <c r="B147" s="1651" t="s">
        <v>2796</v>
      </c>
      <c r="C147" s="1636"/>
      <c r="D147" s="1637"/>
      <c r="E147" s="2087"/>
      <c r="F147" s="1642"/>
    </row>
    <row r="148" spans="1:6">
      <c r="A148" s="1672">
        <f>COUNT($A$3:A147)+1</f>
        <v>20</v>
      </c>
      <c r="B148" s="1673" t="s">
        <v>2797</v>
      </c>
      <c r="C148" s="1625"/>
      <c r="D148" s="1629"/>
      <c r="E148" s="2085"/>
      <c r="F148" s="1622"/>
    </row>
    <row r="149" spans="1:6">
      <c r="A149" s="1631"/>
      <c r="B149" s="1674" t="s">
        <v>2798</v>
      </c>
      <c r="C149" s="1672"/>
      <c r="D149" s="1672"/>
      <c r="E149" s="2085"/>
      <c r="F149" s="1622"/>
    </row>
    <row r="150" spans="1:6">
      <c r="A150" s="1672"/>
      <c r="B150" s="1673" t="s">
        <v>2799</v>
      </c>
      <c r="C150" s="1625"/>
      <c r="D150" s="1629"/>
      <c r="E150" s="2085"/>
      <c r="F150" s="1622"/>
    </row>
    <row r="151" spans="1:6" ht="38.25">
      <c r="A151" s="1672"/>
      <c r="B151" s="1673" t="s">
        <v>2800</v>
      </c>
      <c r="C151" s="1625"/>
      <c r="D151" s="1629"/>
      <c r="E151" s="2085"/>
      <c r="F151" s="1622"/>
    </row>
    <row r="152" spans="1:6" ht="38.25">
      <c r="A152" s="1672"/>
      <c r="B152" s="1673" t="s">
        <v>2801</v>
      </c>
      <c r="C152" s="1625"/>
      <c r="D152" s="1629"/>
      <c r="E152" s="2085"/>
      <c r="F152" s="1622"/>
    </row>
    <row r="153" spans="1:6" ht="25.5">
      <c r="A153" s="1671" t="s">
        <v>2744</v>
      </c>
      <c r="B153" s="1664" t="s">
        <v>2802</v>
      </c>
      <c r="C153" s="1672" t="s">
        <v>84</v>
      </c>
      <c r="D153" s="1672">
        <v>2</v>
      </c>
      <c r="E153" s="2085"/>
      <c r="F153" s="1622">
        <f>D153*E153</f>
        <v>0</v>
      </c>
    </row>
    <row r="154" spans="1:6" ht="25.5">
      <c r="A154" s="1671"/>
      <c r="B154" s="1641" t="s">
        <v>2726</v>
      </c>
      <c r="C154" s="1672"/>
      <c r="D154" s="1672"/>
      <c r="E154" s="2085"/>
      <c r="F154" s="1622"/>
    </row>
    <row r="155" spans="1:6">
      <c r="A155" s="1633"/>
      <c r="B155" s="1641"/>
      <c r="C155" s="1636"/>
      <c r="D155" s="1637"/>
      <c r="E155" s="2087"/>
      <c r="F155" s="1642"/>
    </row>
    <row r="156" spans="1:6" ht="15.75">
      <c r="A156" s="1633"/>
      <c r="B156" s="1651"/>
      <c r="C156" s="1636"/>
      <c r="D156" s="1637"/>
      <c r="E156" s="2087"/>
      <c r="F156" s="1642"/>
    </row>
    <row r="157" spans="1:6" ht="15.75">
      <c r="A157" s="1646"/>
      <c r="B157" s="1651" t="s">
        <v>2803</v>
      </c>
      <c r="C157" s="1661"/>
      <c r="D157" s="1657"/>
      <c r="E157" s="2085"/>
      <c r="F157" s="1622"/>
    </row>
    <row r="158" spans="1:6" ht="25.5">
      <c r="A158" s="1633">
        <f>COUNT($A$3:A156)+1</f>
        <v>21</v>
      </c>
      <c r="B158" s="1655" t="s">
        <v>2804</v>
      </c>
      <c r="C158" s="1656"/>
      <c r="D158" s="1675"/>
      <c r="E158" s="2085"/>
      <c r="F158" s="1622"/>
    </row>
    <row r="159" spans="1:6" ht="25.5">
      <c r="A159" s="1676"/>
      <c r="B159" s="1659" t="s">
        <v>2805</v>
      </c>
      <c r="C159" s="1677"/>
      <c r="D159" s="1675"/>
      <c r="E159" s="2085"/>
      <c r="F159" s="1622"/>
    </row>
    <row r="160" spans="1:6">
      <c r="A160" s="1676"/>
      <c r="B160" s="1659" t="s">
        <v>2806</v>
      </c>
      <c r="C160" s="1656"/>
      <c r="D160" s="1675"/>
      <c r="E160" s="2085"/>
      <c r="F160" s="1622"/>
    </row>
    <row r="161" spans="1:6">
      <c r="A161" s="1676"/>
      <c r="B161" s="1659" t="s">
        <v>2807</v>
      </c>
      <c r="C161" s="1656"/>
      <c r="D161" s="1675"/>
      <c r="E161" s="2085"/>
      <c r="F161" s="1622"/>
    </row>
    <row r="162" spans="1:6">
      <c r="A162" s="1676"/>
      <c r="B162" s="1659" t="s">
        <v>2764</v>
      </c>
      <c r="C162" s="1656"/>
      <c r="D162" s="1675"/>
      <c r="E162" s="2085"/>
      <c r="F162" s="1622"/>
    </row>
    <row r="163" spans="1:6">
      <c r="A163" s="1676"/>
      <c r="B163" s="1659" t="s">
        <v>2808</v>
      </c>
      <c r="C163" s="1656"/>
      <c r="D163" s="1675"/>
      <c r="E163" s="2085"/>
      <c r="F163" s="1622"/>
    </row>
    <row r="164" spans="1:6">
      <c r="A164" s="1676"/>
      <c r="B164" s="1659" t="s">
        <v>2809</v>
      </c>
      <c r="C164" s="1661" t="s">
        <v>84</v>
      </c>
      <c r="D164" s="1675">
        <v>1</v>
      </c>
      <c r="E164" s="2085"/>
      <c r="F164" s="1622">
        <f>D164*E164</f>
        <v>0</v>
      </c>
    </row>
    <row r="165" spans="1:6">
      <c r="A165" s="1633"/>
      <c r="B165" s="1641"/>
      <c r="C165" s="1636"/>
      <c r="D165" s="1637"/>
      <c r="E165" s="2087"/>
      <c r="F165" s="1642"/>
    </row>
    <row r="166" spans="1:6">
      <c r="A166" s="1633"/>
      <c r="B166" s="1641"/>
      <c r="C166" s="1636"/>
      <c r="D166" s="1637"/>
      <c r="E166" s="2087"/>
      <c r="F166" s="1642"/>
    </row>
    <row r="167" spans="1:6">
      <c r="A167" s="1633"/>
      <c r="B167" s="1635"/>
      <c r="C167" s="1636"/>
      <c r="D167" s="1637"/>
      <c r="E167" s="2087"/>
      <c r="F167" s="1642"/>
    </row>
    <row r="168" spans="1:6" ht="38.25">
      <c r="A168" s="1633">
        <f>COUNT($A$3:A167)+1</f>
        <v>22</v>
      </c>
      <c r="B168" s="1634" t="s">
        <v>2810</v>
      </c>
      <c r="C168" s="1627"/>
      <c r="D168" s="1629"/>
      <c r="E168" s="2085"/>
      <c r="F168" s="1622"/>
    </row>
    <row r="169" spans="1:6" ht="127.5">
      <c r="A169" s="1633"/>
      <c r="B169" s="1635" t="s">
        <v>2811</v>
      </c>
      <c r="C169" s="1636"/>
      <c r="D169" s="1637"/>
      <c r="E169" s="2086"/>
      <c r="F169" s="1638"/>
    </row>
    <row r="170" spans="1:6" ht="75.75" customHeight="1">
      <c r="A170" s="1639" t="s">
        <v>2724</v>
      </c>
      <c r="B170" s="1640" t="s">
        <v>2812</v>
      </c>
      <c r="C170" s="1636"/>
      <c r="D170" s="1637"/>
      <c r="E170" s="2086"/>
      <c r="F170" s="1638"/>
    </row>
    <row r="171" spans="1:6" ht="25.5">
      <c r="A171" s="1633"/>
      <c r="B171" s="1641" t="s">
        <v>2726</v>
      </c>
      <c r="C171" s="1636" t="s">
        <v>84</v>
      </c>
      <c r="D171" s="1637">
        <v>4</v>
      </c>
      <c r="E171" s="2087"/>
      <c r="F171" s="1642">
        <f>D171*E171</f>
        <v>0</v>
      </c>
    </row>
    <row r="172" spans="1:6">
      <c r="A172" s="1633"/>
      <c r="B172" s="1641"/>
      <c r="C172" s="1636"/>
      <c r="D172" s="1637"/>
      <c r="E172" s="2087"/>
      <c r="F172" s="1642"/>
    </row>
    <row r="173" spans="1:6">
      <c r="A173" s="1676"/>
      <c r="B173" s="1659"/>
      <c r="C173" s="1661"/>
      <c r="D173" s="1675"/>
      <c r="E173" s="2085"/>
      <c r="F173" s="1622"/>
    </row>
    <row r="174" spans="1:6" ht="14.25">
      <c r="A174" s="1627"/>
      <c r="B174" s="1678" t="s">
        <v>2813</v>
      </c>
      <c r="C174" s="1636"/>
      <c r="D174" s="1637"/>
      <c r="E174" s="2087"/>
      <c r="F174" s="1642"/>
    </row>
    <row r="175" spans="1:6">
      <c r="A175" s="1672">
        <f>COUNT($A$3:A174)+1</f>
        <v>23</v>
      </c>
      <c r="B175" s="1631" t="s">
        <v>2814</v>
      </c>
      <c r="C175" s="1671"/>
      <c r="D175" s="1671"/>
      <c r="E175" s="2091"/>
      <c r="F175" s="1679"/>
    </row>
    <row r="176" spans="1:6" ht="51">
      <c r="A176" s="1680"/>
      <c r="B176" s="1681" t="s">
        <v>2815</v>
      </c>
      <c r="C176" s="1671"/>
      <c r="D176" s="1671"/>
      <c r="E176" s="2091"/>
      <c r="F176" s="1679"/>
    </row>
    <row r="177" spans="1:6">
      <c r="A177" s="1680"/>
      <c r="B177" s="1631"/>
      <c r="C177" s="1671" t="s">
        <v>84</v>
      </c>
      <c r="D177" s="1671">
        <v>102</v>
      </c>
      <c r="E177" s="2093"/>
      <c r="F177" s="1682">
        <f>D177*E177</f>
        <v>0</v>
      </c>
    </row>
    <row r="178" spans="1:6">
      <c r="A178" s="1646"/>
      <c r="B178" s="1648"/>
      <c r="C178" s="1625"/>
      <c r="D178" s="1629"/>
      <c r="E178" s="2085"/>
      <c r="F178" s="1622"/>
    </row>
    <row r="179" spans="1:6">
      <c r="A179" s="1672">
        <f>COUNT($A$3:A178)+1</f>
        <v>24</v>
      </c>
      <c r="B179" s="1631" t="s">
        <v>2816</v>
      </c>
      <c r="C179" s="1671"/>
      <c r="D179" s="1671"/>
      <c r="E179" s="2091"/>
      <c r="F179" s="1679"/>
    </row>
    <row r="180" spans="1:6">
      <c r="A180" s="1680"/>
      <c r="B180" s="1631" t="s">
        <v>2817</v>
      </c>
      <c r="C180" s="1671"/>
      <c r="D180" s="1671"/>
      <c r="E180" s="2091"/>
      <c r="F180" s="1679"/>
    </row>
    <row r="181" spans="1:6">
      <c r="A181" s="1680"/>
      <c r="B181" s="1631"/>
      <c r="C181" s="1671" t="s">
        <v>84</v>
      </c>
      <c r="D181" s="1671">
        <v>102</v>
      </c>
      <c r="E181" s="2093"/>
      <c r="F181" s="1682">
        <f>D181*E181</f>
        <v>0</v>
      </c>
    </row>
    <row r="182" spans="1:6">
      <c r="A182" s="1680"/>
      <c r="B182" s="1631"/>
      <c r="C182" s="1671"/>
      <c r="D182" s="1671"/>
      <c r="E182" s="2091"/>
      <c r="F182" s="1679"/>
    </row>
    <row r="183" spans="1:6">
      <c r="A183" s="1672">
        <f>COUNT($A$3:A182)+1</f>
        <v>25</v>
      </c>
      <c r="B183" s="1631" t="s">
        <v>2818</v>
      </c>
      <c r="C183" s="1671"/>
      <c r="D183" s="1671"/>
      <c r="E183" s="2091"/>
      <c r="F183" s="1679"/>
    </row>
    <row r="184" spans="1:6" ht="25.5">
      <c r="A184" s="1680"/>
      <c r="B184" s="1681" t="s">
        <v>2819</v>
      </c>
      <c r="C184" s="1671"/>
      <c r="D184" s="1671"/>
      <c r="E184" s="2091"/>
      <c r="F184" s="1679"/>
    </row>
    <row r="185" spans="1:6">
      <c r="A185" s="1680"/>
      <c r="B185" s="1631"/>
      <c r="C185" s="1671" t="s">
        <v>84</v>
      </c>
      <c r="D185" s="1671">
        <v>17</v>
      </c>
      <c r="E185" s="2093"/>
      <c r="F185" s="1682">
        <f>D185*E185</f>
        <v>0</v>
      </c>
    </row>
    <row r="186" spans="1:6">
      <c r="A186" s="1680"/>
      <c r="B186" s="1631"/>
      <c r="C186" s="1671"/>
      <c r="D186" s="1671"/>
      <c r="E186" s="2091"/>
      <c r="F186" s="1679"/>
    </row>
    <row r="187" spans="1:6">
      <c r="A187" s="1672">
        <f>COUNT($A$3:A186)+1</f>
        <v>26</v>
      </c>
      <c r="B187" s="1631" t="s">
        <v>2820</v>
      </c>
      <c r="C187" s="1671"/>
      <c r="D187" s="1671"/>
      <c r="E187" s="2091"/>
      <c r="F187" s="1679"/>
    </row>
    <row r="188" spans="1:6">
      <c r="A188" s="1680"/>
      <c r="B188" s="1631" t="s">
        <v>2821</v>
      </c>
      <c r="C188" s="1671"/>
      <c r="D188" s="1671"/>
      <c r="E188" s="2091"/>
      <c r="F188" s="1679"/>
    </row>
    <row r="189" spans="1:6">
      <c r="A189" s="1680"/>
      <c r="B189" s="1631"/>
      <c r="C189" s="1671" t="s">
        <v>84</v>
      </c>
      <c r="D189" s="1671">
        <v>17</v>
      </c>
      <c r="E189" s="2093"/>
      <c r="F189" s="1682">
        <f>D189*E189</f>
        <v>0</v>
      </c>
    </row>
    <row r="190" spans="1:6">
      <c r="A190" s="1680"/>
      <c r="B190" s="1631"/>
      <c r="C190" s="1671"/>
      <c r="D190" s="1671"/>
      <c r="E190" s="2091"/>
      <c r="F190" s="1679"/>
    </row>
    <row r="191" spans="1:6">
      <c r="A191" s="1672">
        <f>COUNT($A$3:A190)+1</f>
        <v>27</v>
      </c>
      <c r="B191" s="1631" t="s">
        <v>2822</v>
      </c>
      <c r="C191" s="1671"/>
      <c r="D191" s="1671"/>
      <c r="E191" s="2091"/>
      <c r="F191" s="1679"/>
    </row>
    <row r="192" spans="1:6">
      <c r="A192" s="1680"/>
      <c r="B192" s="1631" t="s">
        <v>2823</v>
      </c>
      <c r="C192" s="1671"/>
      <c r="D192" s="1671"/>
      <c r="E192" s="2091"/>
      <c r="F192" s="1679"/>
    </row>
    <row r="193" spans="1:6">
      <c r="A193" s="1680"/>
      <c r="B193" s="1631"/>
      <c r="C193" s="1671" t="s">
        <v>84</v>
      </c>
      <c r="D193" s="1671">
        <v>17</v>
      </c>
      <c r="E193" s="2093"/>
      <c r="F193" s="1682">
        <f>D193*E193</f>
        <v>0</v>
      </c>
    </row>
    <row r="194" spans="1:6">
      <c r="A194" s="1680"/>
      <c r="B194" s="1631"/>
      <c r="C194" s="1671"/>
      <c r="D194" s="1671"/>
      <c r="E194" s="2091"/>
      <c r="F194" s="1679"/>
    </row>
    <row r="195" spans="1:6">
      <c r="A195" s="1672">
        <f>COUNT($A$3:A194)+1</f>
        <v>28</v>
      </c>
      <c r="B195" s="1631" t="s">
        <v>2824</v>
      </c>
      <c r="C195" s="1671"/>
      <c r="D195" s="1671"/>
      <c r="E195" s="2091"/>
      <c r="F195" s="1679"/>
    </row>
    <row r="196" spans="1:6" ht="25.5">
      <c r="A196" s="1680"/>
      <c r="B196" s="1681" t="s">
        <v>2825</v>
      </c>
      <c r="C196" s="1671"/>
      <c r="D196" s="1671"/>
      <c r="E196" s="2091"/>
      <c r="F196" s="1679"/>
    </row>
    <row r="197" spans="1:6">
      <c r="A197" s="1680"/>
      <c r="B197" s="1631"/>
      <c r="C197" s="1671" t="s">
        <v>84</v>
      </c>
      <c r="D197" s="1671">
        <v>102</v>
      </c>
      <c r="E197" s="2093"/>
      <c r="F197" s="1682">
        <f>D197*E197</f>
        <v>0</v>
      </c>
    </row>
    <row r="198" spans="1:6">
      <c r="A198" s="1627"/>
      <c r="B198" s="1683"/>
      <c r="C198" s="1684"/>
      <c r="D198" s="1685"/>
      <c r="E198" s="2085"/>
      <c r="F198" s="1622"/>
    </row>
    <row r="199" spans="1:6">
      <c r="A199" s="1686"/>
      <c r="B199" s="1674" t="s">
        <v>2826</v>
      </c>
      <c r="C199" s="1671"/>
      <c r="D199" s="1687"/>
      <c r="E199" s="2094"/>
      <c r="F199" s="1688">
        <f>SUM(F1:F198)</f>
        <v>0</v>
      </c>
    </row>
    <row r="200" spans="1:6">
      <c r="A200" s="1686"/>
      <c r="B200" s="1674"/>
      <c r="C200" s="1671"/>
      <c r="D200" s="1687"/>
      <c r="E200" s="1688">
        <v>0</v>
      </c>
      <c r="F200" s="1688">
        <f>D200*E200</f>
        <v>0</v>
      </c>
    </row>
    <row r="201" spans="1:6">
      <c r="A201" s="1689"/>
      <c r="B201" s="1690"/>
      <c r="C201" s="1691"/>
      <c r="D201" s="1692"/>
      <c r="E201" s="1693"/>
      <c r="F201" s="1693"/>
    </row>
    <row r="202" spans="1:6">
      <c r="A202" s="1694"/>
      <c r="B202" s="1695"/>
      <c r="C202" s="1696"/>
      <c r="D202" s="1697"/>
    </row>
    <row r="203" spans="1:6" ht="65.25" customHeight="1">
      <c r="A203" s="1694"/>
      <c r="B203" s="1695"/>
      <c r="C203" s="1696"/>
      <c r="D203" s="1697"/>
    </row>
    <row r="204" spans="1:6">
      <c r="A204" s="1694"/>
      <c r="B204" s="1695"/>
      <c r="C204" s="1696"/>
      <c r="D204" s="1697"/>
    </row>
    <row r="205" spans="1:6">
      <c r="A205" s="1694"/>
      <c r="B205" s="1695"/>
      <c r="C205" s="1696"/>
      <c r="D205" s="1697"/>
    </row>
    <row r="206" spans="1:6">
      <c r="A206" s="1694"/>
      <c r="B206" s="1695"/>
      <c r="C206" s="1696"/>
      <c r="D206" s="1697"/>
    </row>
    <row r="207" spans="1:6">
      <c r="A207" s="1694"/>
      <c r="B207" s="1695"/>
      <c r="C207" s="1699"/>
      <c r="D207" s="1700"/>
      <c r="E207" s="1630"/>
      <c r="F207" s="1630"/>
    </row>
    <row r="208" spans="1:6">
      <c r="A208" s="1694"/>
      <c r="B208" s="1695"/>
      <c r="C208" s="1699"/>
      <c r="D208" s="1700"/>
      <c r="E208" s="1630"/>
      <c r="F208" s="1630"/>
    </row>
    <row r="209" spans="1:6">
      <c r="A209" s="1694"/>
      <c r="B209" s="1701"/>
      <c r="C209" s="1702"/>
      <c r="D209" s="1697"/>
      <c r="E209" s="1630"/>
      <c r="F209" s="1630"/>
    </row>
    <row r="210" spans="1:6">
      <c r="A210" s="1694"/>
      <c r="B210" s="1703"/>
      <c r="C210" s="1696"/>
      <c r="D210" s="1697"/>
      <c r="E210" s="1630"/>
      <c r="F210" s="1630"/>
    </row>
    <row r="211" spans="1:6">
      <c r="A211" s="1694"/>
      <c r="B211" s="1703"/>
      <c r="C211" s="1696"/>
      <c r="D211" s="1697"/>
      <c r="E211" s="1630"/>
      <c r="F211" s="1630"/>
    </row>
    <row r="212" spans="1:6">
      <c r="A212" s="1694"/>
      <c r="B212" s="1694"/>
      <c r="C212" s="1699"/>
      <c r="D212" s="1700"/>
      <c r="E212" s="1630"/>
      <c r="F212" s="1630"/>
    </row>
    <row r="213" spans="1:6">
      <c r="A213" s="1694"/>
      <c r="B213" s="1695"/>
      <c r="C213" s="1699"/>
      <c r="D213" s="1700"/>
      <c r="E213" s="1630"/>
      <c r="F213" s="1630"/>
    </row>
    <row r="214" spans="1:6">
      <c r="A214" s="1694"/>
      <c r="B214" s="1701"/>
      <c r="C214" s="1702"/>
      <c r="D214" s="1697"/>
      <c r="E214" s="1630"/>
      <c r="F214" s="1630"/>
    </row>
    <row r="215" spans="1:6">
      <c r="A215" s="1694"/>
      <c r="B215" s="1703"/>
      <c r="C215" s="1696"/>
      <c r="D215" s="1697"/>
      <c r="E215" s="1630"/>
      <c r="F215" s="1630"/>
    </row>
    <row r="216" spans="1:6">
      <c r="A216" s="1694"/>
      <c r="B216" s="1703"/>
      <c r="C216" s="1696"/>
      <c r="D216" s="1697"/>
      <c r="E216" s="1630"/>
      <c r="F216" s="1630"/>
    </row>
    <row r="217" spans="1:6">
      <c r="A217" s="1694"/>
      <c r="B217" s="1695"/>
      <c r="C217" s="1696"/>
      <c r="D217" s="1697"/>
      <c r="E217" s="1630"/>
      <c r="F217" s="1630"/>
    </row>
    <row r="218" spans="1:6">
      <c r="A218" s="1704"/>
      <c r="B218" s="1705"/>
      <c r="C218" s="1696"/>
      <c r="D218" s="1697"/>
      <c r="E218" s="1630"/>
      <c r="F218" s="1630"/>
    </row>
    <row r="219" spans="1:6">
      <c r="A219" s="1704"/>
      <c r="B219" s="1705"/>
      <c r="C219" s="1696"/>
      <c r="D219" s="1697"/>
      <c r="E219" s="1630"/>
      <c r="F219" s="1630"/>
    </row>
    <row r="220" spans="1:6">
      <c r="A220" s="1704"/>
      <c r="B220" s="1706"/>
      <c r="C220" s="1707"/>
      <c r="D220" s="1697"/>
      <c r="E220" s="1630"/>
      <c r="F220" s="1630"/>
    </row>
    <row r="221" spans="1:6">
      <c r="A221" s="1701"/>
      <c r="B221" s="1701"/>
      <c r="C221" s="1696"/>
      <c r="D221" s="1697"/>
      <c r="E221" s="1630"/>
      <c r="F221" s="1630"/>
    </row>
    <row r="222" spans="1:6">
      <c r="A222" s="1704"/>
      <c r="B222" s="1695"/>
      <c r="C222" s="1696"/>
      <c r="D222" s="1697"/>
      <c r="E222" s="1630"/>
      <c r="F222" s="1630"/>
    </row>
    <row r="223" spans="1:6">
      <c r="A223" s="1696"/>
      <c r="B223" s="1701"/>
      <c r="C223" s="1696"/>
      <c r="D223" s="1697"/>
    </row>
    <row r="224" spans="1:6">
      <c r="A224" s="1694"/>
      <c r="B224" s="1695"/>
      <c r="C224" s="1696"/>
      <c r="D224" s="1697"/>
    </row>
    <row r="225" spans="1:6">
      <c r="A225" s="1696"/>
      <c r="B225" s="1701"/>
      <c r="C225" s="1696"/>
      <c r="D225" s="1697"/>
    </row>
    <row r="226" spans="1:6">
      <c r="A226" s="1696"/>
      <c r="B226" s="1701"/>
      <c r="C226" s="1696"/>
      <c r="D226" s="1697"/>
      <c r="E226" s="1708"/>
      <c r="F226" s="1708"/>
    </row>
    <row r="227" spans="1:6">
      <c r="A227" s="1694"/>
      <c r="B227" s="1695"/>
      <c r="C227" s="1696"/>
      <c r="D227" s="1697"/>
    </row>
    <row r="228" spans="1:6">
      <c r="A228" s="3511"/>
      <c r="B228" s="3511"/>
      <c r="C228" s="3511"/>
      <c r="D228" s="3511"/>
    </row>
    <row r="229" spans="1:6">
      <c r="A229" s="1694"/>
      <c r="B229" s="1695"/>
      <c r="C229" s="1696"/>
      <c r="D229" s="1697"/>
    </row>
    <row r="230" spans="1:6">
      <c r="A230" s="1694"/>
      <c r="C230" s="1696"/>
      <c r="D230" s="1697"/>
    </row>
    <row r="231" spans="1:6">
      <c r="A231" s="1694"/>
      <c r="B231" s="1710"/>
      <c r="C231" s="1696"/>
      <c r="D231" s="1697"/>
    </row>
    <row r="232" spans="1:6">
      <c r="A232" s="1694"/>
      <c r="B232" s="1695"/>
      <c r="C232" s="1696"/>
      <c r="D232" s="1697"/>
    </row>
    <row r="233" spans="1:6" ht="65.25" customHeight="1">
      <c r="A233" s="1694"/>
      <c r="B233" s="1711"/>
      <c r="C233" s="1696"/>
      <c r="D233" s="1697"/>
    </row>
    <row r="234" spans="1:6">
      <c r="A234" s="1694"/>
      <c r="B234" s="1711"/>
      <c r="C234" s="1696"/>
      <c r="D234" s="1697"/>
    </row>
    <row r="235" spans="1:6">
      <c r="A235" s="1694"/>
      <c r="B235" s="1711"/>
      <c r="C235" s="1696"/>
      <c r="D235" s="1697"/>
    </row>
    <row r="236" spans="1:6">
      <c r="A236" s="1694"/>
      <c r="B236" s="1711"/>
      <c r="C236" s="1696"/>
      <c r="D236" s="1697"/>
    </row>
    <row r="237" spans="1:6">
      <c r="A237" s="1694"/>
      <c r="B237" s="1711"/>
      <c r="C237" s="1696"/>
      <c r="D237" s="1697"/>
    </row>
    <row r="238" spans="1:6">
      <c r="A238" s="1694"/>
      <c r="B238" s="1711"/>
      <c r="C238" s="1696"/>
      <c r="D238" s="1697"/>
    </row>
    <row r="239" spans="1:6">
      <c r="A239" s="1694"/>
      <c r="B239" s="1711"/>
      <c r="C239" s="1696"/>
      <c r="D239" s="1697"/>
      <c r="E239" s="1630"/>
      <c r="F239" s="1630"/>
    </row>
    <row r="240" spans="1:6">
      <c r="A240" s="1694"/>
      <c r="B240" s="1711"/>
      <c r="C240" s="1696"/>
      <c r="D240" s="1697"/>
      <c r="E240" s="1630"/>
      <c r="F240" s="1630"/>
    </row>
    <row r="241" spans="1:6">
      <c r="A241" s="1694"/>
      <c r="B241" s="1711"/>
      <c r="C241" s="1696"/>
      <c r="D241" s="1697"/>
      <c r="E241" s="1630"/>
      <c r="F241" s="1630"/>
    </row>
    <row r="242" spans="1:6">
      <c r="A242" s="1694"/>
      <c r="B242" s="1695"/>
      <c r="C242" s="1696"/>
      <c r="D242" s="1697"/>
      <c r="E242" s="1630"/>
      <c r="F242" s="1630"/>
    </row>
    <row r="243" spans="1:6">
      <c r="A243" s="1694"/>
      <c r="B243" s="1695"/>
      <c r="C243" s="1696"/>
      <c r="D243" s="1697"/>
      <c r="E243" s="1630"/>
      <c r="F243" s="1630"/>
    </row>
    <row r="244" spans="1:6">
      <c r="A244" s="1694"/>
      <c r="B244" s="1695"/>
      <c r="C244" s="1696"/>
      <c r="D244" s="1697"/>
      <c r="E244" s="1630"/>
      <c r="F244" s="1630"/>
    </row>
    <row r="245" spans="1:6">
      <c r="A245" s="1694"/>
      <c r="B245" s="1701"/>
      <c r="C245" s="1696"/>
      <c r="D245" s="1697"/>
      <c r="E245" s="1630"/>
      <c r="F245" s="1630"/>
    </row>
    <row r="246" spans="1:6">
      <c r="A246" s="1694"/>
      <c r="B246" s="1695"/>
      <c r="C246" s="1696"/>
      <c r="D246" s="1697"/>
      <c r="E246" s="1630"/>
      <c r="F246" s="1630"/>
    </row>
    <row r="247" spans="1:6">
      <c r="A247" s="1694"/>
      <c r="B247" s="1712"/>
      <c r="C247" s="1696"/>
      <c r="D247" s="1697"/>
      <c r="E247" s="1630"/>
      <c r="F247" s="1630"/>
    </row>
    <row r="248" spans="1:6">
      <c r="A248" s="1694"/>
      <c r="B248" s="1695"/>
      <c r="C248" s="1696"/>
      <c r="D248" s="1697"/>
      <c r="E248" s="1630"/>
      <c r="F248" s="1630"/>
    </row>
    <row r="249" spans="1:6">
      <c r="A249" s="1694"/>
      <c r="B249" s="1695"/>
      <c r="C249" s="1696"/>
      <c r="D249" s="1697"/>
      <c r="E249" s="1630"/>
      <c r="F249" s="1630"/>
    </row>
    <row r="250" spans="1:6">
      <c r="A250" s="1696"/>
      <c r="B250" s="1701"/>
      <c r="C250" s="1696"/>
      <c r="D250" s="1697"/>
      <c r="E250" s="1630"/>
      <c r="F250" s="1630"/>
    </row>
    <row r="251" spans="1:6">
      <c r="A251" s="1694"/>
      <c r="B251" s="1695"/>
      <c r="C251" s="1696"/>
      <c r="D251" s="1697"/>
      <c r="E251" s="1630"/>
      <c r="F251" s="1630"/>
    </row>
    <row r="252" spans="1:6">
      <c r="A252" s="1694"/>
      <c r="C252" s="1702"/>
      <c r="D252" s="1697"/>
      <c r="E252" s="1630"/>
      <c r="F252" s="1630"/>
    </row>
    <row r="253" spans="1:6">
      <c r="A253" s="1694"/>
      <c r="B253" s="1701"/>
      <c r="C253" s="1696"/>
      <c r="D253" s="1697"/>
      <c r="E253" s="1630"/>
      <c r="F253" s="1630"/>
    </row>
    <row r="254" spans="1:6">
      <c r="A254" s="1694"/>
      <c r="B254" s="1695"/>
      <c r="C254" s="1696"/>
      <c r="D254" s="1697"/>
      <c r="E254" s="1630"/>
      <c r="F254" s="1630"/>
    </row>
    <row r="255" spans="1:6">
      <c r="A255" s="1694"/>
      <c r="B255" s="1695"/>
      <c r="C255" s="1696"/>
      <c r="D255" s="1697"/>
      <c r="E255" s="1630"/>
      <c r="F255" s="1630"/>
    </row>
    <row r="256" spans="1:6">
      <c r="A256" s="1694"/>
      <c r="B256" s="1695"/>
      <c r="C256" s="1696"/>
      <c r="D256" s="1697"/>
      <c r="E256" s="1630"/>
      <c r="F256" s="1630"/>
    </row>
    <row r="257" spans="1:6">
      <c r="A257" s="1694"/>
      <c r="B257" s="1695"/>
      <c r="C257" s="1696"/>
      <c r="D257" s="1697"/>
      <c r="E257" s="1630"/>
      <c r="F257" s="1630"/>
    </row>
    <row r="258" spans="1:6">
      <c r="A258" s="1694"/>
      <c r="B258" s="1695"/>
      <c r="C258" s="1696"/>
      <c r="D258" s="1697"/>
      <c r="E258" s="1630"/>
      <c r="F258" s="1630"/>
    </row>
    <row r="259" spans="1:6">
      <c r="A259" s="1694"/>
      <c r="B259" s="1695"/>
      <c r="C259" s="1696"/>
      <c r="D259" s="1697"/>
      <c r="E259" s="1630"/>
      <c r="F259" s="1630"/>
    </row>
    <row r="260" spans="1:6">
      <c r="A260" s="1694"/>
      <c r="B260" s="1695"/>
      <c r="C260" s="1696"/>
      <c r="D260" s="1697"/>
      <c r="E260" s="1630"/>
      <c r="F260" s="1630"/>
    </row>
    <row r="261" spans="1:6">
      <c r="A261" s="1694"/>
      <c r="B261" s="1695"/>
      <c r="C261" s="1696"/>
      <c r="D261" s="1697"/>
      <c r="E261" s="1630"/>
      <c r="F261" s="1630"/>
    </row>
    <row r="262" spans="1:6">
      <c r="A262" s="1694"/>
      <c r="B262" s="1701"/>
      <c r="C262" s="1696"/>
      <c r="D262" s="1697"/>
      <c r="E262" s="1630"/>
      <c r="F262" s="1630"/>
    </row>
    <row r="263" spans="1:6">
      <c r="A263" s="1694"/>
      <c r="B263" s="1712"/>
      <c r="C263" s="1696"/>
      <c r="D263" s="1697"/>
      <c r="E263" s="1630"/>
      <c r="F263" s="1630"/>
    </row>
    <row r="264" spans="1:6">
      <c r="A264" s="1694"/>
      <c r="B264" s="1695"/>
      <c r="C264" s="1696"/>
      <c r="D264" s="1697"/>
      <c r="E264" s="1630"/>
      <c r="F264" s="1630"/>
    </row>
    <row r="265" spans="1:6" ht="51.95" customHeight="1">
      <c r="A265" s="1694"/>
      <c r="B265" s="1695"/>
      <c r="C265" s="1696"/>
      <c r="D265" s="1697"/>
      <c r="E265" s="1630"/>
      <c r="F265" s="1630"/>
    </row>
    <row r="266" spans="1:6">
      <c r="A266" s="1694"/>
      <c r="B266" s="1695"/>
      <c r="C266" s="1696"/>
      <c r="D266" s="1697"/>
      <c r="E266" s="1630"/>
      <c r="F266" s="1630"/>
    </row>
    <row r="267" spans="1:6">
      <c r="A267" s="1694"/>
      <c r="B267" s="1695"/>
      <c r="C267" s="1702"/>
      <c r="D267" s="1697"/>
      <c r="E267" s="1630"/>
      <c r="F267" s="1630"/>
    </row>
    <row r="268" spans="1:6">
      <c r="A268" s="1694"/>
      <c r="B268" s="1695"/>
      <c r="C268" s="1702"/>
      <c r="D268" s="1697"/>
      <c r="E268" s="1630"/>
      <c r="F268" s="1630"/>
    </row>
    <row r="269" spans="1:6">
      <c r="A269" s="1694"/>
      <c r="B269" s="1695"/>
      <c r="C269" s="1702"/>
      <c r="D269" s="1697"/>
      <c r="E269" s="1630"/>
      <c r="F269" s="1630"/>
    </row>
    <row r="270" spans="1:6">
      <c r="A270" s="1694"/>
      <c r="B270" s="1695"/>
      <c r="C270" s="1702"/>
      <c r="D270" s="1697"/>
      <c r="E270" s="1630"/>
      <c r="F270" s="1630"/>
    </row>
    <row r="271" spans="1:6">
      <c r="A271" s="1694"/>
      <c r="B271" s="1695"/>
      <c r="C271" s="1696"/>
      <c r="D271" s="1697"/>
      <c r="E271" s="1630"/>
      <c r="F271" s="1630"/>
    </row>
    <row r="272" spans="1:6">
      <c r="A272" s="1694"/>
      <c r="B272" s="1695"/>
      <c r="C272" s="1696"/>
      <c r="D272" s="1697"/>
      <c r="E272" s="1630"/>
      <c r="F272" s="1630"/>
    </row>
    <row r="273" spans="1:6">
      <c r="A273" s="1694"/>
      <c r="B273" s="1695"/>
      <c r="C273" s="1702"/>
      <c r="D273" s="1697"/>
      <c r="E273" s="1630"/>
      <c r="F273" s="1630"/>
    </row>
    <row r="274" spans="1:6">
      <c r="A274" s="1694"/>
      <c r="B274" s="1695"/>
      <c r="C274" s="1696"/>
      <c r="D274" s="1697"/>
      <c r="E274" s="1630"/>
      <c r="F274" s="1630"/>
    </row>
    <row r="275" spans="1:6">
      <c r="A275" s="1694"/>
      <c r="B275" s="1695"/>
      <c r="C275" s="1696"/>
      <c r="D275" s="1697"/>
      <c r="E275" s="1630"/>
      <c r="F275" s="1630"/>
    </row>
    <row r="276" spans="1:6">
      <c r="A276" s="1694"/>
      <c r="B276" s="1695"/>
      <c r="C276" s="1696"/>
      <c r="D276" s="1697"/>
      <c r="E276" s="1630"/>
      <c r="F276" s="1630"/>
    </row>
    <row r="277" spans="1:6">
      <c r="A277" s="1694"/>
      <c r="B277" s="1695"/>
      <c r="C277" s="1696"/>
      <c r="D277" s="1697"/>
      <c r="E277" s="1630"/>
      <c r="F277" s="1630"/>
    </row>
    <row r="278" spans="1:6">
      <c r="A278" s="1694"/>
      <c r="B278" s="1695"/>
      <c r="C278" s="1696"/>
      <c r="D278" s="1697"/>
      <c r="E278" s="1630"/>
      <c r="F278" s="1630"/>
    </row>
    <row r="279" spans="1:6">
      <c r="A279" s="1694"/>
      <c r="C279" s="1702"/>
      <c r="D279" s="1697"/>
      <c r="E279" s="1630"/>
      <c r="F279" s="1630"/>
    </row>
    <row r="280" spans="1:6">
      <c r="A280" s="1694"/>
      <c r="C280" s="1702"/>
      <c r="D280" s="1697"/>
      <c r="E280" s="1630"/>
      <c r="F280" s="1630"/>
    </row>
    <row r="281" spans="1:6">
      <c r="A281" s="1694"/>
      <c r="B281" s="1712"/>
      <c r="C281" s="1702"/>
      <c r="D281" s="1697"/>
      <c r="E281" s="1630"/>
      <c r="F281" s="1630"/>
    </row>
    <row r="282" spans="1:6">
      <c r="A282" s="1694"/>
      <c r="C282" s="1702"/>
      <c r="D282" s="1697"/>
      <c r="E282" s="1630"/>
      <c r="F282" s="1630"/>
    </row>
    <row r="283" spans="1:6">
      <c r="A283" s="1694"/>
      <c r="B283" s="1695"/>
      <c r="C283" s="1696"/>
      <c r="D283" s="1697"/>
      <c r="E283" s="1630"/>
      <c r="F283" s="1630"/>
    </row>
    <row r="284" spans="1:6">
      <c r="A284" s="1694"/>
      <c r="B284" s="1695"/>
      <c r="C284" s="1696"/>
      <c r="D284" s="1697"/>
      <c r="E284" s="1630"/>
      <c r="F284" s="1630"/>
    </row>
    <row r="285" spans="1:6">
      <c r="A285" s="1694"/>
      <c r="B285" s="1695"/>
      <c r="C285" s="1696"/>
      <c r="D285" s="1697"/>
      <c r="E285" s="1630"/>
      <c r="F285" s="1630"/>
    </row>
    <row r="286" spans="1:6">
      <c r="A286" s="1694"/>
      <c r="B286" s="1712"/>
      <c r="C286" s="1696"/>
      <c r="D286" s="1697"/>
      <c r="E286" s="1630"/>
      <c r="F286" s="1630"/>
    </row>
    <row r="287" spans="1:6">
      <c r="A287" s="1694"/>
      <c r="B287" s="1701"/>
      <c r="C287" s="1696"/>
      <c r="D287" s="1697"/>
    </row>
    <row r="288" spans="1:6">
      <c r="A288" s="1694"/>
      <c r="B288" s="1712"/>
      <c r="C288" s="1696"/>
      <c r="D288" s="1697"/>
    </row>
    <row r="289" spans="1:6">
      <c r="A289" s="1694"/>
      <c r="B289" s="1695"/>
      <c r="C289" s="1696"/>
      <c r="D289" s="1697"/>
    </row>
    <row r="290" spans="1:6">
      <c r="A290" s="1694"/>
      <c r="B290" s="1705"/>
      <c r="C290" s="1696"/>
      <c r="D290" s="1697"/>
    </row>
    <row r="291" spans="1:6">
      <c r="A291" s="1694"/>
      <c r="B291" s="1705"/>
      <c r="C291" s="1696"/>
      <c r="D291" s="1697"/>
    </row>
    <row r="292" spans="1:6">
      <c r="A292" s="1694"/>
      <c r="B292" s="1706"/>
      <c r="C292" s="1707"/>
      <c r="D292" s="1697"/>
    </row>
    <row r="293" spans="1:6">
      <c r="A293" s="1694"/>
      <c r="B293" s="1695"/>
      <c r="C293" s="1696"/>
      <c r="D293" s="1697"/>
    </row>
    <row r="294" spans="1:6">
      <c r="A294" s="1694"/>
      <c r="B294" s="1695"/>
      <c r="C294" s="1696"/>
      <c r="D294" s="1697"/>
    </row>
    <row r="295" spans="1:6">
      <c r="A295" s="1694"/>
      <c r="B295" s="1695"/>
      <c r="C295" s="1696"/>
      <c r="D295" s="1697"/>
    </row>
    <row r="296" spans="1:6">
      <c r="A296" s="1694"/>
      <c r="B296" s="1695"/>
      <c r="C296" s="1696"/>
      <c r="D296" s="1697"/>
    </row>
    <row r="297" spans="1:6">
      <c r="A297" s="1713"/>
      <c r="B297" s="1695"/>
      <c r="C297" s="1696"/>
      <c r="D297" s="1697"/>
    </row>
    <row r="298" spans="1:6" ht="13.5" thickBot="1">
      <c r="A298" s="1714"/>
      <c r="B298" s="1715"/>
      <c r="C298" s="1716"/>
      <c r="D298" s="1717"/>
      <c r="E298" s="1718"/>
      <c r="F298" s="1718"/>
    </row>
    <row r="299" spans="1:6" ht="13.5" thickTop="1">
      <c r="A299" s="1694"/>
      <c r="B299" s="1695"/>
      <c r="C299" s="1696"/>
      <c r="D299" s="1697"/>
    </row>
    <row r="300" spans="1:6">
      <c r="A300" s="1694"/>
      <c r="B300" s="1695"/>
      <c r="C300" s="1696"/>
      <c r="D300" s="1697"/>
    </row>
    <row r="301" spans="1:6" ht="27.2" customHeight="1">
      <c r="A301" s="3512"/>
      <c r="B301" s="3512"/>
      <c r="C301" s="3512"/>
      <c r="D301" s="3512"/>
    </row>
    <row r="302" spans="1:6">
      <c r="A302" s="1719"/>
      <c r="B302" s="1719"/>
      <c r="C302" s="1699"/>
      <c r="D302" s="1700"/>
    </row>
    <row r="303" spans="1:6">
      <c r="A303" s="1694"/>
      <c r="C303" s="1699"/>
      <c r="D303" s="1700"/>
      <c r="E303" s="1630"/>
      <c r="F303" s="1630"/>
    </row>
    <row r="304" spans="1:6">
      <c r="A304" s="1694"/>
      <c r="B304" s="1695"/>
      <c r="C304" s="1702"/>
      <c r="D304" s="1697"/>
      <c r="E304" s="1630"/>
      <c r="F304" s="1630"/>
    </row>
    <row r="305" spans="1:6" ht="65.25" customHeight="1">
      <c r="A305" s="1694"/>
      <c r="B305" s="1695"/>
      <c r="C305" s="1702"/>
      <c r="D305" s="1697"/>
      <c r="E305" s="1630"/>
      <c r="F305" s="1630"/>
    </row>
    <row r="306" spans="1:6">
      <c r="A306" s="1694"/>
      <c r="B306" s="1695"/>
      <c r="C306" s="1696"/>
      <c r="D306" s="1697"/>
      <c r="E306" s="1630"/>
      <c r="F306" s="1630"/>
    </row>
    <row r="307" spans="1:6">
      <c r="A307" s="1694"/>
      <c r="C307" s="1696"/>
      <c r="D307" s="1697"/>
      <c r="E307" s="1630"/>
      <c r="F307" s="1630"/>
    </row>
    <row r="308" spans="1:6">
      <c r="A308" s="1694"/>
      <c r="B308" s="1695"/>
      <c r="C308" s="1702"/>
      <c r="D308" s="1697"/>
      <c r="E308" s="1630"/>
      <c r="F308" s="1630"/>
    </row>
    <row r="309" spans="1:6">
      <c r="A309" s="1694"/>
      <c r="B309" s="1695"/>
      <c r="C309" s="1702"/>
      <c r="D309" s="1697"/>
      <c r="E309" s="1630"/>
      <c r="F309" s="1630"/>
    </row>
    <row r="310" spans="1:6">
      <c r="A310" s="1694"/>
      <c r="B310" s="1720"/>
      <c r="C310" s="1702"/>
      <c r="D310" s="1697"/>
      <c r="E310" s="1630"/>
      <c r="F310" s="1630"/>
    </row>
    <row r="311" spans="1:6">
      <c r="A311" s="1694"/>
      <c r="B311" s="1695"/>
      <c r="C311" s="1702"/>
      <c r="D311" s="1697"/>
      <c r="E311" s="1630"/>
      <c r="F311" s="1630"/>
    </row>
    <row r="312" spans="1:6">
      <c r="A312" s="1720"/>
      <c r="B312" s="1721"/>
      <c r="C312" s="1702"/>
      <c r="D312" s="1697"/>
      <c r="E312" s="1630"/>
      <c r="F312" s="1630"/>
    </row>
    <row r="313" spans="1:6">
      <c r="A313" s="1694"/>
      <c r="B313" s="1695"/>
      <c r="C313" s="1702"/>
      <c r="D313" s="1697"/>
      <c r="E313" s="1630"/>
      <c r="F313" s="1630"/>
    </row>
    <row r="314" spans="1:6">
      <c r="A314" s="1694"/>
      <c r="B314" s="1721"/>
      <c r="C314" s="1702"/>
      <c r="D314" s="1697"/>
      <c r="E314" s="1630"/>
      <c r="F314" s="1630"/>
    </row>
    <row r="315" spans="1:6">
      <c r="A315" s="1694"/>
      <c r="B315" s="1721"/>
      <c r="C315" s="1702"/>
      <c r="D315" s="1697"/>
      <c r="E315" s="1630"/>
      <c r="F315" s="1630"/>
    </row>
    <row r="316" spans="1:6">
      <c r="A316" s="1694"/>
      <c r="B316" s="1721"/>
      <c r="C316" s="1702"/>
      <c r="D316" s="1697"/>
      <c r="E316" s="1630"/>
      <c r="F316" s="1630"/>
    </row>
    <row r="317" spans="1:6">
      <c r="A317" s="1694"/>
      <c r="B317" s="1721"/>
      <c r="C317" s="1702"/>
      <c r="D317" s="1697"/>
      <c r="E317" s="1630"/>
      <c r="F317" s="1630"/>
    </row>
    <row r="318" spans="1:6">
      <c r="A318" s="1694"/>
      <c r="B318" s="1721"/>
      <c r="C318" s="1702"/>
      <c r="D318" s="1697"/>
      <c r="E318" s="1630"/>
      <c r="F318" s="1630"/>
    </row>
    <row r="319" spans="1:6">
      <c r="A319" s="1694"/>
      <c r="B319" s="1721"/>
      <c r="C319" s="1702"/>
      <c r="D319" s="1697"/>
    </row>
    <row r="320" spans="1:6">
      <c r="A320" s="1694"/>
      <c r="B320" s="1722"/>
      <c r="C320" s="1723"/>
      <c r="D320" s="1724"/>
      <c r="E320" s="1725"/>
      <c r="F320" s="1726"/>
    </row>
    <row r="321" spans="1:6">
      <c r="A321" s="1727"/>
      <c r="B321" s="1722"/>
      <c r="C321" s="1723"/>
      <c r="D321" s="1724"/>
      <c r="E321" s="1725"/>
      <c r="F321" s="1726"/>
    </row>
    <row r="322" spans="1:6">
      <c r="A322" s="1727"/>
      <c r="B322" s="1722"/>
      <c r="C322" s="1723"/>
      <c r="D322" s="1697"/>
    </row>
    <row r="323" spans="1:6">
      <c r="A323" s="1694"/>
      <c r="B323" s="1695"/>
      <c r="C323" s="1696"/>
      <c r="D323" s="1697"/>
    </row>
    <row r="324" spans="1:6">
      <c r="A324" s="1694"/>
      <c r="B324" s="1695"/>
      <c r="C324" s="1728"/>
      <c r="D324" s="1729"/>
      <c r="E324" s="1730"/>
      <c r="F324" s="1730"/>
    </row>
    <row r="325" spans="1:6">
      <c r="A325" s="1731"/>
      <c r="B325" s="1695"/>
      <c r="C325" s="1732"/>
      <c r="D325" s="1724"/>
      <c r="E325" s="1730"/>
      <c r="F325" s="1730"/>
    </row>
    <row r="326" spans="1:6">
      <c r="A326" s="1731"/>
      <c r="B326" s="1695"/>
      <c r="C326" s="1728"/>
      <c r="D326" s="1729"/>
      <c r="E326" s="1730"/>
    </row>
    <row r="327" spans="1:6">
      <c r="A327" s="1694"/>
      <c r="B327" s="1721"/>
      <c r="C327" s="1702"/>
      <c r="D327" s="1697"/>
    </row>
    <row r="328" spans="1:6">
      <c r="A328" s="1694"/>
      <c r="B328" s="1695"/>
      <c r="C328" s="1696"/>
      <c r="D328" s="1697"/>
    </row>
    <row r="329" spans="1:6">
      <c r="A329" s="1694"/>
      <c r="B329" s="1695"/>
      <c r="C329" s="1696"/>
      <c r="D329" s="1697"/>
    </row>
    <row r="330" spans="1:6">
      <c r="A330" s="1694"/>
      <c r="B330" s="1695"/>
      <c r="C330" s="1696"/>
      <c r="D330" s="1697"/>
    </row>
    <row r="331" spans="1:6">
      <c r="A331" s="1694"/>
      <c r="B331" s="1695"/>
      <c r="C331" s="1696"/>
      <c r="D331" s="1697"/>
    </row>
    <row r="332" spans="1:6">
      <c r="A332" s="1694"/>
      <c r="B332" s="1695"/>
      <c r="C332" s="1732"/>
      <c r="D332" s="1729"/>
      <c r="E332" s="1730"/>
      <c r="F332" s="1730"/>
    </row>
    <row r="333" spans="1:6">
      <c r="A333" s="1732"/>
      <c r="B333" s="1695"/>
      <c r="C333" s="1732"/>
      <c r="D333" s="1729"/>
      <c r="E333" s="1730"/>
      <c r="F333" s="1730"/>
    </row>
    <row r="334" spans="1:6">
      <c r="A334" s="1732"/>
      <c r="B334" s="1695"/>
      <c r="C334" s="1732"/>
      <c r="D334" s="1729"/>
      <c r="E334" s="1730"/>
      <c r="F334" s="1730"/>
    </row>
    <row r="335" spans="1:6">
      <c r="A335" s="1732"/>
      <c r="B335" s="1695"/>
      <c r="C335" s="1732"/>
      <c r="D335" s="1729"/>
      <c r="E335" s="1730"/>
      <c r="F335" s="1730"/>
    </row>
    <row r="336" spans="1:6">
      <c r="A336" s="1732"/>
      <c r="B336" s="1695"/>
      <c r="C336" s="1732"/>
      <c r="D336" s="1729"/>
      <c r="E336" s="1730"/>
    </row>
    <row r="337" spans="1:6">
      <c r="A337" s="1732"/>
      <c r="B337" s="1695"/>
      <c r="C337" s="1732"/>
      <c r="D337" s="1729"/>
      <c r="E337" s="1730"/>
    </row>
    <row r="338" spans="1:6">
      <c r="A338" s="1733"/>
      <c r="B338" s="1733"/>
      <c r="E338" s="1736"/>
      <c r="F338" s="1736"/>
    </row>
    <row r="339" spans="1:6">
      <c r="A339" s="1694"/>
      <c r="B339" s="1695"/>
      <c r="C339" s="1696"/>
      <c r="D339" s="1697"/>
    </row>
    <row r="340" spans="1:6">
      <c r="A340" s="1694"/>
      <c r="B340" s="1721"/>
      <c r="C340" s="1696"/>
      <c r="D340" s="1697"/>
    </row>
    <row r="341" spans="1:6">
      <c r="A341" s="1694"/>
      <c r="B341" s="1695"/>
      <c r="C341" s="1696"/>
      <c r="D341" s="1697"/>
    </row>
    <row r="342" spans="1:6">
      <c r="A342" s="1694"/>
      <c r="B342" s="1695"/>
      <c r="C342" s="1696"/>
      <c r="D342" s="1697"/>
    </row>
    <row r="343" spans="1:6">
      <c r="A343" s="1694"/>
      <c r="B343" s="1695"/>
      <c r="C343" s="1696"/>
      <c r="D343" s="1697"/>
    </row>
    <row r="344" spans="1:6">
      <c r="A344" s="1694"/>
      <c r="B344" s="1695"/>
      <c r="C344" s="1696"/>
      <c r="D344" s="1697"/>
    </row>
    <row r="345" spans="1:6">
      <c r="A345" s="1694"/>
      <c r="B345" s="1695"/>
      <c r="C345" s="1696"/>
      <c r="D345" s="1697"/>
    </row>
    <row r="346" spans="1:6">
      <c r="A346" s="1694"/>
      <c r="B346" s="1695"/>
      <c r="C346" s="1696"/>
      <c r="D346" s="1697"/>
    </row>
    <row r="347" spans="1:6">
      <c r="A347" s="1694"/>
      <c r="B347" s="1695"/>
      <c r="C347" s="1696"/>
      <c r="D347" s="1697"/>
    </row>
    <row r="348" spans="1:6">
      <c r="A348" s="1694"/>
      <c r="B348" s="1695"/>
      <c r="C348" s="1696"/>
      <c r="D348" s="1697"/>
    </row>
    <row r="349" spans="1:6">
      <c r="A349" s="1694"/>
      <c r="B349" s="1695"/>
      <c r="C349" s="1696"/>
      <c r="D349" s="1697"/>
    </row>
    <row r="350" spans="1:6" ht="13.5" thickBot="1">
      <c r="A350" s="1714"/>
      <c r="B350" s="1715"/>
      <c r="C350" s="1716"/>
      <c r="D350" s="1717"/>
      <c r="E350" s="1718"/>
      <c r="F350" s="1718"/>
    </row>
    <row r="351" spans="1:6" ht="13.5" thickTop="1">
      <c r="A351" s="1719"/>
      <c r="B351" s="1719"/>
      <c r="C351" s="1696"/>
      <c r="D351" s="1697"/>
      <c r="E351" s="1630"/>
      <c r="F351" s="1630"/>
    </row>
    <row r="352" spans="1:6">
      <c r="A352" s="1719"/>
      <c r="B352" s="1719"/>
      <c r="C352" s="1696"/>
      <c r="D352" s="1697"/>
      <c r="E352" s="1630"/>
      <c r="F352" s="1630"/>
    </row>
    <row r="353" spans="1:6">
      <c r="A353" s="1696"/>
      <c r="B353" s="1701"/>
      <c r="C353" s="1696"/>
      <c r="D353" s="1697"/>
      <c r="E353" s="1630"/>
      <c r="F353" s="1630"/>
    </row>
    <row r="354" spans="1:6">
      <c r="A354" s="1696"/>
      <c r="B354" s="1712"/>
      <c r="C354" s="1696"/>
      <c r="D354" s="1697"/>
      <c r="E354" s="1630"/>
      <c r="F354" s="1630"/>
    </row>
    <row r="355" spans="1:6">
      <c r="A355" s="1696"/>
      <c r="B355" s="1712"/>
      <c r="C355" s="1696"/>
      <c r="D355" s="1697"/>
      <c r="E355" s="1630"/>
      <c r="F355" s="1630"/>
    </row>
    <row r="356" spans="1:6">
      <c r="A356" s="1731"/>
      <c r="B356" s="1720"/>
      <c r="C356" s="1731"/>
      <c r="D356" s="1737"/>
      <c r="E356" s="1630"/>
      <c r="F356" s="1630"/>
    </row>
    <row r="357" spans="1:6">
      <c r="A357" s="1719"/>
      <c r="B357" s="1720"/>
      <c r="C357" s="1731"/>
      <c r="D357" s="1737"/>
      <c r="E357" s="1630"/>
      <c r="F357" s="1630"/>
    </row>
    <row r="358" spans="1:6">
      <c r="A358" s="1731"/>
      <c r="B358" s="1720"/>
      <c r="C358" s="1731"/>
      <c r="D358" s="1737"/>
      <c r="E358" s="1630"/>
      <c r="F358" s="1630"/>
    </row>
    <row r="359" spans="1:6">
      <c r="A359" s="1696"/>
      <c r="B359" s="1701"/>
      <c r="C359" s="1696"/>
      <c r="D359" s="1697"/>
      <c r="E359" s="1630"/>
      <c r="F359" s="1630"/>
    </row>
    <row r="360" spans="1:6">
      <c r="A360" s="1731"/>
      <c r="B360" s="1720"/>
      <c r="C360" s="1731"/>
      <c r="D360" s="1737"/>
      <c r="E360" s="1630"/>
      <c r="F360" s="1630"/>
    </row>
    <row r="361" spans="1:6">
      <c r="A361" s="1731"/>
      <c r="B361" s="1738"/>
      <c r="C361" s="1731"/>
      <c r="D361" s="1737"/>
      <c r="E361" s="1630"/>
      <c r="F361" s="1630"/>
    </row>
    <row r="362" spans="1:6">
      <c r="A362" s="1731"/>
      <c r="B362" s="3513"/>
      <c r="C362" s="3513"/>
      <c r="D362" s="3513"/>
      <c r="E362" s="1630"/>
      <c r="F362" s="1630"/>
    </row>
    <row r="363" spans="1:6">
      <c r="A363" s="1731"/>
      <c r="B363" s="1739"/>
      <c r="C363" s="1740"/>
      <c r="D363" s="1724"/>
      <c r="E363" s="1630"/>
      <c r="F363" s="1630"/>
    </row>
    <row r="364" spans="1:6">
      <c r="A364" s="1731"/>
      <c r="B364" s="1720"/>
      <c r="C364" s="1731"/>
      <c r="D364" s="1737"/>
      <c r="E364" s="1630"/>
      <c r="F364" s="1630"/>
    </row>
    <row r="372" spans="1:6">
      <c r="A372" s="1630"/>
      <c r="B372" s="1630"/>
      <c r="C372" s="1630"/>
      <c r="D372" s="1741"/>
      <c r="E372" s="1630"/>
      <c r="F372" s="1630"/>
    </row>
    <row r="373" spans="1:6" ht="28.5" customHeight="1"/>
  </sheetData>
  <sheetProtection algorithmName="SHA-512" hashValue="e12h5f5o3Aph3MxJGHTaZcwVniWa/LS95yqMTCWYEY/uLcBtr3sN44/5w2HwhTqtKjoxsKlXmbgiPvJwM32XYg==" saltValue="4WVrcws2pQGhreXlrBQ3/g==" spinCount="100000" sheet="1" objects="1" scenarios="1" selectLockedCells="1"/>
  <mergeCells count="4">
    <mergeCell ref="A4:D4"/>
    <mergeCell ref="A228:D228"/>
    <mergeCell ref="A301:D301"/>
    <mergeCell ref="B362:D362"/>
  </mergeCells>
  <pageMargins left="0.74803149606299213" right="0.74803149606299213" top="0.98425196850393704" bottom="0.98425196850393704" header="0.51181102362204722" footer="0.51181102362204722"/>
  <pageSetup paperSize="9" orientation="portrait" r:id="rId1"/>
  <headerFooter alignWithMargins="0">
    <oddHeader>&amp;CVODOVOD, KANALIZACIJA</oddHeader>
    <oddFooter>&amp;C&amp;P/&amp;N&amp;RPZI</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sheetPr>
  <dimension ref="A1:DE161"/>
  <sheetViews>
    <sheetView view="pageBreakPreview" zoomScaleSheetLayoutView="100" workbookViewId="0">
      <selection activeCell="E42" sqref="E42"/>
    </sheetView>
  </sheetViews>
  <sheetFormatPr defaultRowHeight="12.75"/>
  <cols>
    <col min="1" max="1" width="3.42578125" style="185" customWidth="1"/>
    <col min="2" max="2" width="37.140625" style="426" customWidth="1"/>
    <col min="3" max="3" width="5.42578125" style="187" customWidth="1"/>
    <col min="4" max="4" width="10.7109375" style="212" customWidth="1"/>
    <col min="5" max="5" width="14.28515625" style="183" customWidth="1"/>
    <col min="6" max="6" width="17.140625" style="183" customWidth="1"/>
    <col min="7" max="26" width="9.140625" style="1010"/>
    <col min="27" max="16384" width="9.140625" style="221"/>
  </cols>
  <sheetData>
    <row r="1" spans="1:26" s="340" customFormat="1">
      <c r="A1" s="338" t="s">
        <v>9</v>
      </c>
      <c r="B1" s="702" t="s">
        <v>10</v>
      </c>
      <c r="C1" s="214"/>
      <c r="D1" s="215"/>
      <c r="E1" s="218"/>
      <c r="F1" s="218"/>
      <c r="G1" s="1020"/>
      <c r="H1" s="1020"/>
      <c r="I1" s="1020"/>
      <c r="J1" s="1020"/>
      <c r="K1" s="1020"/>
      <c r="L1" s="1020"/>
      <c r="M1" s="1020"/>
      <c r="N1" s="1020"/>
      <c r="O1" s="1020"/>
      <c r="P1" s="1020"/>
      <c r="Q1" s="1020"/>
      <c r="R1" s="1020"/>
      <c r="S1" s="1020"/>
      <c r="T1" s="1020"/>
      <c r="U1" s="1020"/>
      <c r="V1" s="1020"/>
      <c r="W1" s="1020"/>
      <c r="X1" s="1020"/>
      <c r="Y1" s="1020"/>
      <c r="Z1" s="1020"/>
    </row>
    <row r="2" spans="1:26" s="340" customFormat="1">
      <c r="A2" s="338"/>
      <c r="B2" s="702"/>
      <c r="C2" s="214"/>
      <c r="D2" s="215"/>
      <c r="E2" s="218"/>
      <c r="F2" s="218"/>
      <c r="G2" s="1020"/>
      <c r="H2" s="1020"/>
      <c r="I2" s="1020"/>
      <c r="J2" s="1020"/>
      <c r="K2" s="1020"/>
      <c r="L2" s="1020"/>
      <c r="M2" s="1020"/>
      <c r="N2" s="1020"/>
      <c r="O2" s="1020"/>
      <c r="P2" s="1020"/>
      <c r="Q2" s="1020"/>
      <c r="R2" s="1020"/>
      <c r="S2" s="1020"/>
      <c r="T2" s="1020"/>
      <c r="U2" s="1020"/>
      <c r="V2" s="1020"/>
      <c r="W2" s="1020"/>
      <c r="X2" s="1020"/>
      <c r="Y2" s="1020"/>
      <c r="Z2" s="1020"/>
    </row>
    <row r="3" spans="1:26">
      <c r="A3" s="703"/>
      <c r="B3" s="704"/>
      <c r="C3" s="703"/>
      <c r="D3" s="705"/>
      <c r="E3" s="705"/>
      <c r="F3" s="705"/>
    </row>
    <row r="4" spans="1:26" s="98" customFormat="1">
      <c r="A4" s="1005"/>
      <c r="B4" s="1006" t="s">
        <v>37</v>
      </c>
      <c r="C4" s="1007" t="s">
        <v>38</v>
      </c>
      <c r="D4" s="1008" t="s">
        <v>39</v>
      </c>
      <c r="E4" s="1008" t="s">
        <v>40</v>
      </c>
      <c r="F4" s="1008" t="s">
        <v>41</v>
      </c>
      <c r="G4" s="1021"/>
      <c r="H4" s="1021"/>
      <c r="I4" s="1021"/>
      <c r="J4" s="1021"/>
      <c r="K4" s="1021"/>
      <c r="L4" s="1021"/>
      <c r="M4" s="1021"/>
      <c r="N4" s="1021"/>
      <c r="O4" s="1021"/>
      <c r="P4" s="1021"/>
      <c r="Q4" s="1021"/>
      <c r="R4" s="1021"/>
      <c r="S4" s="1021"/>
      <c r="T4" s="1021"/>
      <c r="U4" s="1021"/>
      <c r="V4" s="1021"/>
      <c r="W4" s="1021"/>
      <c r="X4" s="1021"/>
      <c r="Y4" s="1021"/>
      <c r="Z4" s="1021"/>
    </row>
    <row r="5" spans="1:26" s="340" customFormat="1">
      <c r="A5" s="338"/>
      <c r="B5" s="427"/>
      <c r="C5" s="214"/>
      <c r="D5" s="215"/>
      <c r="E5" s="218"/>
      <c r="F5" s="218"/>
      <c r="G5" s="1020"/>
      <c r="H5" s="1020"/>
      <c r="I5" s="1020"/>
      <c r="J5" s="1020"/>
      <c r="K5" s="1020"/>
      <c r="L5" s="1020"/>
      <c r="M5" s="1020"/>
      <c r="N5" s="1020"/>
      <c r="O5" s="1020"/>
      <c r="P5" s="1020"/>
      <c r="Q5" s="1020"/>
      <c r="R5" s="1020"/>
      <c r="S5" s="1020"/>
      <c r="T5" s="1020"/>
      <c r="U5" s="1020"/>
      <c r="V5" s="1020"/>
      <c r="W5" s="1020"/>
      <c r="X5" s="1020"/>
      <c r="Y5" s="1020"/>
      <c r="Z5" s="1020"/>
    </row>
    <row r="6" spans="1:26" ht="51">
      <c r="B6" s="219" t="s">
        <v>2024</v>
      </c>
      <c r="C6" s="706"/>
      <c r="D6" s="706"/>
      <c r="E6" s="1009"/>
    </row>
    <row r="7" spans="1:26">
      <c r="B7" s="222"/>
      <c r="C7" s="706"/>
      <c r="D7" s="706"/>
      <c r="E7" s="1009"/>
    </row>
    <row r="8" spans="1:26">
      <c r="B8" s="223" t="s">
        <v>116</v>
      </c>
      <c r="C8" s="706"/>
      <c r="D8" s="706"/>
      <c r="E8" s="1009"/>
    </row>
    <row r="9" spans="1:26" ht="25.5">
      <c r="B9" s="223" t="s">
        <v>117</v>
      </c>
      <c r="C9" s="706"/>
      <c r="D9" s="183"/>
      <c r="E9" s="1010"/>
    </row>
    <row r="10" spans="1:26" ht="25.5">
      <c r="B10" s="223" t="s">
        <v>118</v>
      </c>
      <c r="C10" s="706"/>
      <c r="D10" s="183"/>
      <c r="E10" s="1010"/>
    </row>
    <row r="11" spans="1:26" ht="25.5">
      <c r="B11" s="223" t="s">
        <v>119</v>
      </c>
      <c r="C11" s="706"/>
      <c r="D11" s="183"/>
      <c r="E11" s="1010"/>
    </row>
    <row r="12" spans="1:26" ht="25.5">
      <c r="B12" s="223" t="s">
        <v>120</v>
      </c>
      <c r="C12" s="706"/>
      <c r="D12" s="183"/>
      <c r="E12" s="1010"/>
    </row>
    <row r="13" spans="1:26" ht="25.5">
      <c r="B13" s="223" t="s">
        <v>121</v>
      </c>
      <c r="C13" s="706"/>
      <c r="D13" s="183"/>
      <c r="E13" s="1010"/>
    </row>
    <row r="14" spans="1:26" ht="25.5">
      <c r="B14" s="223" t="s">
        <v>122</v>
      </c>
      <c r="C14" s="706"/>
      <c r="D14" s="183"/>
      <c r="E14" s="1010"/>
    </row>
    <row r="15" spans="1:26" ht="25.5">
      <c r="B15" s="223" t="s">
        <v>123</v>
      </c>
      <c r="C15" s="706"/>
      <c r="D15" s="183"/>
      <c r="E15" s="1010"/>
    </row>
    <row r="16" spans="1:26" ht="25.5">
      <c r="B16" s="223" t="s">
        <v>124</v>
      </c>
      <c r="C16" s="706"/>
      <c r="D16" s="183"/>
      <c r="E16" s="1010"/>
    </row>
    <row r="17" spans="2:5" ht="25.5">
      <c r="B17" s="223" t="s">
        <v>125</v>
      </c>
      <c r="C17" s="706"/>
      <c r="D17" s="183"/>
      <c r="E17" s="1010"/>
    </row>
    <row r="18" spans="2:5" ht="25.5">
      <c r="B18" s="223" t="s">
        <v>126</v>
      </c>
      <c r="C18" s="706"/>
      <c r="D18" s="183"/>
      <c r="E18" s="1010"/>
    </row>
    <row r="19" spans="2:5" ht="25.5">
      <c r="B19" s="223" t="s">
        <v>127</v>
      </c>
      <c r="C19" s="706"/>
      <c r="D19" s="183"/>
      <c r="E19" s="1010"/>
    </row>
    <row r="20" spans="2:5">
      <c r="B20" s="223"/>
      <c r="C20" s="706"/>
      <c r="D20" s="183"/>
      <c r="E20" s="1010"/>
    </row>
    <row r="21" spans="2:5" ht="25.5">
      <c r="B21" s="223" t="s">
        <v>128</v>
      </c>
      <c r="C21" s="707"/>
      <c r="D21" s="706"/>
      <c r="E21" s="1009"/>
    </row>
    <row r="22" spans="2:5" ht="25.5">
      <c r="B22" s="223" t="s">
        <v>129</v>
      </c>
      <c r="C22" s="707"/>
      <c r="D22" s="706"/>
      <c r="E22" s="1009"/>
    </row>
    <row r="23" spans="2:5" ht="25.5">
      <c r="B23" s="223" t="s">
        <v>130</v>
      </c>
      <c r="C23" s="706"/>
      <c r="D23" s="706"/>
      <c r="E23" s="1009"/>
    </row>
    <row r="24" spans="2:5">
      <c r="B24" s="223"/>
      <c r="C24" s="706"/>
      <c r="D24" s="706"/>
      <c r="E24" s="1009"/>
    </row>
    <row r="25" spans="2:5">
      <c r="B25" s="223" t="s">
        <v>131</v>
      </c>
      <c r="C25" s="708"/>
      <c r="D25" s="708"/>
      <c r="E25" s="1009"/>
    </row>
    <row r="26" spans="2:5">
      <c r="B26" s="223" t="s">
        <v>132</v>
      </c>
      <c r="C26" s="708"/>
      <c r="D26" s="708"/>
      <c r="E26" s="1009"/>
    </row>
    <row r="27" spans="2:5" ht="25.5">
      <c r="B27" s="223" t="s">
        <v>133</v>
      </c>
      <c r="D27" s="707"/>
      <c r="E27" s="1009"/>
    </row>
    <row r="28" spans="2:5">
      <c r="B28" s="223" t="s">
        <v>134</v>
      </c>
      <c r="D28" s="707"/>
      <c r="E28" s="1009"/>
    </row>
    <row r="29" spans="2:5">
      <c r="B29" s="223" t="s">
        <v>135</v>
      </c>
      <c r="D29" s="707"/>
      <c r="E29" s="1009"/>
    </row>
    <row r="30" spans="2:5">
      <c r="B30" s="223" t="s">
        <v>136</v>
      </c>
      <c r="D30" s="707"/>
      <c r="E30" s="1009"/>
    </row>
    <row r="31" spans="2:5">
      <c r="B31" s="223" t="s">
        <v>137</v>
      </c>
      <c r="D31" s="707"/>
      <c r="E31" s="1009"/>
    </row>
    <row r="32" spans="2:5">
      <c r="B32" s="224"/>
      <c r="C32" s="706"/>
      <c r="D32" s="706"/>
      <c r="E32" s="1009"/>
    </row>
    <row r="33" spans="1:26" ht="25.5">
      <c r="B33" s="223" t="s">
        <v>138</v>
      </c>
      <c r="C33" s="706"/>
      <c r="D33" s="708"/>
      <c r="E33" s="1011"/>
    </row>
    <row r="34" spans="1:26" ht="38.25">
      <c r="B34" s="223" t="s">
        <v>139</v>
      </c>
      <c r="C34" s="707"/>
      <c r="D34" s="706"/>
      <c r="E34" s="1009"/>
    </row>
    <row r="35" spans="1:26" ht="25.5">
      <c r="B35" s="225" t="s">
        <v>140</v>
      </c>
      <c r="C35" s="706"/>
      <c r="D35" s="709"/>
      <c r="E35" s="1009"/>
    </row>
    <row r="36" spans="1:26">
      <c r="B36" s="226"/>
      <c r="D36" s="183"/>
      <c r="E36" s="975"/>
    </row>
    <row r="37" spans="1:26" s="340" customFormat="1" ht="102">
      <c r="A37" s="338"/>
      <c r="B37" s="227" t="s">
        <v>1958</v>
      </c>
      <c r="C37" s="214"/>
      <c r="D37" s="215"/>
      <c r="E37" s="1012"/>
      <c r="F37" s="218"/>
      <c r="G37" s="1020"/>
      <c r="H37" s="1020"/>
      <c r="I37" s="1020"/>
      <c r="J37" s="1020"/>
      <c r="K37" s="1020"/>
      <c r="L37" s="1020"/>
      <c r="M37" s="1020"/>
      <c r="N37" s="1020"/>
      <c r="O37" s="1020"/>
      <c r="P37" s="1020"/>
      <c r="Q37" s="1020"/>
      <c r="R37" s="1020"/>
      <c r="S37" s="1020"/>
      <c r="T37" s="1020"/>
      <c r="U37" s="1020"/>
      <c r="V37" s="1020"/>
      <c r="W37" s="1020"/>
      <c r="X37" s="1020"/>
      <c r="Y37" s="1020"/>
      <c r="Z37" s="1020"/>
    </row>
    <row r="38" spans="1:26" s="340" customFormat="1">
      <c r="A38" s="338"/>
      <c r="B38" s="228"/>
      <c r="C38" s="214"/>
      <c r="D38" s="215"/>
      <c r="E38" s="1012"/>
      <c r="F38" s="218"/>
      <c r="G38" s="1020"/>
      <c r="H38" s="1020"/>
      <c r="I38" s="1020"/>
      <c r="J38" s="1020"/>
      <c r="K38" s="1020"/>
      <c r="L38" s="1020"/>
      <c r="M38" s="1020"/>
      <c r="N38" s="1020"/>
      <c r="O38" s="1020"/>
      <c r="P38" s="1020"/>
      <c r="Q38" s="1020"/>
      <c r="R38" s="1020"/>
      <c r="S38" s="1020"/>
      <c r="T38" s="1020"/>
      <c r="U38" s="1020"/>
      <c r="V38" s="1020"/>
      <c r="W38" s="1020"/>
      <c r="X38" s="1020"/>
      <c r="Y38" s="1020"/>
      <c r="Z38" s="1020"/>
    </row>
    <row r="39" spans="1:26" ht="76.5">
      <c r="A39" s="229"/>
      <c r="B39" s="210" t="s">
        <v>141</v>
      </c>
      <c r="E39" s="1013"/>
      <c r="F39" s="212"/>
    </row>
    <row r="40" spans="1:26" s="340" customFormat="1">
      <c r="A40" s="338"/>
      <c r="B40" s="427"/>
      <c r="C40" s="214"/>
      <c r="D40" s="215"/>
      <c r="E40" s="1012"/>
      <c r="F40" s="218"/>
      <c r="G40" s="1020"/>
      <c r="H40" s="1020"/>
      <c r="I40" s="1020"/>
      <c r="J40" s="1020"/>
      <c r="K40" s="1020"/>
      <c r="L40" s="1020"/>
      <c r="M40" s="1020"/>
      <c r="N40" s="1020"/>
      <c r="O40" s="1020"/>
      <c r="P40" s="1020"/>
      <c r="Q40" s="1020"/>
      <c r="R40" s="1020"/>
      <c r="S40" s="1020"/>
      <c r="T40" s="1020"/>
      <c r="U40" s="1020"/>
      <c r="V40" s="1020"/>
      <c r="W40" s="1020"/>
      <c r="X40" s="1020"/>
      <c r="Y40" s="1020"/>
      <c r="Z40" s="1020"/>
    </row>
    <row r="41" spans="1:26" s="340" customFormat="1">
      <c r="A41" s="338"/>
      <c r="B41" s="427"/>
      <c r="C41" s="214"/>
      <c r="D41" s="215"/>
      <c r="E41" s="1012"/>
      <c r="F41" s="218"/>
      <c r="G41" s="1020"/>
      <c r="H41" s="1020"/>
      <c r="I41" s="1020"/>
      <c r="J41" s="1020"/>
      <c r="K41" s="1020"/>
      <c r="L41" s="1020"/>
      <c r="M41" s="1020"/>
      <c r="N41" s="1020"/>
      <c r="O41" s="1020"/>
      <c r="P41" s="1020"/>
      <c r="Q41" s="1020"/>
      <c r="R41" s="1020"/>
      <c r="S41" s="1020"/>
      <c r="T41" s="1020"/>
      <c r="U41" s="1020"/>
      <c r="V41" s="1020"/>
      <c r="W41" s="1020"/>
      <c r="X41" s="1020"/>
      <c r="Y41" s="1020"/>
      <c r="Z41" s="1020"/>
    </row>
    <row r="42" spans="1:26" ht="51">
      <c r="A42" s="185" t="s">
        <v>58</v>
      </c>
      <c r="B42" s="230" t="s">
        <v>142</v>
      </c>
      <c r="C42" s="187" t="s">
        <v>81</v>
      </c>
      <c r="D42" s="212">
        <f>490+2.1+24.5</f>
        <v>516.6</v>
      </c>
      <c r="E42" s="975"/>
      <c r="F42" s="183">
        <f>+E42*D42</f>
        <v>0</v>
      </c>
    </row>
    <row r="43" spans="1:26">
      <c r="E43" s="975"/>
    </row>
    <row r="44" spans="1:26" s="340" customFormat="1">
      <c r="A44" s="338"/>
      <c r="B44" s="427"/>
      <c r="C44" s="214"/>
      <c r="D44" s="215"/>
      <c r="E44" s="1012"/>
      <c r="F44" s="218"/>
      <c r="G44" s="1020"/>
      <c r="H44" s="1020"/>
      <c r="I44" s="1020"/>
      <c r="J44" s="1020"/>
      <c r="K44" s="1020"/>
      <c r="L44" s="1020"/>
      <c r="M44" s="1020"/>
      <c r="N44" s="1020"/>
      <c r="O44" s="1020"/>
      <c r="P44" s="1020"/>
      <c r="Q44" s="1020"/>
      <c r="R44" s="1020"/>
      <c r="S44" s="1020"/>
      <c r="T44" s="1020"/>
      <c r="U44" s="1020"/>
      <c r="V44" s="1020"/>
      <c r="W44" s="1020"/>
      <c r="X44" s="1020"/>
      <c r="Y44" s="1020"/>
      <c r="Z44" s="1020"/>
    </row>
    <row r="45" spans="1:26" ht="25.5">
      <c r="A45" s="185" t="s">
        <v>76</v>
      </c>
      <c r="B45" s="230" t="s">
        <v>143</v>
      </c>
      <c r="C45" s="221"/>
      <c r="D45" s="231"/>
      <c r="E45" s="1014"/>
      <c r="F45" s="231"/>
    </row>
    <row r="46" spans="1:26" ht="38.25">
      <c r="A46" s="185" t="s">
        <v>113</v>
      </c>
      <c r="B46" s="230" t="s">
        <v>144</v>
      </c>
      <c r="C46" s="187" t="s">
        <v>81</v>
      </c>
      <c r="D46" s="212">
        <v>1940</v>
      </c>
      <c r="E46" s="975"/>
      <c r="F46" s="183">
        <f>+E46*D46</f>
        <v>0</v>
      </c>
    </row>
    <row r="47" spans="1:26">
      <c r="A47" s="185" t="s">
        <v>114</v>
      </c>
      <c r="B47" s="230" t="s">
        <v>2025</v>
      </c>
      <c r="C47" s="187" t="s">
        <v>81</v>
      </c>
      <c r="D47" s="212">
        <f>25.1+34.1+19.1+14.3+11+24.9+25+54.1+7.2+17.7+23.6+17.7</f>
        <v>273.79999999999995</v>
      </c>
      <c r="E47" s="975"/>
      <c r="F47" s="183">
        <f>+E47*D47</f>
        <v>0</v>
      </c>
    </row>
    <row r="48" spans="1:26">
      <c r="A48" s="185" t="s">
        <v>115</v>
      </c>
      <c r="B48" s="230" t="s">
        <v>145</v>
      </c>
      <c r="C48" s="187" t="s">
        <v>81</v>
      </c>
      <c r="D48" s="212">
        <v>5.0999999999999996</v>
      </c>
      <c r="E48" s="975"/>
      <c r="F48" s="183">
        <f>+E48*D48</f>
        <v>0</v>
      </c>
    </row>
    <row r="49" spans="1:26" ht="38.25">
      <c r="A49" s="185" t="s">
        <v>146</v>
      </c>
      <c r="B49" s="230" t="s">
        <v>147</v>
      </c>
      <c r="C49" s="187" t="s">
        <v>81</v>
      </c>
      <c r="D49" s="212">
        <v>12.4</v>
      </c>
      <c r="E49" s="975"/>
      <c r="F49" s="183">
        <f>+E49*D49</f>
        <v>0</v>
      </c>
    </row>
    <row r="50" spans="1:26" s="340" customFormat="1">
      <c r="A50" s="338"/>
      <c r="B50" s="702"/>
      <c r="C50" s="214"/>
      <c r="D50" s="215"/>
      <c r="E50" s="1012"/>
      <c r="F50" s="218"/>
      <c r="G50" s="1020"/>
      <c r="H50" s="1020"/>
      <c r="I50" s="1020"/>
      <c r="J50" s="1020"/>
      <c r="K50" s="1020"/>
      <c r="L50" s="1020"/>
      <c r="M50" s="1020"/>
      <c r="N50" s="1020"/>
      <c r="O50" s="1020"/>
      <c r="P50" s="1020"/>
      <c r="Q50" s="1020"/>
      <c r="R50" s="1020"/>
      <c r="S50" s="1020"/>
      <c r="T50" s="1020"/>
      <c r="U50" s="1020"/>
      <c r="V50" s="1020"/>
      <c r="W50" s="1020"/>
      <c r="X50" s="1020"/>
      <c r="Y50" s="1020"/>
      <c r="Z50" s="1020"/>
    </row>
    <row r="51" spans="1:26" s="340" customFormat="1">
      <c r="A51" s="338"/>
      <c r="B51" s="702"/>
      <c r="C51" s="214"/>
      <c r="D51" s="215"/>
      <c r="E51" s="1012"/>
      <c r="F51" s="218"/>
      <c r="G51" s="1020"/>
      <c r="H51" s="1020"/>
      <c r="I51" s="1020"/>
      <c r="J51" s="1020"/>
      <c r="K51" s="1020"/>
      <c r="L51" s="1020"/>
      <c r="M51" s="1020"/>
      <c r="N51" s="1020"/>
      <c r="O51" s="1020"/>
      <c r="P51" s="1020"/>
      <c r="Q51" s="1020"/>
      <c r="R51" s="1020"/>
      <c r="S51" s="1020"/>
      <c r="T51" s="1020"/>
      <c r="U51" s="1020"/>
      <c r="V51" s="1020"/>
      <c r="W51" s="1020"/>
      <c r="X51" s="1020"/>
      <c r="Y51" s="1020"/>
      <c r="Z51" s="1020"/>
    </row>
    <row r="52" spans="1:26" ht="25.5">
      <c r="A52" s="185" t="s">
        <v>82</v>
      </c>
      <c r="B52" s="230" t="s">
        <v>148</v>
      </c>
      <c r="C52" s="221"/>
      <c r="D52" s="231"/>
      <c r="E52" s="1014"/>
      <c r="F52" s="231"/>
    </row>
    <row r="53" spans="1:26">
      <c r="A53" s="185" t="s">
        <v>113</v>
      </c>
      <c r="B53" s="230" t="s">
        <v>149</v>
      </c>
      <c r="C53" s="187" t="s">
        <v>81</v>
      </c>
      <c r="D53" s="212">
        <f>666.7+33</f>
        <v>699.7</v>
      </c>
      <c r="E53" s="975"/>
      <c r="F53" s="183">
        <f t="shared" ref="F53:F68" si="0">+E53*D53</f>
        <v>0</v>
      </c>
    </row>
    <row r="54" spans="1:26">
      <c r="A54" s="229" t="s">
        <v>114</v>
      </c>
      <c r="B54" s="232" t="s">
        <v>150</v>
      </c>
      <c r="C54" s="187" t="s">
        <v>81</v>
      </c>
      <c r="D54" s="183">
        <v>15.4</v>
      </c>
      <c r="E54" s="975"/>
      <c r="F54" s="183">
        <f t="shared" si="0"/>
        <v>0</v>
      </c>
    </row>
    <row r="55" spans="1:26" ht="25.5">
      <c r="A55" s="229" t="s">
        <v>115</v>
      </c>
      <c r="B55" s="232" t="s">
        <v>151</v>
      </c>
      <c r="C55" s="187" t="s">
        <v>81</v>
      </c>
      <c r="D55" s="183">
        <v>4.9000000000000004</v>
      </c>
      <c r="E55" s="975"/>
      <c r="F55" s="183">
        <f t="shared" si="0"/>
        <v>0</v>
      </c>
    </row>
    <row r="56" spans="1:26" ht="25.5">
      <c r="A56" s="229" t="s">
        <v>146</v>
      </c>
      <c r="B56" s="232" t="s">
        <v>152</v>
      </c>
      <c r="C56" s="187" t="s">
        <v>81</v>
      </c>
      <c r="D56" s="183">
        <v>42</v>
      </c>
      <c r="E56" s="1015"/>
      <c r="F56" s="183">
        <f t="shared" si="0"/>
        <v>0</v>
      </c>
    </row>
    <row r="57" spans="1:26" ht="25.5">
      <c r="A57" s="229" t="s">
        <v>153</v>
      </c>
      <c r="B57" s="232" t="s">
        <v>154</v>
      </c>
      <c r="C57" s="187" t="s">
        <v>81</v>
      </c>
      <c r="D57" s="183">
        <v>11.1</v>
      </c>
      <c r="E57" s="975"/>
      <c r="F57" s="183">
        <f t="shared" si="0"/>
        <v>0</v>
      </c>
    </row>
    <row r="58" spans="1:26" ht="25.5">
      <c r="A58" s="229" t="s">
        <v>155</v>
      </c>
      <c r="B58" s="232" t="s">
        <v>156</v>
      </c>
      <c r="C58" s="187" t="s">
        <v>81</v>
      </c>
      <c r="D58" s="183">
        <v>3.5</v>
      </c>
      <c r="E58" s="975"/>
      <c r="F58" s="183">
        <f t="shared" si="0"/>
        <v>0</v>
      </c>
    </row>
    <row r="59" spans="1:26">
      <c r="A59" s="229" t="s">
        <v>157</v>
      </c>
      <c r="B59" s="232" t="s">
        <v>1825</v>
      </c>
      <c r="C59" s="187" t="s">
        <v>81</v>
      </c>
      <c r="D59" s="183">
        <f>327+3.4+12.6+218+12+28</f>
        <v>601</v>
      </c>
      <c r="E59" s="975"/>
      <c r="F59" s="183">
        <f t="shared" si="0"/>
        <v>0</v>
      </c>
    </row>
    <row r="60" spans="1:26">
      <c r="A60" s="229" t="s">
        <v>158</v>
      </c>
      <c r="B60" s="232" t="s">
        <v>159</v>
      </c>
      <c r="C60" s="187" t="s">
        <v>81</v>
      </c>
      <c r="D60" s="212">
        <f>3.5+45.9+52.1</f>
        <v>101.5</v>
      </c>
      <c r="E60" s="975"/>
      <c r="F60" s="183">
        <f t="shared" si="0"/>
        <v>0</v>
      </c>
    </row>
    <row r="61" spans="1:26" ht="38.25">
      <c r="A61" s="229" t="s">
        <v>160</v>
      </c>
      <c r="B61" s="232" t="s">
        <v>1826</v>
      </c>
      <c r="C61" s="187" t="s">
        <v>81</v>
      </c>
      <c r="D61" s="183">
        <f>231.6+930.93+12+1085+112</f>
        <v>2371.5299999999997</v>
      </c>
      <c r="E61" s="975"/>
      <c r="F61" s="183">
        <f t="shared" si="0"/>
        <v>0</v>
      </c>
    </row>
    <row r="62" spans="1:26">
      <c r="A62" s="229" t="s">
        <v>161</v>
      </c>
      <c r="B62" s="232" t="s">
        <v>1827</v>
      </c>
      <c r="C62" s="187" t="s">
        <v>81</v>
      </c>
      <c r="D62" s="183">
        <f>50.3+41.5</f>
        <v>91.8</v>
      </c>
      <c r="E62" s="975"/>
      <c r="F62" s="183">
        <f t="shared" si="0"/>
        <v>0</v>
      </c>
    </row>
    <row r="63" spans="1:26">
      <c r="A63" s="229" t="s">
        <v>162</v>
      </c>
      <c r="B63" s="232" t="s">
        <v>163</v>
      </c>
      <c r="C63" s="187" t="s">
        <v>81</v>
      </c>
      <c r="D63" s="183">
        <v>170</v>
      </c>
      <c r="E63" s="1015"/>
      <c r="F63" s="183">
        <f t="shared" si="0"/>
        <v>0</v>
      </c>
    </row>
    <row r="64" spans="1:26" ht="25.5">
      <c r="A64" s="426" t="s">
        <v>164</v>
      </c>
      <c r="B64" s="295" t="s">
        <v>1828</v>
      </c>
      <c r="C64" s="259" t="s">
        <v>81</v>
      </c>
      <c r="D64" s="183">
        <f>8.25*0.202</f>
        <v>1.6665000000000001</v>
      </c>
      <c r="E64" s="975"/>
      <c r="F64" s="183">
        <f t="shared" si="0"/>
        <v>0</v>
      </c>
    </row>
    <row r="65" spans="1:6" ht="25.5">
      <c r="A65" s="426" t="s">
        <v>165</v>
      </c>
      <c r="B65" s="272" t="s">
        <v>166</v>
      </c>
      <c r="C65" s="259" t="s">
        <v>81</v>
      </c>
      <c r="D65" s="183">
        <f>4.45+5.9</f>
        <v>10.350000000000001</v>
      </c>
      <c r="E65" s="975"/>
      <c r="F65" s="183">
        <f t="shared" si="0"/>
        <v>0</v>
      </c>
    </row>
    <row r="66" spans="1:6" ht="25.5">
      <c r="A66" s="426" t="s">
        <v>167</v>
      </c>
      <c r="B66" s="272" t="s">
        <v>168</v>
      </c>
      <c r="C66" s="259" t="s">
        <v>81</v>
      </c>
      <c r="D66" s="183">
        <v>3.9</v>
      </c>
      <c r="E66" s="975"/>
      <c r="F66" s="183">
        <f t="shared" si="0"/>
        <v>0</v>
      </c>
    </row>
    <row r="67" spans="1:6">
      <c r="A67" s="426" t="s">
        <v>169</v>
      </c>
      <c r="B67" s="272" t="s">
        <v>170</v>
      </c>
      <c r="C67" s="259" t="s">
        <v>81</v>
      </c>
      <c r="D67" s="183">
        <v>1.35</v>
      </c>
      <c r="E67" s="975"/>
      <c r="F67" s="183">
        <f t="shared" si="0"/>
        <v>0</v>
      </c>
    </row>
    <row r="68" spans="1:6" ht="25.5">
      <c r="A68" s="426" t="s">
        <v>171</v>
      </c>
      <c r="B68" s="272" t="s">
        <v>172</v>
      </c>
      <c r="C68" s="259" t="s">
        <v>81</v>
      </c>
      <c r="D68" s="183">
        <v>9.1999999999999993</v>
      </c>
      <c r="E68" s="975"/>
      <c r="F68" s="183">
        <f t="shared" si="0"/>
        <v>0</v>
      </c>
    </row>
    <row r="69" spans="1:6" ht="51">
      <c r="A69" s="426" t="s">
        <v>173</v>
      </c>
      <c r="B69" s="226" t="s">
        <v>1829</v>
      </c>
      <c r="C69" s="259" t="s">
        <v>81</v>
      </c>
      <c r="D69" s="183">
        <f>3.11+0.6+16+4</f>
        <v>23.71</v>
      </c>
      <c r="E69" s="975"/>
      <c r="F69" s="183">
        <f>+E69*D69</f>
        <v>0</v>
      </c>
    </row>
    <row r="70" spans="1:6">
      <c r="A70" s="229"/>
      <c r="B70" s="232"/>
      <c r="D70" s="183"/>
      <c r="E70" s="975"/>
    </row>
    <row r="71" spans="1:6">
      <c r="A71" s="229"/>
      <c r="B71" s="232"/>
      <c r="D71" s="183"/>
      <c r="E71" s="975"/>
    </row>
    <row r="72" spans="1:6" ht="25.5">
      <c r="A72" s="185" t="s">
        <v>85</v>
      </c>
      <c r="B72" s="230" t="s">
        <v>174</v>
      </c>
      <c r="C72" s="221"/>
      <c r="D72" s="231"/>
      <c r="E72" s="1014"/>
      <c r="F72" s="231"/>
    </row>
    <row r="73" spans="1:6">
      <c r="A73" s="185" t="s">
        <v>113</v>
      </c>
      <c r="B73" s="230" t="s">
        <v>175</v>
      </c>
      <c r="C73" s="187" t="s">
        <v>81</v>
      </c>
      <c r="D73" s="212">
        <v>70.400000000000006</v>
      </c>
      <c r="E73" s="975"/>
      <c r="F73" s="183">
        <f t="shared" ref="F73:F95" si="1">+E73*D73</f>
        <v>0</v>
      </c>
    </row>
    <row r="74" spans="1:6" ht="25.5">
      <c r="A74" s="229" t="s">
        <v>114</v>
      </c>
      <c r="B74" s="226" t="s">
        <v>176</v>
      </c>
      <c r="C74" s="187" t="s">
        <v>81</v>
      </c>
      <c r="D74" s="212">
        <v>3.7</v>
      </c>
      <c r="E74" s="975"/>
      <c r="F74" s="183">
        <f t="shared" si="1"/>
        <v>0</v>
      </c>
    </row>
    <row r="75" spans="1:6" ht="25.5">
      <c r="A75" s="229" t="s">
        <v>115</v>
      </c>
      <c r="B75" s="226" t="s">
        <v>177</v>
      </c>
      <c r="C75" s="187" t="s">
        <v>81</v>
      </c>
      <c r="D75" s="212">
        <v>15.2</v>
      </c>
      <c r="E75" s="975"/>
      <c r="F75" s="183">
        <f t="shared" si="1"/>
        <v>0</v>
      </c>
    </row>
    <row r="76" spans="1:6">
      <c r="A76" s="229" t="s">
        <v>146</v>
      </c>
      <c r="B76" s="226" t="s">
        <v>178</v>
      </c>
      <c r="C76" s="187" t="s">
        <v>81</v>
      </c>
      <c r="D76" s="212">
        <v>3.6</v>
      </c>
      <c r="E76" s="975"/>
      <c r="F76" s="183">
        <f t="shared" si="1"/>
        <v>0</v>
      </c>
    </row>
    <row r="77" spans="1:6">
      <c r="A77" s="229" t="s">
        <v>153</v>
      </c>
      <c r="B77" s="226" t="s">
        <v>179</v>
      </c>
      <c r="C77" s="187" t="s">
        <v>81</v>
      </c>
      <c r="D77" s="212">
        <f>357.5-21.95+16</f>
        <v>351.55</v>
      </c>
      <c r="E77" s="1015"/>
      <c r="F77" s="183">
        <f t="shared" si="1"/>
        <v>0</v>
      </c>
    </row>
    <row r="78" spans="1:6" ht="25.5">
      <c r="A78" s="229" t="s">
        <v>155</v>
      </c>
      <c r="B78" s="232" t="s">
        <v>151</v>
      </c>
      <c r="C78" s="187" t="s">
        <v>81</v>
      </c>
      <c r="D78" s="212">
        <v>2.7</v>
      </c>
      <c r="E78" s="975"/>
      <c r="F78" s="183">
        <f t="shared" si="1"/>
        <v>0</v>
      </c>
    </row>
    <row r="79" spans="1:6" ht="25.5">
      <c r="A79" s="229" t="s">
        <v>157</v>
      </c>
      <c r="B79" s="232" t="s">
        <v>1830</v>
      </c>
      <c r="C79" s="187" t="s">
        <v>81</v>
      </c>
      <c r="D79" s="212">
        <f>44.5-4.8</f>
        <v>39.700000000000003</v>
      </c>
      <c r="E79" s="975"/>
      <c r="F79" s="183">
        <f t="shared" si="1"/>
        <v>0</v>
      </c>
    </row>
    <row r="80" spans="1:6" ht="25.5">
      <c r="A80" s="229" t="s">
        <v>158</v>
      </c>
      <c r="B80" s="232" t="s">
        <v>180</v>
      </c>
      <c r="C80" s="187" t="s">
        <v>81</v>
      </c>
      <c r="D80" s="212">
        <v>29.2</v>
      </c>
      <c r="E80" s="975"/>
      <c r="F80" s="183">
        <f t="shared" si="1"/>
        <v>0</v>
      </c>
    </row>
    <row r="81" spans="1:6" ht="25.5">
      <c r="A81" s="229" t="s">
        <v>160</v>
      </c>
      <c r="B81" s="232" t="s">
        <v>1831</v>
      </c>
      <c r="C81" s="187" t="s">
        <v>81</v>
      </c>
      <c r="D81" s="212">
        <v>2.1</v>
      </c>
      <c r="E81" s="975"/>
      <c r="F81" s="183">
        <f t="shared" si="1"/>
        <v>0</v>
      </c>
    </row>
    <row r="82" spans="1:6" ht="38.25">
      <c r="A82" s="229" t="s">
        <v>161</v>
      </c>
      <c r="B82" s="232" t="s">
        <v>181</v>
      </c>
      <c r="C82" s="187" t="s">
        <v>81</v>
      </c>
      <c r="D82" s="212">
        <v>1.1000000000000001</v>
      </c>
      <c r="E82" s="975"/>
      <c r="F82" s="183">
        <f t="shared" si="1"/>
        <v>0</v>
      </c>
    </row>
    <row r="83" spans="1:6">
      <c r="A83" s="229" t="s">
        <v>162</v>
      </c>
      <c r="B83" s="232" t="s">
        <v>1832</v>
      </c>
      <c r="C83" s="187" t="s">
        <v>81</v>
      </c>
      <c r="D83" s="212">
        <f>23.1+11.3</f>
        <v>34.400000000000006</v>
      </c>
      <c r="E83" s="975"/>
      <c r="F83" s="183">
        <f t="shared" si="1"/>
        <v>0</v>
      </c>
    </row>
    <row r="84" spans="1:6">
      <c r="A84" s="229" t="s">
        <v>164</v>
      </c>
      <c r="B84" s="232" t="s">
        <v>182</v>
      </c>
      <c r="C84" s="187" t="s">
        <v>81</v>
      </c>
      <c r="D84" s="212">
        <f>41.3+1+24+1.9</f>
        <v>68.2</v>
      </c>
      <c r="E84" s="975"/>
      <c r="F84" s="183">
        <f t="shared" si="1"/>
        <v>0</v>
      </c>
    </row>
    <row r="85" spans="1:6" ht="25.5">
      <c r="A85" s="229" t="s">
        <v>165</v>
      </c>
      <c r="B85" s="232" t="s">
        <v>1833</v>
      </c>
      <c r="C85" s="187" t="s">
        <v>81</v>
      </c>
      <c r="D85" s="183">
        <f>16.5+2.9+1.1</f>
        <v>20.5</v>
      </c>
      <c r="E85" s="975"/>
      <c r="F85" s="183">
        <f t="shared" si="1"/>
        <v>0</v>
      </c>
    </row>
    <row r="86" spans="1:6">
      <c r="A86" s="229" t="s">
        <v>167</v>
      </c>
      <c r="B86" s="232" t="s">
        <v>1834</v>
      </c>
      <c r="C86" s="187" t="s">
        <v>81</v>
      </c>
      <c r="D86" s="183">
        <f>20.3+0.6</f>
        <v>20.900000000000002</v>
      </c>
      <c r="E86" s="975"/>
      <c r="F86" s="183">
        <f t="shared" si="1"/>
        <v>0</v>
      </c>
    </row>
    <row r="87" spans="1:6">
      <c r="A87" s="229" t="s">
        <v>169</v>
      </c>
      <c r="B87" s="230" t="s">
        <v>1835</v>
      </c>
      <c r="C87" s="187" t="s">
        <v>81</v>
      </c>
      <c r="D87" s="183">
        <v>14.4</v>
      </c>
      <c r="E87" s="975"/>
      <c r="F87" s="183">
        <f t="shared" si="1"/>
        <v>0</v>
      </c>
    </row>
    <row r="88" spans="1:6" ht="25.5">
      <c r="A88" s="229" t="s">
        <v>171</v>
      </c>
      <c r="B88" s="232" t="s">
        <v>183</v>
      </c>
      <c r="C88" s="187" t="s">
        <v>81</v>
      </c>
      <c r="D88" s="183">
        <v>0.6</v>
      </c>
      <c r="E88" s="975"/>
      <c r="F88" s="183">
        <f t="shared" si="1"/>
        <v>0</v>
      </c>
    </row>
    <row r="89" spans="1:6" ht="25.5">
      <c r="A89" s="229" t="s">
        <v>173</v>
      </c>
      <c r="B89" s="232" t="s">
        <v>184</v>
      </c>
      <c r="C89" s="187" t="s">
        <v>81</v>
      </c>
      <c r="D89" s="183">
        <v>1.9</v>
      </c>
      <c r="E89" s="975"/>
      <c r="F89" s="183">
        <f t="shared" si="1"/>
        <v>0</v>
      </c>
    </row>
    <row r="90" spans="1:6" ht="51">
      <c r="A90" s="229" t="s">
        <v>185</v>
      </c>
      <c r="B90" s="232" t="s">
        <v>186</v>
      </c>
      <c r="C90" s="187" t="s">
        <v>81</v>
      </c>
      <c r="D90" s="183">
        <v>3.8</v>
      </c>
      <c r="E90" s="975"/>
      <c r="F90" s="183">
        <f t="shared" si="1"/>
        <v>0</v>
      </c>
    </row>
    <row r="91" spans="1:6" ht="25.5">
      <c r="A91" s="229" t="s">
        <v>187</v>
      </c>
      <c r="B91" s="232" t="s">
        <v>188</v>
      </c>
      <c r="C91" s="187" t="s">
        <v>81</v>
      </c>
      <c r="D91" s="183">
        <v>3.04</v>
      </c>
      <c r="E91" s="975"/>
      <c r="F91" s="183">
        <f t="shared" si="1"/>
        <v>0</v>
      </c>
    </row>
    <row r="92" spans="1:6" ht="51">
      <c r="A92" s="229" t="s">
        <v>189</v>
      </c>
      <c r="B92" s="232" t="s">
        <v>190</v>
      </c>
      <c r="C92" s="187" t="s">
        <v>81</v>
      </c>
      <c r="D92" s="183">
        <v>32</v>
      </c>
      <c r="E92" s="975"/>
      <c r="F92" s="183">
        <f t="shared" si="1"/>
        <v>0</v>
      </c>
    </row>
    <row r="93" spans="1:6" ht="25.5">
      <c r="A93" s="229" t="s">
        <v>191</v>
      </c>
      <c r="B93" s="232" t="s">
        <v>1836</v>
      </c>
      <c r="C93" s="187" t="s">
        <v>81</v>
      </c>
      <c r="D93" s="183">
        <v>2.1</v>
      </c>
      <c r="E93" s="975"/>
      <c r="F93" s="183">
        <f t="shared" si="1"/>
        <v>0</v>
      </c>
    </row>
    <row r="94" spans="1:6" ht="38.25">
      <c r="A94" s="229" t="s">
        <v>192</v>
      </c>
      <c r="B94" s="232" t="s">
        <v>1837</v>
      </c>
      <c r="C94" s="187" t="s">
        <v>81</v>
      </c>
      <c r="D94" s="183">
        <v>1.2</v>
      </c>
      <c r="E94" s="975"/>
      <c r="F94" s="183">
        <f t="shared" si="1"/>
        <v>0</v>
      </c>
    </row>
    <row r="95" spans="1:6" ht="76.5">
      <c r="A95" s="229" t="s">
        <v>193</v>
      </c>
      <c r="B95" s="232" t="s">
        <v>194</v>
      </c>
      <c r="C95" s="187" t="s">
        <v>81</v>
      </c>
      <c r="D95" s="183">
        <f>73.52*0.2+160.73*0.2</f>
        <v>46.85</v>
      </c>
      <c r="E95" s="975"/>
      <c r="F95" s="183">
        <f t="shared" si="1"/>
        <v>0</v>
      </c>
    </row>
    <row r="96" spans="1:6">
      <c r="A96" s="229"/>
      <c r="B96" s="232"/>
      <c r="D96" s="183"/>
      <c r="E96" s="975"/>
    </row>
    <row r="97" spans="1:109">
      <c r="A97" s="229"/>
      <c r="B97" s="232"/>
      <c r="E97" s="975"/>
    </row>
    <row r="98" spans="1:109" ht="63.75">
      <c r="A98" s="229" t="s">
        <v>89</v>
      </c>
      <c r="B98" s="230" t="s">
        <v>1838</v>
      </c>
      <c r="E98" s="975"/>
    </row>
    <row r="99" spans="1:109" ht="25.5">
      <c r="A99" s="229" t="s">
        <v>113</v>
      </c>
      <c r="B99" s="230" t="s">
        <v>195</v>
      </c>
      <c r="C99" s="187" t="s">
        <v>81</v>
      </c>
      <c r="D99" s="212">
        <v>1.85</v>
      </c>
      <c r="E99" s="975"/>
      <c r="F99" s="183">
        <f>+E99*D99</f>
        <v>0</v>
      </c>
    </row>
    <row r="100" spans="1:109" ht="25.5">
      <c r="A100" s="229" t="s">
        <v>114</v>
      </c>
      <c r="B100" s="230" t="s">
        <v>196</v>
      </c>
      <c r="C100" s="187" t="s">
        <v>81</v>
      </c>
      <c r="D100" s="212">
        <v>13.2</v>
      </c>
      <c r="E100" s="975"/>
      <c r="F100" s="183">
        <f>+E100*D100</f>
        <v>0</v>
      </c>
    </row>
    <row r="101" spans="1:109" ht="25.5">
      <c r="A101" s="229" t="s">
        <v>115</v>
      </c>
      <c r="B101" s="230" t="s">
        <v>197</v>
      </c>
      <c r="C101" s="187" t="s">
        <v>81</v>
      </c>
      <c r="D101" s="212">
        <v>0.3</v>
      </c>
      <c r="E101" s="975"/>
      <c r="F101" s="183">
        <f>+E101*D101</f>
        <v>0</v>
      </c>
    </row>
    <row r="102" spans="1:109">
      <c r="A102" s="229" t="s">
        <v>146</v>
      </c>
      <c r="B102" s="230" t="s">
        <v>198</v>
      </c>
      <c r="C102" s="187" t="s">
        <v>81</v>
      </c>
      <c r="D102" s="212">
        <v>18</v>
      </c>
      <c r="E102" s="975"/>
      <c r="F102" s="183">
        <f>+E102*D102</f>
        <v>0</v>
      </c>
    </row>
    <row r="103" spans="1:109">
      <c r="A103" s="229"/>
      <c r="B103" s="230"/>
      <c r="E103" s="975"/>
    </row>
    <row r="104" spans="1:109">
      <c r="A104" s="229"/>
      <c r="B104" s="226"/>
      <c r="E104" s="975"/>
    </row>
    <row r="105" spans="1:109" ht="25.5">
      <c r="A105" s="185" t="s">
        <v>94</v>
      </c>
      <c r="B105" s="230" t="s">
        <v>199</v>
      </c>
      <c r="C105" s="221"/>
      <c r="D105" s="231"/>
      <c r="E105" s="1014"/>
      <c r="F105" s="231"/>
    </row>
    <row r="106" spans="1:109">
      <c r="A106" s="185" t="s">
        <v>113</v>
      </c>
      <c r="B106" s="230" t="s">
        <v>200</v>
      </c>
      <c r="C106" s="221" t="s">
        <v>81</v>
      </c>
      <c r="D106" s="231">
        <v>32.5</v>
      </c>
      <c r="E106" s="1014"/>
      <c r="F106" s="183">
        <f>+E106*D106</f>
        <v>0</v>
      </c>
    </row>
    <row r="107" spans="1:109" ht="25.5">
      <c r="A107" s="185" t="s">
        <v>114</v>
      </c>
      <c r="B107" s="230" t="s">
        <v>201</v>
      </c>
      <c r="C107" s="221" t="s">
        <v>81</v>
      </c>
      <c r="D107" s="231">
        <v>17.899999999999999</v>
      </c>
      <c r="E107" s="1014"/>
      <c r="F107" s="183">
        <f>+E107*D107</f>
        <v>0</v>
      </c>
    </row>
    <row r="108" spans="1:109" s="710" customFormat="1" ht="63.75">
      <c r="A108" s="710" t="s">
        <v>115</v>
      </c>
      <c r="B108" s="272" t="s">
        <v>202</v>
      </c>
      <c r="C108" s="221" t="s">
        <v>81</v>
      </c>
      <c r="D108" s="231">
        <f>7*0.105</f>
        <v>0.73499999999999999</v>
      </c>
      <c r="E108" s="1014"/>
      <c r="F108" s="183">
        <f>+E108*D108</f>
        <v>0</v>
      </c>
      <c r="G108" s="1022"/>
      <c r="H108" s="1022"/>
      <c r="I108" s="1022"/>
      <c r="J108" s="1022"/>
      <c r="K108" s="1022"/>
      <c r="L108" s="1022"/>
      <c r="M108" s="1022"/>
      <c r="N108" s="1022"/>
      <c r="O108" s="1022"/>
      <c r="P108" s="1022"/>
      <c r="Q108" s="1022"/>
      <c r="R108" s="1022"/>
      <c r="S108" s="1022"/>
      <c r="T108" s="1022"/>
      <c r="U108" s="1022"/>
      <c r="V108" s="1022"/>
      <c r="W108" s="1022"/>
      <c r="X108" s="1022"/>
      <c r="Y108" s="1022"/>
      <c r="Z108" s="1022"/>
    </row>
    <row r="109" spans="1:109" ht="102">
      <c r="A109" s="185" t="s">
        <v>146</v>
      </c>
      <c r="B109" s="711" t="s">
        <v>203</v>
      </c>
      <c r="C109" s="187" t="s">
        <v>81</v>
      </c>
      <c r="D109" s="183">
        <v>0.56000000000000005</v>
      </c>
      <c r="E109" s="975"/>
      <c r="F109" s="183">
        <f>+D109*E109</f>
        <v>0</v>
      </c>
    </row>
    <row r="110" spans="1:109" s="354" customFormat="1">
      <c r="A110" s="185"/>
      <c r="B110" s="230"/>
      <c r="C110" s="187"/>
      <c r="D110" s="212"/>
      <c r="E110" s="975"/>
      <c r="F110" s="183"/>
      <c r="G110" s="1010"/>
      <c r="H110" s="1010"/>
      <c r="I110" s="1010"/>
      <c r="J110" s="1010"/>
      <c r="K110" s="1010"/>
      <c r="L110" s="1010"/>
      <c r="M110" s="1010"/>
      <c r="N110" s="1010"/>
      <c r="O110" s="1010"/>
      <c r="P110" s="1010"/>
      <c r="Q110" s="1010"/>
      <c r="R110" s="1010"/>
      <c r="S110" s="1010"/>
      <c r="T110" s="1010"/>
      <c r="U110" s="1010"/>
      <c r="V110" s="1010"/>
      <c r="W110" s="1010"/>
      <c r="X110" s="1010"/>
      <c r="Y110" s="1010"/>
      <c r="Z110" s="1010"/>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H110" s="221"/>
      <c r="BI110" s="221"/>
      <c r="BJ110" s="221"/>
      <c r="BK110" s="221"/>
      <c r="BL110" s="221"/>
      <c r="BM110" s="221"/>
      <c r="BN110" s="221"/>
      <c r="BO110" s="221"/>
      <c r="BP110" s="221"/>
      <c r="BQ110" s="221"/>
      <c r="BR110" s="221"/>
      <c r="BS110" s="221"/>
      <c r="BT110" s="221"/>
      <c r="BU110" s="221"/>
      <c r="BV110" s="221"/>
      <c r="BW110" s="221"/>
      <c r="BX110" s="221"/>
      <c r="BY110" s="221"/>
      <c r="BZ110" s="221"/>
      <c r="CA110" s="221"/>
      <c r="CB110" s="221"/>
      <c r="CC110" s="221"/>
      <c r="CD110" s="221"/>
      <c r="CE110" s="221"/>
      <c r="CF110" s="221"/>
      <c r="CG110" s="221"/>
      <c r="CH110" s="221"/>
      <c r="CI110" s="221"/>
      <c r="CJ110" s="221"/>
      <c r="CK110" s="221"/>
      <c r="CL110" s="221"/>
      <c r="CM110" s="221"/>
      <c r="CN110" s="221"/>
      <c r="CO110" s="221"/>
      <c r="CP110" s="221"/>
      <c r="CQ110" s="221"/>
      <c r="CR110" s="221"/>
      <c r="CS110" s="221"/>
      <c r="CT110" s="221"/>
      <c r="CU110" s="221"/>
      <c r="CV110" s="221"/>
      <c r="CW110" s="221"/>
      <c r="CX110" s="221"/>
      <c r="CY110" s="221"/>
      <c r="CZ110" s="221"/>
      <c r="DA110" s="221"/>
      <c r="DB110" s="221"/>
      <c r="DC110" s="221"/>
      <c r="DD110" s="221"/>
      <c r="DE110" s="221"/>
    </row>
    <row r="111" spans="1:109">
      <c r="B111" s="230"/>
      <c r="C111" s="221"/>
      <c r="D111" s="231"/>
      <c r="E111" s="1014"/>
      <c r="F111" s="231"/>
    </row>
    <row r="112" spans="1:109" ht="25.5">
      <c r="A112" s="185" t="s">
        <v>97</v>
      </c>
      <c r="B112" s="230" t="s">
        <v>204</v>
      </c>
      <c r="C112" s="221"/>
      <c r="D112" s="221"/>
      <c r="E112" s="1010"/>
      <c r="F112" s="221"/>
    </row>
    <row r="113" spans="1:109">
      <c r="A113" s="185" t="s">
        <v>113</v>
      </c>
      <c r="B113" s="230" t="s">
        <v>205</v>
      </c>
      <c r="C113" s="221" t="s">
        <v>81</v>
      </c>
      <c r="D113" s="231">
        <f>7.5+15</f>
        <v>22.5</v>
      </c>
      <c r="E113" s="1014"/>
      <c r="F113" s="183">
        <f>+E113*D113</f>
        <v>0</v>
      </c>
    </row>
    <row r="114" spans="1:109" ht="38.25">
      <c r="A114" s="185" t="s">
        <v>114</v>
      </c>
      <c r="B114" s="230" t="s">
        <v>206</v>
      </c>
      <c r="C114" s="221" t="s">
        <v>81</v>
      </c>
      <c r="D114" s="231">
        <v>1.25</v>
      </c>
      <c r="E114" s="1014"/>
      <c r="F114" s="183">
        <f>+E114*D114</f>
        <v>0</v>
      </c>
    </row>
    <row r="115" spans="1:109">
      <c r="A115" s="185" t="s">
        <v>115</v>
      </c>
      <c r="B115" s="230" t="s">
        <v>207</v>
      </c>
      <c r="C115" s="221" t="s">
        <v>81</v>
      </c>
      <c r="D115" s="231">
        <v>0.9</v>
      </c>
      <c r="E115" s="1014"/>
      <c r="F115" s="183">
        <f>+E115*D115</f>
        <v>0</v>
      </c>
    </row>
    <row r="116" spans="1:109">
      <c r="A116" s="185" t="s">
        <v>146</v>
      </c>
      <c r="B116" s="230" t="s">
        <v>1839</v>
      </c>
      <c r="C116" s="221" t="s">
        <v>81</v>
      </c>
      <c r="D116" s="231">
        <v>4.2</v>
      </c>
      <c r="E116" s="1014"/>
      <c r="F116" s="183">
        <f>+E116*D116</f>
        <v>0</v>
      </c>
    </row>
    <row r="117" spans="1:109" ht="51">
      <c r="A117" s="185" t="s">
        <v>153</v>
      </c>
      <c r="B117" s="232" t="s">
        <v>208</v>
      </c>
      <c r="C117" s="187" t="s">
        <v>81</v>
      </c>
      <c r="D117" s="212">
        <v>0.6</v>
      </c>
      <c r="E117" s="975"/>
      <c r="F117" s="183">
        <f>+E117*D117</f>
        <v>0</v>
      </c>
    </row>
    <row r="118" spans="1:109">
      <c r="B118" s="232"/>
      <c r="E118" s="975"/>
    </row>
    <row r="119" spans="1:109">
      <c r="B119" s="230"/>
      <c r="E119" s="975"/>
    </row>
    <row r="120" spans="1:109" ht="25.5">
      <c r="A120" s="185" t="s">
        <v>99</v>
      </c>
      <c r="B120" s="230" t="s">
        <v>209</v>
      </c>
      <c r="C120" s="221"/>
      <c r="D120" s="231"/>
      <c r="E120" s="1014"/>
      <c r="F120" s="231"/>
    </row>
    <row r="121" spans="1:109">
      <c r="A121" s="185" t="s">
        <v>113</v>
      </c>
      <c r="B121" s="230" t="s">
        <v>210</v>
      </c>
      <c r="C121" s="187" t="s">
        <v>81</v>
      </c>
      <c r="D121" s="212">
        <v>0.5</v>
      </c>
      <c r="E121" s="975"/>
      <c r="F121" s="183">
        <f>+E121*D121</f>
        <v>0</v>
      </c>
    </row>
    <row r="122" spans="1:109">
      <c r="A122" s="185" t="s">
        <v>114</v>
      </c>
      <c r="B122" s="230" t="s">
        <v>211</v>
      </c>
      <c r="C122" s="187" t="s">
        <v>81</v>
      </c>
      <c r="D122" s="212">
        <v>1.1000000000000001</v>
      </c>
      <c r="E122" s="975"/>
      <c r="F122" s="183">
        <f>+E122*D122</f>
        <v>0</v>
      </c>
    </row>
    <row r="123" spans="1:109">
      <c r="B123" s="230"/>
      <c r="D123" s="236"/>
      <c r="E123" s="1016"/>
    </row>
    <row r="124" spans="1:109">
      <c r="B124" s="230"/>
      <c r="E124" s="975"/>
    </row>
    <row r="125" spans="1:109" ht="38.25">
      <c r="A125" s="185" t="s">
        <v>103</v>
      </c>
      <c r="B125" s="230" t="s">
        <v>212</v>
      </c>
      <c r="C125" s="187" t="s">
        <v>81</v>
      </c>
      <c r="D125" s="212">
        <v>5</v>
      </c>
      <c r="E125" s="975"/>
      <c r="F125" s="183">
        <f>+E125*D125</f>
        <v>0</v>
      </c>
    </row>
    <row r="126" spans="1:109" s="354" customFormat="1">
      <c r="A126" s="185"/>
      <c r="B126" s="230"/>
      <c r="C126" s="187"/>
      <c r="D126" s="212"/>
      <c r="E126" s="975"/>
      <c r="F126" s="183"/>
      <c r="G126" s="1010"/>
      <c r="H126" s="1010"/>
      <c r="I126" s="1010"/>
      <c r="J126" s="1010"/>
      <c r="K126" s="1010"/>
      <c r="L126" s="1010"/>
      <c r="M126" s="1010"/>
      <c r="N126" s="1010"/>
      <c r="O126" s="1010"/>
      <c r="P126" s="1010"/>
      <c r="Q126" s="1010"/>
      <c r="R126" s="1010"/>
      <c r="S126" s="1010"/>
      <c r="T126" s="1010"/>
      <c r="U126" s="1010"/>
      <c r="V126" s="1010"/>
      <c r="W126" s="1010"/>
      <c r="X126" s="1010"/>
      <c r="Y126" s="1010"/>
      <c r="Z126" s="1010"/>
      <c r="AA126" s="221"/>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21"/>
      <c r="BK126" s="221"/>
      <c r="BL126" s="221"/>
      <c r="BM126" s="221"/>
      <c r="BN126" s="221"/>
      <c r="BO126" s="221"/>
      <c r="BP126" s="221"/>
      <c r="BQ126" s="221"/>
      <c r="BR126" s="221"/>
      <c r="BS126" s="221"/>
      <c r="BT126" s="221"/>
      <c r="BU126" s="221"/>
      <c r="BV126" s="221"/>
      <c r="BW126" s="221"/>
      <c r="BX126" s="221"/>
      <c r="BY126" s="221"/>
      <c r="BZ126" s="221"/>
      <c r="CA126" s="221"/>
      <c r="CB126" s="221"/>
      <c r="CC126" s="221"/>
      <c r="CD126" s="221"/>
      <c r="CE126" s="221"/>
      <c r="CF126" s="221"/>
      <c r="CG126" s="221"/>
      <c r="CH126" s="221"/>
      <c r="CI126" s="221"/>
      <c r="CJ126" s="221"/>
      <c r="CK126" s="221"/>
      <c r="CL126" s="221"/>
      <c r="CM126" s="221"/>
      <c r="CN126" s="221"/>
      <c r="CO126" s="221"/>
      <c r="CP126" s="221"/>
      <c r="CQ126" s="221"/>
      <c r="CR126" s="221"/>
      <c r="CS126" s="221"/>
      <c r="CT126" s="221"/>
      <c r="CU126" s="221"/>
      <c r="CV126" s="221"/>
      <c r="CW126" s="221"/>
      <c r="CX126" s="221"/>
      <c r="CY126" s="221"/>
      <c r="CZ126" s="221"/>
      <c r="DA126" s="221"/>
      <c r="DB126" s="221"/>
      <c r="DC126" s="221"/>
      <c r="DD126" s="221"/>
      <c r="DE126" s="221"/>
    </row>
    <row r="127" spans="1:109" s="354" customFormat="1">
      <c r="A127" s="185"/>
      <c r="B127" s="230"/>
      <c r="C127" s="187"/>
      <c r="D127" s="212"/>
      <c r="E127" s="975"/>
      <c r="F127" s="183"/>
      <c r="G127" s="1010"/>
      <c r="H127" s="1010"/>
      <c r="I127" s="1010"/>
      <c r="J127" s="1010"/>
      <c r="K127" s="1010"/>
      <c r="L127" s="1010"/>
      <c r="M127" s="1010"/>
      <c r="N127" s="1010"/>
      <c r="O127" s="1010"/>
      <c r="P127" s="1010"/>
      <c r="Q127" s="1010"/>
      <c r="R127" s="1010"/>
      <c r="S127" s="1010"/>
      <c r="T127" s="1010"/>
      <c r="U127" s="1010"/>
      <c r="V127" s="1010"/>
      <c r="W127" s="1010"/>
      <c r="X127" s="1010"/>
      <c r="Y127" s="1010"/>
      <c r="Z127" s="1010"/>
      <c r="AA127" s="221"/>
      <c r="AB127" s="221"/>
      <c r="AC127" s="221"/>
      <c r="AD127" s="221"/>
      <c r="AE127" s="221"/>
      <c r="AF127" s="221"/>
      <c r="AG127" s="221"/>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21"/>
      <c r="BD127" s="221"/>
      <c r="BE127" s="221"/>
      <c r="BF127" s="221"/>
      <c r="BG127" s="221"/>
      <c r="BH127" s="221"/>
      <c r="BI127" s="221"/>
      <c r="BJ127" s="221"/>
      <c r="BK127" s="221"/>
      <c r="BL127" s="221"/>
      <c r="BM127" s="221"/>
      <c r="BN127" s="221"/>
      <c r="BO127" s="221"/>
      <c r="BP127" s="221"/>
      <c r="BQ127" s="221"/>
      <c r="BR127" s="221"/>
      <c r="BS127" s="221"/>
      <c r="BT127" s="221"/>
      <c r="BU127" s="221"/>
      <c r="BV127" s="221"/>
      <c r="BW127" s="221"/>
      <c r="BX127" s="221"/>
      <c r="BY127" s="221"/>
      <c r="BZ127" s="221"/>
      <c r="CA127" s="221"/>
      <c r="CB127" s="221"/>
      <c r="CC127" s="221"/>
      <c r="CD127" s="221"/>
      <c r="CE127" s="221"/>
      <c r="CF127" s="221"/>
      <c r="CG127" s="221"/>
      <c r="CH127" s="221"/>
      <c r="CI127" s="221"/>
      <c r="CJ127" s="221"/>
      <c r="CK127" s="221"/>
      <c r="CL127" s="221"/>
      <c r="CM127" s="221"/>
      <c r="CN127" s="221"/>
      <c r="CO127" s="221"/>
      <c r="CP127" s="221"/>
      <c r="CQ127" s="221"/>
      <c r="CR127" s="221"/>
      <c r="CS127" s="221"/>
      <c r="CT127" s="221"/>
      <c r="CU127" s="221"/>
      <c r="CV127" s="221"/>
      <c r="CW127" s="221"/>
      <c r="CX127" s="221"/>
      <c r="CY127" s="221"/>
      <c r="CZ127" s="221"/>
      <c r="DA127" s="221"/>
      <c r="DB127" s="221"/>
      <c r="DC127" s="221"/>
      <c r="DD127" s="221"/>
      <c r="DE127" s="221"/>
    </row>
    <row r="128" spans="1:109" s="354" customFormat="1" ht="38.25">
      <c r="A128" s="185"/>
      <c r="B128" s="712" t="s">
        <v>1959</v>
      </c>
      <c r="D128" s="713"/>
      <c r="E128" s="1017"/>
      <c r="F128" s="183"/>
      <c r="G128" s="1010"/>
      <c r="H128" s="1010"/>
      <c r="I128" s="1010"/>
      <c r="J128" s="1010"/>
      <c r="K128" s="1010"/>
      <c r="L128" s="1010"/>
      <c r="M128" s="1010"/>
      <c r="N128" s="1010"/>
      <c r="O128" s="1010"/>
      <c r="P128" s="1010"/>
      <c r="Q128" s="1010"/>
      <c r="R128" s="1010"/>
      <c r="S128" s="1010"/>
      <c r="T128" s="1010"/>
      <c r="U128" s="1010"/>
      <c r="V128" s="1010"/>
      <c r="W128" s="1010"/>
      <c r="X128" s="1010"/>
      <c r="Y128" s="1010"/>
      <c r="Z128" s="1010"/>
      <c r="AA128" s="221"/>
      <c r="AB128" s="221"/>
      <c r="AC128" s="221"/>
      <c r="AD128" s="221"/>
      <c r="AE128" s="221"/>
      <c r="AF128" s="221"/>
      <c r="AG128" s="221"/>
      <c r="AH128" s="221"/>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21"/>
      <c r="BD128" s="221"/>
      <c r="BE128" s="221"/>
      <c r="BF128" s="221"/>
      <c r="BG128" s="221"/>
      <c r="BH128" s="221"/>
      <c r="BI128" s="221"/>
      <c r="BJ128" s="221"/>
      <c r="BK128" s="221"/>
      <c r="BL128" s="221"/>
      <c r="BM128" s="221"/>
      <c r="BN128" s="221"/>
      <c r="BO128" s="221"/>
      <c r="BP128" s="221"/>
      <c r="BQ128" s="221"/>
      <c r="BR128" s="221"/>
      <c r="BS128" s="221"/>
      <c r="BT128" s="221"/>
      <c r="BU128" s="221"/>
      <c r="BV128" s="221"/>
      <c r="BW128" s="221"/>
      <c r="BX128" s="221"/>
      <c r="BY128" s="221"/>
      <c r="BZ128" s="221"/>
      <c r="CA128" s="221"/>
      <c r="CB128" s="221"/>
      <c r="CC128" s="221"/>
      <c r="CD128" s="221"/>
      <c r="CE128" s="221"/>
      <c r="CF128" s="221"/>
      <c r="CG128" s="221"/>
      <c r="CH128" s="221"/>
      <c r="CI128" s="221"/>
      <c r="CJ128" s="221"/>
      <c r="CK128" s="221"/>
      <c r="CL128" s="221"/>
      <c r="CM128" s="221"/>
      <c r="CN128" s="221"/>
      <c r="CO128" s="221"/>
      <c r="CP128" s="221"/>
      <c r="CQ128" s="221"/>
      <c r="CR128" s="221"/>
      <c r="CS128" s="221"/>
      <c r="CT128" s="221"/>
      <c r="CU128" s="221"/>
      <c r="CV128" s="221"/>
      <c r="CW128" s="221"/>
      <c r="CX128" s="221"/>
      <c r="CY128" s="221"/>
      <c r="CZ128" s="221"/>
      <c r="DA128" s="221"/>
      <c r="DB128" s="221"/>
      <c r="DC128" s="221"/>
      <c r="DD128" s="221"/>
      <c r="DE128" s="221"/>
    </row>
    <row r="129" spans="1:109" s="354" customFormat="1">
      <c r="A129" s="185"/>
      <c r="B129" s="714"/>
      <c r="D129" s="713"/>
      <c r="E129" s="975"/>
      <c r="F129" s="183"/>
      <c r="G129" s="1010"/>
      <c r="H129" s="1010"/>
      <c r="I129" s="1010"/>
      <c r="J129" s="1010"/>
      <c r="K129" s="1010"/>
      <c r="L129" s="1010"/>
      <c r="M129" s="1010"/>
      <c r="N129" s="1010"/>
      <c r="O129" s="1010"/>
      <c r="P129" s="1010"/>
      <c r="Q129" s="1010"/>
      <c r="R129" s="1010"/>
      <c r="S129" s="1010"/>
      <c r="T129" s="1010"/>
      <c r="U129" s="1010"/>
      <c r="V129" s="1010"/>
      <c r="W129" s="1010"/>
      <c r="X129" s="1010"/>
      <c r="Y129" s="1010"/>
      <c r="Z129" s="1010"/>
      <c r="AA129" s="221"/>
      <c r="AB129" s="221"/>
      <c r="AC129" s="221"/>
      <c r="AD129" s="221"/>
      <c r="AE129" s="221"/>
      <c r="AF129" s="221"/>
      <c r="AG129" s="221"/>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21"/>
      <c r="BD129" s="221"/>
      <c r="BE129" s="221"/>
      <c r="BF129" s="221"/>
      <c r="BG129" s="221"/>
      <c r="BH129" s="221"/>
      <c r="BI129" s="221"/>
      <c r="BJ129" s="221"/>
      <c r="BK129" s="221"/>
      <c r="BL129" s="221"/>
      <c r="BM129" s="221"/>
      <c r="BN129" s="221"/>
      <c r="BO129" s="221"/>
      <c r="BP129" s="221"/>
      <c r="BQ129" s="221"/>
      <c r="BR129" s="221"/>
      <c r="BS129" s="221"/>
      <c r="BT129" s="221"/>
      <c r="BU129" s="221"/>
      <c r="BV129" s="221"/>
      <c r="BW129" s="221"/>
      <c r="BX129" s="221"/>
      <c r="BY129" s="221"/>
      <c r="BZ129" s="221"/>
      <c r="CA129" s="221"/>
      <c r="CB129" s="221"/>
      <c r="CC129" s="221"/>
      <c r="CD129" s="221"/>
      <c r="CE129" s="221"/>
      <c r="CF129" s="221"/>
      <c r="CG129" s="221"/>
      <c r="CH129" s="221"/>
      <c r="CI129" s="221"/>
      <c r="CJ129" s="221"/>
      <c r="CK129" s="221"/>
      <c r="CL129" s="221"/>
      <c r="CM129" s="221"/>
      <c r="CN129" s="221"/>
      <c r="CO129" s="221"/>
      <c r="CP129" s="221"/>
      <c r="CQ129" s="221"/>
      <c r="CR129" s="221"/>
      <c r="CS129" s="221"/>
      <c r="CT129" s="221"/>
      <c r="CU129" s="221"/>
      <c r="CV129" s="221"/>
      <c r="CW129" s="221"/>
      <c r="CX129" s="221"/>
      <c r="CY129" s="221"/>
      <c r="CZ129" s="221"/>
      <c r="DA129" s="221"/>
      <c r="DB129" s="221"/>
      <c r="DC129" s="221"/>
      <c r="DD129" s="221"/>
      <c r="DE129" s="221"/>
    </row>
    <row r="130" spans="1:109" s="354" customFormat="1">
      <c r="A130" s="185"/>
      <c r="B130" s="714"/>
      <c r="D130" s="713"/>
      <c r="E130" s="975"/>
      <c r="F130" s="183"/>
      <c r="G130" s="1010"/>
      <c r="H130" s="1010"/>
      <c r="I130" s="1010"/>
      <c r="J130" s="1010"/>
      <c r="K130" s="1010"/>
      <c r="L130" s="1010"/>
      <c r="M130" s="1010"/>
      <c r="N130" s="1010"/>
      <c r="O130" s="1010"/>
      <c r="P130" s="1010"/>
      <c r="Q130" s="1010"/>
      <c r="R130" s="1010"/>
      <c r="S130" s="1010"/>
      <c r="T130" s="1010"/>
      <c r="U130" s="1010"/>
      <c r="V130" s="1010"/>
      <c r="W130" s="1010"/>
      <c r="X130" s="1010"/>
      <c r="Y130" s="1010"/>
      <c r="Z130" s="1010"/>
      <c r="AA130" s="221"/>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221"/>
      <c r="BE130" s="221"/>
      <c r="BF130" s="221"/>
      <c r="BG130" s="221"/>
      <c r="BH130" s="221"/>
      <c r="BI130" s="221"/>
      <c r="BJ130" s="221"/>
      <c r="BK130" s="221"/>
      <c r="BL130" s="221"/>
      <c r="BM130" s="221"/>
      <c r="BN130" s="221"/>
      <c r="BO130" s="221"/>
      <c r="BP130" s="221"/>
      <c r="BQ130" s="221"/>
      <c r="BR130" s="221"/>
      <c r="BS130" s="221"/>
      <c r="BT130" s="221"/>
      <c r="BU130" s="221"/>
      <c r="BV130" s="221"/>
      <c r="BW130" s="221"/>
      <c r="BX130" s="221"/>
      <c r="BY130" s="221"/>
      <c r="BZ130" s="221"/>
      <c r="CA130" s="221"/>
      <c r="CB130" s="221"/>
      <c r="CC130" s="221"/>
      <c r="CD130" s="221"/>
      <c r="CE130" s="221"/>
      <c r="CF130" s="221"/>
      <c r="CG130" s="221"/>
      <c r="CH130" s="221"/>
      <c r="CI130" s="221"/>
      <c r="CJ130" s="221"/>
      <c r="CK130" s="221"/>
      <c r="CL130" s="221"/>
      <c r="CM130" s="221"/>
      <c r="CN130" s="221"/>
      <c r="CO130" s="221"/>
      <c r="CP130" s="221"/>
      <c r="CQ130" s="221"/>
      <c r="CR130" s="221"/>
      <c r="CS130" s="221"/>
      <c r="CT130" s="221"/>
      <c r="CU130" s="221"/>
      <c r="CV130" s="221"/>
      <c r="CW130" s="221"/>
      <c r="CX130" s="221"/>
      <c r="CY130" s="221"/>
      <c r="CZ130" s="221"/>
      <c r="DA130" s="221"/>
      <c r="DB130" s="221"/>
      <c r="DC130" s="221"/>
      <c r="DD130" s="221"/>
      <c r="DE130" s="221"/>
    </row>
    <row r="131" spans="1:109" ht="38.25">
      <c r="A131" s="185" t="s">
        <v>105</v>
      </c>
      <c r="B131" s="715" t="s">
        <v>213</v>
      </c>
      <c r="C131" s="187" t="s">
        <v>214</v>
      </c>
      <c r="D131" s="212">
        <v>119000</v>
      </c>
      <c r="E131" s="975"/>
      <c r="F131" s="183">
        <f>+E131*D131</f>
        <v>0</v>
      </c>
    </row>
    <row r="132" spans="1:109">
      <c r="B132" s="715"/>
      <c r="E132" s="975"/>
    </row>
    <row r="133" spans="1:109">
      <c r="B133" s="591"/>
      <c r="E133" s="975"/>
    </row>
    <row r="134" spans="1:109" ht="38.25">
      <c r="A134" s="185" t="s">
        <v>107</v>
      </c>
      <c r="B134" s="715" t="s">
        <v>215</v>
      </c>
      <c r="C134" s="187" t="s">
        <v>214</v>
      </c>
      <c r="D134" s="212">
        <v>277000</v>
      </c>
      <c r="E134" s="975"/>
      <c r="F134" s="183">
        <f>+E134*D134</f>
        <v>0</v>
      </c>
    </row>
    <row r="135" spans="1:109">
      <c r="B135" s="715"/>
      <c r="E135" s="975"/>
    </row>
    <row r="136" spans="1:109">
      <c r="B136" s="591"/>
      <c r="E136" s="975"/>
    </row>
    <row r="137" spans="1:109" ht="25.5">
      <c r="A137" s="185" t="s">
        <v>216</v>
      </c>
      <c r="B137" s="715" t="s">
        <v>217</v>
      </c>
      <c r="C137" s="187" t="s">
        <v>214</v>
      </c>
      <c r="D137" s="212">
        <v>389000</v>
      </c>
      <c r="E137" s="975"/>
      <c r="F137" s="183">
        <f>+E137*D137</f>
        <v>0</v>
      </c>
    </row>
    <row r="138" spans="1:109">
      <c r="B138" s="715"/>
      <c r="E138" s="975"/>
    </row>
    <row r="139" spans="1:109">
      <c r="B139" s="715"/>
      <c r="E139" s="975"/>
    </row>
    <row r="140" spans="1:109">
      <c r="B140" s="716"/>
      <c r="D140" s="592"/>
      <c r="E140" s="975"/>
    </row>
    <row r="141" spans="1:109">
      <c r="B141" s="427"/>
      <c r="E141" s="975"/>
    </row>
    <row r="142" spans="1:109" ht="63.75">
      <c r="A142" s="185" t="s">
        <v>219</v>
      </c>
      <c r="B142" s="715" t="s">
        <v>220</v>
      </c>
      <c r="E142" s="1018"/>
    </row>
    <row r="143" spans="1:109">
      <c r="B143" s="715" t="s">
        <v>1840</v>
      </c>
      <c r="C143" s="187" t="s">
        <v>1841</v>
      </c>
      <c r="D143" s="212">
        <v>310</v>
      </c>
      <c r="E143" s="975"/>
      <c r="F143" s="183">
        <f>+E143*D143</f>
        <v>0</v>
      </c>
    </row>
    <row r="144" spans="1:109">
      <c r="B144" s="715" t="s">
        <v>1842</v>
      </c>
      <c r="C144" s="187" t="s">
        <v>1841</v>
      </c>
      <c r="D144" s="212">
        <v>240</v>
      </c>
      <c r="E144" s="975"/>
      <c r="F144" s="183">
        <f>+E144*D144</f>
        <v>0</v>
      </c>
    </row>
    <row r="145" spans="1:26">
      <c r="B145" s="715"/>
      <c r="E145" s="975"/>
    </row>
    <row r="146" spans="1:26" ht="76.5">
      <c r="B146" s="717" t="s">
        <v>221</v>
      </c>
      <c r="E146" s="975"/>
    </row>
    <row r="147" spans="1:26">
      <c r="B147" s="715"/>
      <c r="E147" s="975"/>
    </row>
    <row r="148" spans="1:26">
      <c r="B148" s="715"/>
      <c r="E148" s="1019"/>
    </row>
    <row r="149" spans="1:26" ht="63.75">
      <c r="A149" s="185" t="s">
        <v>222</v>
      </c>
      <c r="B149" s="715" t="s">
        <v>223</v>
      </c>
      <c r="D149" s="718"/>
      <c r="E149" s="975"/>
    </row>
    <row r="150" spans="1:26" ht="25.5">
      <c r="B150" s="715" t="s">
        <v>224</v>
      </c>
      <c r="C150" s="187" t="s">
        <v>225</v>
      </c>
      <c r="D150" s="212">
        <v>7.8</v>
      </c>
      <c r="E150" s="975"/>
      <c r="F150" s="183">
        <f>+E150*D150</f>
        <v>0</v>
      </c>
    </row>
    <row r="151" spans="1:26">
      <c r="B151" s="715"/>
      <c r="E151" s="975"/>
    </row>
    <row r="152" spans="1:26">
      <c r="B152" s="715"/>
      <c r="E152" s="975"/>
    </row>
    <row r="153" spans="1:26" ht="127.5">
      <c r="A153" s="185" t="s">
        <v>226</v>
      </c>
      <c r="B153" s="715" t="s">
        <v>227</v>
      </c>
      <c r="E153" s="1019"/>
    </row>
    <row r="154" spans="1:26">
      <c r="B154" s="715" t="s">
        <v>228</v>
      </c>
      <c r="C154" s="187" t="s">
        <v>225</v>
      </c>
      <c r="D154" s="212">
        <v>2366</v>
      </c>
      <c r="E154" s="975"/>
      <c r="F154" s="183">
        <f>+E154*D154</f>
        <v>0</v>
      </c>
    </row>
    <row r="155" spans="1:26">
      <c r="B155" s="719"/>
      <c r="E155" s="975"/>
    </row>
    <row r="156" spans="1:26" s="43" customFormat="1">
      <c r="A156" s="360"/>
      <c r="B156" s="600"/>
      <c r="C156" s="238"/>
      <c r="D156" s="239"/>
      <c r="E156" s="240"/>
      <c r="F156" s="240"/>
      <c r="G156" s="1023"/>
      <c r="H156" s="1023"/>
      <c r="I156" s="1023"/>
      <c r="J156" s="1023"/>
      <c r="K156" s="1023"/>
      <c r="L156" s="1023"/>
      <c r="M156" s="1023"/>
      <c r="N156" s="1023"/>
      <c r="O156" s="1023"/>
      <c r="P156" s="1023"/>
      <c r="Q156" s="1023"/>
      <c r="R156" s="1023"/>
      <c r="S156" s="1023"/>
      <c r="T156" s="1023"/>
      <c r="U156" s="1023"/>
      <c r="V156" s="1023"/>
      <c r="W156" s="1023"/>
      <c r="X156" s="1023"/>
      <c r="Y156" s="1023"/>
      <c r="Z156" s="1023"/>
    </row>
    <row r="157" spans="1:26" s="43" customFormat="1">
      <c r="A157" s="720"/>
      <c r="B157" s="721"/>
      <c r="C157" s="44"/>
      <c r="D157" s="241"/>
      <c r="E157" s="242"/>
      <c r="F157" s="242"/>
      <c r="G157" s="1023"/>
      <c r="H157" s="1023"/>
      <c r="I157" s="1023"/>
      <c r="J157" s="1023"/>
      <c r="K157" s="1023"/>
      <c r="L157" s="1023"/>
      <c r="M157" s="1023"/>
      <c r="N157" s="1023"/>
      <c r="O157" s="1023"/>
      <c r="P157" s="1023"/>
      <c r="Q157" s="1023"/>
      <c r="R157" s="1023"/>
      <c r="S157" s="1023"/>
      <c r="T157" s="1023"/>
      <c r="U157" s="1023"/>
      <c r="V157" s="1023"/>
      <c r="W157" s="1023"/>
      <c r="X157" s="1023"/>
      <c r="Y157" s="1023"/>
      <c r="Z157" s="1023"/>
    </row>
    <row r="158" spans="1:26">
      <c r="A158" s="361"/>
      <c r="B158" s="335" t="s">
        <v>229</v>
      </c>
      <c r="C158" s="245"/>
      <c r="D158" s="246"/>
      <c r="E158" s="247"/>
      <c r="F158" s="364">
        <f>SUM(F1:F156)</f>
        <v>0</v>
      </c>
    </row>
    <row r="159" spans="1:26">
      <c r="B159" s="274"/>
    </row>
    <row r="160" spans="1:26">
      <c r="B160" s="427"/>
    </row>
    <row r="161" spans="2:2">
      <c r="B161" s="427"/>
    </row>
  </sheetData>
  <sheetProtection algorithmName="SHA-512" hashValue="wyKI10GBTN16ejhCjUFekX/b3NX9rHH5mbmfCl5Xa1XJdusCVjWgaVyF7GfZSzFnn0AXGODdP8HpVLQnUgLEjg==" saltValue="0NcEIdAkdZyRHInXngfJCw==" spinCount="100000" sheet="1" objects="1" scenarios="1" selectLockedCells="1"/>
  <printOptions horizontalCentered="1"/>
  <pageMargins left="0.98402777777777772" right="0.39374999999999999" top="0.98402777777777772" bottom="0.78749999999999998" header="0.51180555555555551" footer="0.51180555555555551"/>
  <pageSetup paperSize="9" firstPageNumber="0" orientation="portrait" horizontalDpi="300" verticalDpi="300" r:id="rId1"/>
  <headerFooter alignWithMargins="0">
    <oddHeader>&amp;C&amp;6ZDRAVSTVENI DOM - NOVA GORICA</oddHeader>
    <oddFooter>&amp;C&amp;A&amp;R&amp;P od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5E983-E607-4DE2-BA9C-F10407086598}">
  <sheetPr>
    <tabColor theme="5" tint="0.59999389629810485"/>
  </sheetPr>
  <dimension ref="A1:AB117"/>
  <sheetViews>
    <sheetView showZeros="0" zoomScaleNormal="100" zoomScaleSheetLayoutView="100" workbookViewId="0">
      <selection activeCell="E10" sqref="E10"/>
    </sheetView>
  </sheetViews>
  <sheetFormatPr defaultColWidth="8.85546875" defaultRowHeight="12.75"/>
  <cols>
    <col min="1" max="1" width="7" style="1836" customWidth="1"/>
    <col min="2" max="2" width="41.140625" style="1837" customWidth="1"/>
    <col min="3" max="3" width="4.5703125" style="1758" customWidth="1"/>
    <col min="4" max="4" width="6.5703125" style="1838" bestFit="1" customWidth="1"/>
    <col min="5" max="5" width="12.42578125" style="1822" customWidth="1"/>
    <col min="6" max="6" width="14.140625" style="1839" customWidth="1"/>
    <col min="7" max="7" width="2.5703125" style="2111" customWidth="1"/>
    <col min="8" max="9" width="2.5703125" style="2112" customWidth="1"/>
    <col min="10" max="28" width="8.85546875" style="2113"/>
    <col min="29" max="256" width="8.85546875" style="1758"/>
    <col min="257" max="257" width="7" style="1758" customWidth="1"/>
    <col min="258" max="258" width="41.140625" style="1758" customWidth="1"/>
    <col min="259" max="259" width="4.5703125" style="1758" customWidth="1"/>
    <col min="260" max="260" width="6.5703125" style="1758" bestFit="1" customWidth="1"/>
    <col min="261" max="261" width="12.42578125" style="1758" customWidth="1"/>
    <col min="262" max="262" width="14.140625" style="1758" customWidth="1"/>
    <col min="263" max="265" width="2.5703125" style="1758" customWidth="1"/>
    <col min="266" max="512" width="8.85546875" style="1758"/>
    <col min="513" max="513" width="7" style="1758" customWidth="1"/>
    <col min="514" max="514" width="41.140625" style="1758" customWidth="1"/>
    <col min="515" max="515" width="4.5703125" style="1758" customWidth="1"/>
    <col min="516" max="516" width="6.5703125" style="1758" bestFit="1" customWidth="1"/>
    <col min="517" max="517" width="12.42578125" style="1758" customWidth="1"/>
    <col min="518" max="518" width="14.140625" style="1758" customWidth="1"/>
    <col min="519" max="521" width="2.5703125" style="1758" customWidth="1"/>
    <col min="522" max="768" width="8.85546875" style="1758"/>
    <col min="769" max="769" width="7" style="1758" customWidth="1"/>
    <col min="770" max="770" width="41.140625" style="1758" customWidth="1"/>
    <col min="771" max="771" width="4.5703125" style="1758" customWidth="1"/>
    <col min="772" max="772" width="6.5703125" style="1758" bestFit="1" customWidth="1"/>
    <col min="773" max="773" width="12.42578125" style="1758" customWidth="1"/>
    <col min="774" max="774" width="14.140625" style="1758" customWidth="1"/>
    <col min="775" max="777" width="2.5703125" style="1758" customWidth="1"/>
    <col min="778" max="1024" width="8.85546875" style="1758"/>
    <col min="1025" max="1025" width="7" style="1758" customWidth="1"/>
    <col min="1026" max="1026" width="41.140625" style="1758" customWidth="1"/>
    <col min="1027" max="1027" width="4.5703125" style="1758" customWidth="1"/>
    <col min="1028" max="1028" width="6.5703125" style="1758" bestFit="1" customWidth="1"/>
    <col min="1029" max="1029" width="12.42578125" style="1758" customWidth="1"/>
    <col min="1030" max="1030" width="14.140625" style="1758" customWidth="1"/>
    <col min="1031" max="1033" width="2.5703125" style="1758" customWidth="1"/>
    <col min="1034" max="1280" width="8.85546875" style="1758"/>
    <col min="1281" max="1281" width="7" style="1758" customWidth="1"/>
    <col min="1282" max="1282" width="41.140625" style="1758" customWidth="1"/>
    <col min="1283" max="1283" width="4.5703125" style="1758" customWidth="1"/>
    <col min="1284" max="1284" width="6.5703125" style="1758" bestFit="1" customWidth="1"/>
    <col min="1285" max="1285" width="12.42578125" style="1758" customWidth="1"/>
    <col min="1286" max="1286" width="14.140625" style="1758" customWidth="1"/>
    <col min="1287" max="1289" width="2.5703125" style="1758" customWidth="1"/>
    <col min="1290" max="1536" width="8.85546875" style="1758"/>
    <col min="1537" max="1537" width="7" style="1758" customWidth="1"/>
    <col min="1538" max="1538" width="41.140625" style="1758" customWidth="1"/>
    <col min="1539" max="1539" width="4.5703125" style="1758" customWidth="1"/>
    <col min="1540" max="1540" width="6.5703125" style="1758" bestFit="1" customWidth="1"/>
    <col min="1541" max="1541" width="12.42578125" style="1758" customWidth="1"/>
    <col min="1542" max="1542" width="14.140625" style="1758" customWidth="1"/>
    <col min="1543" max="1545" width="2.5703125" style="1758" customWidth="1"/>
    <col min="1546" max="1792" width="8.85546875" style="1758"/>
    <col min="1793" max="1793" width="7" style="1758" customWidth="1"/>
    <col min="1794" max="1794" width="41.140625" style="1758" customWidth="1"/>
    <col min="1795" max="1795" width="4.5703125" style="1758" customWidth="1"/>
    <col min="1796" max="1796" width="6.5703125" style="1758" bestFit="1" customWidth="1"/>
    <col min="1797" max="1797" width="12.42578125" style="1758" customWidth="1"/>
    <col min="1798" max="1798" width="14.140625" style="1758" customWidth="1"/>
    <col min="1799" max="1801" width="2.5703125" style="1758" customWidth="1"/>
    <col min="1802" max="2048" width="8.85546875" style="1758"/>
    <col min="2049" max="2049" width="7" style="1758" customWidth="1"/>
    <col min="2050" max="2050" width="41.140625" style="1758" customWidth="1"/>
    <col min="2051" max="2051" width="4.5703125" style="1758" customWidth="1"/>
    <col min="2052" max="2052" width="6.5703125" style="1758" bestFit="1" customWidth="1"/>
    <col min="2053" max="2053" width="12.42578125" style="1758" customWidth="1"/>
    <col min="2054" max="2054" width="14.140625" style="1758" customWidth="1"/>
    <col min="2055" max="2057" width="2.5703125" style="1758" customWidth="1"/>
    <col min="2058" max="2304" width="8.85546875" style="1758"/>
    <col min="2305" max="2305" width="7" style="1758" customWidth="1"/>
    <col min="2306" max="2306" width="41.140625" style="1758" customWidth="1"/>
    <col min="2307" max="2307" width="4.5703125" style="1758" customWidth="1"/>
    <col min="2308" max="2308" width="6.5703125" style="1758" bestFit="1" customWidth="1"/>
    <col min="2309" max="2309" width="12.42578125" style="1758" customWidth="1"/>
    <col min="2310" max="2310" width="14.140625" style="1758" customWidth="1"/>
    <col min="2311" max="2313" width="2.5703125" style="1758" customWidth="1"/>
    <col min="2314" max="2560" width="8.85546875" style="1758"/>
    <col min="2561" max="2561" width="7" style="1758" customWidth="1"/>
    <col min="2562" max="2562" width="41.140625" style="1758" customWidth="1"/>
    <col min="2563" max="2563" width="4.5703125" style="1758" customWidth="1"/>
    <col min="2564" max="2564" width="6.5703125" style="1758" bestFit="1" customWidth="1"/>
    <col min="2565" max="2565" width="12.42578125" style="1758" customWidth="1"/>
    <col min="2566" max="2566" width="14.140625" style="1758" customWidth="1"/>
    <col min="2567" max="2569" width="2.5703125" style="1758" customWidth="1"/>
    <col min="2570" max="2816" width="8.85546875" style="1758"/>
    <col min="2817" max="2817" width="7" style="1758" customWidth="1"/>
    <col min="2818" max="2818" width="41.140625" style="1758" customWidth="1"/>
    <col min="2819" max="2819" width="4.5703125" style="1758" customWidth="1"/>
    <col min="2820" max="2820" width="6.5703125" style="1758" bestFit="1" customWidth="1"/>
    <col min="2821" max="2821" width="12.42578125" style="1758" customWidth="1"/>
    <col min="2822" max="2822" width="14.140625" style="1758" customWidth="1"/>
    <col min="2823" max="2825" width="2.5703125" style="1758" customWidth="1"/>
    <col min="2826" max="3072" width="8.85546875" style="1758"/>
    <col min="3073" max="3073" width="7" style="1758" customWidth="1"/>
    <col min="3074" max="3074" width="41.140625" style="1758" customWidth="1"/>
    <col min="3075" max="3075" width="4.5703125" style="1758" customWidth="1"/>
    <col min="3076" max="3076" width="6.5703125" style="1758" bestFit="1" customWidth="1"/>
    <col min="3077" max="3077" width="12.42578125" style="1758" customWidth="1"/>
    <col min="3078" max="3078" width="14.140625" style="1758" customWidth="1"/>
    <col min="3079" max="3081" width="2.5703125" style="1758" customWidth="1"/>
    <col min="3082" max="3328" width="8.85546875" style="1758"/>
    <col min="3329" max="3329" width="7" style="1758" customWidth="1"/>
    <col min="3330" max="3330" width="41.140625" style="1758" customWidth="1"/>
    <col min="3331" max="3331" width="4.5703125" style="1758" customWidth="1"/>
    <col min="3332" max="3332" width="6.5703125" style="1758" bestFit="1" customWidth="1"/>
    <col min="3333" max="3333" width="12.42578125" style="1758" customWidth="1"/>
    <col min="3334" max="3334" width="14.140625" style="1758" customWidth="1"/>
    <col min="3335" max="3337" width="2.5703125" style="1758" customWidth="1"/>
    <col min="3338" max="3584" width="8.85546875" style="1758"/>
    <col min="3585" max="3585" width="7" style="1758" customWidth="1"/>
    <col min="3586" max="3586" width="41.140625" style="1758" customWidth="1"/>
    <col min="3587" max="3587" width="4.5703125" style="1758" customWidth="1"/>
    <col min="3588" max="3588" width="6.5703125" style="1758" bestFit="1" customWidth="1"/>
    <col min="3589" max="3589" width="12.42578125" style="1758" customWidth="1"/>
    <col min="3590" max="3590" width="14.140625" style="1758" customWidth="1"/>
    <col min="3591" max="3593" width="2.5703125" style="1758" customWidth="1"/>
    <col min="3594" max="3840" width="8.85546875" style="1758"/>
    <col min="3841" max="3841" width="7" style="1758" customWidth="1"/>
    <col min="3842" max="3842" width="41.140625" style="1758" customWidth="1"/>
    <col min="3843" max="3843" width="4.5703125" style="1758" customWidth="1"/>
    <col min="3844" max="3844" width="6.5703125" style="1758" bestFit="1" customWidth="1"/>
    <col min="3845" max="3845" width="12.42578125" style="1758" customWidth="1"/>
    <col min="3846" max="3846" width="14.140625" style="1758" customWidth="1"/>
    <col min="3847" max="3849" width="2.5703125" style="1758" customWidth="1"/>
    <col min="3850" max="4096" width="8.85546875" style="1758"/>
    <col min="4097" max="4097" width="7" style="1758" customWidth="1"/>
    <col min="4098" max="4098" width="41.140625" style="1758" customWidth="1"/>
    <col min="4099" max="4099" width="4.5703125" style="1758" customWidth="1"/>
    <col min="4100" max="4100" width="6.5703125" style="1758" bestFit="1" customWidth="1"/>
    <col min="4101" max="4101" width="12.42578125" style="1758" customWidth="1"/>
    <col min="4102" max="4102" width="14.140625" style="1758" customWidth="1"/>
    <col min="4103" max="4105" width="2.5703125" style="1758" customWidth="1"/>
    <col min="4106" max="4352" width="8.85546875" style="1758"/>
    <col min="4353" max="4353" width="7" style="1758" customWidth="1"/>
    <col min="4354" max="4354" width="41.140625" style="1758" customWidth="1"/>
    <col min="4355" max="4355" width="4.5703125" style="1758" customWidth="1"/>
    <col min="4356" max="4356" width="6.5703125" style="1758" bestFit="1" customWidth="1"/>
    <col min="4357" max="4357" width="12.42578125" style="1758" customWidth="1"/>
    <col min="4358" max="4358" width="14.140625" style="1758" customWidth="1"/>
    <col min="4359" max="4361" width="2.5703125" style="1758" customWidth="1"/>
    <col min="4362" max="4608" width="8.85546875" style="1758"/>
    <col min="4609" max="4609" width="7" style="1758" customWidth="1"/>
    <col min="4610" max="4610" width="41.140625" style="1758" customWidth="1"/>
    <col min="4611" max="4611" width="4.5703125" style="1758" customWidth="1"/>
    <col min="4612" max="4612" width="6.5703125" style="1758" bestFit="1" customWidth="1"/>
    <col min="4613" max="4613" width="12.42578125" style="1758" customWidth="1"/>
    <col min="4614" max="4614" width="14.140625" style="1758" customWidth="1"/>
    <col min="4615" max="4617" width="2.5703125" style="1758" customWidth="1"/>
    <col min="4618" max="4864" width="8.85546875" style="1758"/>
    <col min="4865" max="4865" width="7" style="1758" customWidth="1"/>
    <col min="4866" max="4866" width="41.140625" style="1758" customWidth="1"/>
    <col min="4867" max="4867" width="4.5703125" style="1758" customWidth="1"/>
    <col min="4868" max="4868" width="6.5703125" style="1758" bestFit="1" customWidth="1"/>
    <col min="4869" max="4869" width="12.42578125" style="1758" customWidth="1"/>
    <col min="4870" max="4870" width="14.140625" style="1758" customWidth="1"/>
    <col min="4871" max="4873" width="2.5703125" style="1758" customWidth="1"/>
    <col min="4874" max="5120" width="8.85546875" style="1758"/>
    <col min="5121" max="5121" width="7" style="1758" customWidth="1"/>
    <col min="5122" max="5122" width="41.140625" style="1758" customWidth="1"/>
    <col min="5123" max="5123" width="4.5703125" style="1758" customWidth="1"/>
    <col min="5124" max="5124" width="6.5703125" style="1758" bestFit="1" customWidth="1"/>
    <col min="5125" max="5125" width="12.42578125" style="1758" customWidth="1"/>
    <col min="5126" max="5126" width="14.140625" style="1758" customWidth="1"/>
    <col min="5127" max="5129" width="2.5703125" style="1758" customWidth="1"/>
    <col min="5130" max="5376" width="8.85546875" style="1758"/>
    <col min="5377" max="5377" width="7" style="1758" customWidth="1"/>
    <col min="5378" max="5378" width="41.140625" style="1758" customWidth="1"/>
    <col min="5379" max="5379" width="4.5703125" style="1758" customWidth="1"/>
    <col min="5380" max="5380" width="6.5703125" style="1758" bestFit="1" customWidth="1"/>
    <col min="5381" max="5381" width="12.42578125" style="1758" customWidth="1"/>
    <col min="5382" max="5382" width="14.140625" style="1758" customWidth="1"/>
    <col min="5383" max="5385" width="2.5703125" style="1758" customWidth="1"/>
    <col min="5386" max="5632" width="8.85546875" style="1758"/>
    <col min="5633" max="5633" width="7" style="1758" customWidth="1"/>
    <col min="5634" max="5634" width="41.140625" style="1758" customWidth="1"/>
    <col min="5635" max="5635" width="4.5703125" style="1758" customWidth="1"/>
    <col min="5636" max="5636" width="6.5703125" style="1758" bestFit="1" customWidth="1"/>
    <col min="5637" max="5637" width="12.42578125" style="1758" customWidth="1"/>
    <col min="5638" max="5638" width="14.140625" style="1758" customWidth="1"/>
    <col min="5639" max="5641" width="2.5703125" style="1758" customWidth="1"/>
    <col min="5642" max="5888" width="8.85546875" style="1758"/>
    <col min="5889" max="5889" width="7" style="1758" customWidth="1"/>
    <col min="5890" max="5890" width="41.140625" style="1758" customWidth="1"/>
    <col min="5891" max="5891" width="4.5703125" style="1758" customWidth="1"/>
    <col min="5892" max="5892" width="6.5703125" style="1758" bestFit="1" customWidth="1"/>
    <col min="5893" max="5893" width="12.42578125" style="1758" customWidth="1"/>
    <col min="5894" max="5894" width="14.140625" style="1758" customWidth="1"/>
    <col min="5895" max="5897" width="2.5703125" style="1758" customWidth="1"/>
    <col min="5898" max="6144" width="8.85546875" style="1758"/>
    <col min="6145" max="6145" width="7" style="1758" customWidth="1"/>
    <col min="6146" max="6146" width="41.140625" style="1758" customWidth="1"/>
    <col min="6147" max="6147" width="4.5703125" style="1758" customWidth="1"/>
    <col min="6148" max="6148" width="6.5703125" style="1758" bestFit="1" customWidth="1"/>
    <col min="6149" max="6149" width="12.42578125" style="1758" customWidth="1"/>
    <col min="6150" max="6150" width="14.140625" style="1758" customWidth="1"/>
    <col min="6151" max="6153" width="2.5703125" style="1758" customWidth="1"/>
    <col min="6154" max="6400" width="8.85546875" style="1758"/>
    <col min="6401" max="6401" width="7" style="1758" customWidth="1"/>
    <col min="6402" max="6402" width="41.140625" style="1758" customWidth="1"/>
    <col min="6403" max="6403" width="4.5703125" style="1758" customWidth="1"/>
    <col min="6404" max="6404" width="6.5703125" style="1758" bestFit="1" customWidth="1"/>
    <col min="6405" max="6405" width="12.42578125" style="1758" customWidth="1"/>
    <col min="6406" max="6406" width="14.140625" style="1758" customWidth="1"/>
    <col min="6407" max="6409" width="2.5703125" style="1758" customWidth="1"/>
    <col min="6410" max="6656" width="8.85546875" style="1758"/>
    <col min="6657" max="6657" width="7" style="1758" customWidth="1"/>
    <col min="6658" max="6658" width="41.140625" style="1758" customWidth="1"/>
    <col min="6659" max="6659" width="4.5703125" style="1758" customWidth="1"/>
    <col min="6660" max="6660" width="6.5703125" style="1758" bestFit="1" customWidth="1"/>
    <col min="6661" max="6661" width="12.42578125" style="1758" customWidth="1"/>
    <col min="6662" max="6662" width="14.140625" style="1758" customWidth="1"/>
    <col min="6663" max="6665" width="2.5703125" style="1758" customWidth="1"/>
    <col min="6666" max="6912" width="8.85546875" style="1758"/>
    <col min="6913" max="6913" width="7" style="1758" customWidth="1"/>
    <col min="6914" max="6914" width="41.140625" style="1758" customWidth="1"/>
    <col min="6915" max="6915" width="4.5703125" style="1758" customWidth="1"/>
    <col min="6916" max="6916" width="6.5703125" style="1758" bestFit="1" customWidth="1"/>
    <col min="6917" max="6917" width="12.42578125" style="1758" customWidth="1"/>
    <col min="6918" max="6918" width="14.140625" style="1758" customWidth="1"/>
    <col min="6919" max="6921" width="2.5703125" style="1758" customWidth="1"/>
    <col min="6922" max="7168" width="8.85546875" style="1758"/>
    <col min="7169" max="7169" width="7" style="1758" customWidth="1"/>
    <col min="7170" max="7170" width="41.140625" style="1758" customWidth="1"/>
    <col min="7171" max="7171" width="4.5703125" style="1758" customWidth="1"/>
    <col min="7172" max="7172" width="6.5703125" style="1758" bestFit="1" customWidth="1"/>
    <col min="7173" max="7173" width="12.42578125" style="1758" customWidth="1"/>
    <col min="7174" max="7174" width="14.140625" style="1758" customWidth="1"/>
    <col min="7175" max="7177" width="2.5703125" style="1758" customWidth="1"/>
    <col min="7178" max="7424" width="8.85546875" style="1758"/>
    <col min="7425" max="7425" width="7" style="1758" customWidth="1"/>
    <col min="7426" max="7426" width="41.140625" style="1758" customWidth="1"/>
    <col min="7427" max="7427" width="4.5703125" style="1758" customWidth="1"/>
    <col min="7428" max="7428" width="6.5703125" style="1758" bestFit="1" customWidth="1"/>
    <col min="7429" max="7429" width="12.42578125" style="1758" customWidth="1"/>
    <col min="7430" max="7430" width="14.140625" style="1758" customWidth="1"/>
    <col min="7431" max="7433" width="2.5703125" style="1758" customWidth="1"/>
    <col min="7434" max="7680" width="8.85546875" style="1758"/>
    <col min="7681" max="7681" width="7" style="1758" customWidth="1"/>
    <col min="7682" max="7682" width="41.140625" style="1758" customWidth="1"/>
    <col min="7683" max="7683" width="4.5703125" style="1758" customWidth="1"/>
    <col min="7684" max="7684" width="6.5703125" style="1758" bestFit="1" customWidth="1"/>
    <col min="7685" max="7685" width="12.42578125" style="1758" customWidth="1"/>
    <col min="7686" max="7686" width="14.140625" style="1758" customWidth="1"/>
    <col min="7687" max="7689" width="2.5703125" style="1758" customWidth="1"/>
    <col min="7690" max="7936" width="8.85546875" style="1758"/>
    <col min="7937" max="7937" width="7" style="1758" customWidth="1"/>
    <col min="7938" max="7938" width="41.140625" style="1758" customWidth="1"/>
    <col min="7939" max="7939" width="4.5703125" style="1758" customWidth="1"/>
    <col min="7940" max="7940" width="6.5703125" style="1758" bestFit="1" customWidth="1"/>
    <col min="7941" max="7941" width="12.42578125" style="1758" customWidth="1"/>
    <col min="7942" max="7942" width="14.140625" style="1758" customWidth="1"/>
    <col min="7943" max="7945" width="2.5703125" style="1758" customWidth="1"/>
    <col min="7946" max="8192" width="8.85546875" style="1758"/>
    <col min="8193" max="8193" width="7" style="1758" customWidth="1"/>
    <col min="8194" max="8194" width="41.140625" style="1758" customWidth="1"/>
    <col min="8195" max="8195" width="4.5703125" style="1758" customWidth="1"/>
    <col min="8196" max="8196" width="6.5703125" style="1758" bestFit="1" customWidth="1"/>
    <col min="8197" max="8197" width="12.42578125" style="1758" customWidth="1"/>
    <col min="8198" max="8198" width="14.140625" style="1758" customWidth="1"/>
    <col min="8199" max="8201" width="2.5703125" style="1758" customWidth="1"/>
    <col min="8202" max="8448" width="8.85546875" style="1758"/>
    <col min="8449" max="8449" width="7" style="1758" customWidth="1"/>
    <col min="8450" max="8450" width="41.140625" style="1758" customWidth="1"/>
    <col min="8451" max="8451" width="4.5703125" style="1758" customWidth="1"/>
    <col min="8452" max="8452" width="6.5703125" style="1758" bestFit="1" customWidth="1"/>
    <col min="8453" max="8453" width="12.42578125" style="1758" customWidth="1"/>
    <col min="8454" max="8454" width="14.140625" style="1758" customWidth="1"/>
    <col min="8455" max="8457" width="2.5703125" style="1758" customWidth="1"/>
    <col min="8458" max="8704" width="8.85546875" style="1758"/>
    <col min="8705" max="8705" width="7" style="1758" customWidth="1"/>
    <col min="8706" max="8706" width="41.140625" style="1758" customWidth="1"/>
    <col min="8707" max="8707" width="4.5703125" style="1758" customWidth="1"/>
    <col min="8708" max="8708" width="6.5703125" style="1758" bestFit="1" customWidth="1"/>
    <col min="8709" max="8709" width="12.42578125" style="1758" customWidth="1"/>
    <col min="8710" max="8710" width="14.140625" style="1758" customWidth="1"/>
    <col min="8711" max="8713" width="2.5703125" style="1758" customWidth="1"/>
    <col min="8714" max="8960" width="8.85546875" style="1758"/>
    <col min="8961" max="8961" width="7" style="1758" customWidth="1"/>
    <col min="8962" max="8962" width="41.140625" style="1758" customWidth="1"/>
    <col min="8963" max="8963" width="4.5703125" style="1758" customWidth="1"/>
    <col min="8964" max="8964" width="6.5703125" style="1758" bestFit="1" customWidth="1"/>
    <col min="8965" max="8965" width="12.42578125" style="1758" customWidth="1"/>
    <col min="8966" max="8966" width="14.140625" style="1758" customWidth="1"/>
    <col min="8967" max="8969" width="2.5703125" style="1758" customWidth="1"/>
    <col min="8970" max="9216" width="8.85546875" style="1758"/>
    <col min="9217" max="9217" width="7" style="1758" customWidth="1"/>
    <col min="9218" max="9218" width="41.140625" style="1758" customWidth="1"/>
    <col min="9219" max="9219" width="4.5703125" style="1758" customWidth="1"/>
    <col min="9220" max="9220" width="6.5703125" style="1758" bestFit="1" customWidth="1"/>
    <col min="9221" max="9221" width="12.42578125" style="1758" customWidth="1"/>
    <col min="9222" max="9222" width="14.140625" style="1758" customWidth="1"/>
    <col min="9223" max="9225" width="2.5703125" style="1758" customWidth="1"/>
    <col min="9226" max="9472" width="8.85546875" style="1758"/>
    <col min="9473" max="9473" width="7" style="1758" customWidth="1"/>
    <col min="9474" max="9474" width="41.140625" style="1758" customWidth="1"/>
    <col min="9475" max="9475" width="4.5703125" style="1758" customWidth="1"/>
    <col min="9476" max="9476" width="6.5703125" style="1758" bestFit="1" customWidth="1"/>
    <col min="9477" max="9477" width="12.42578125" style="1758" customWidth="1"/>
    <col min="9478" max="9478" width="14.140625" style="1758" customWidth="1"/>
    <col min="9479" max="9481" width="2.5703125" style="1758" customWidth="1"/>
    <col min="9482" max="9728" width="8.85546875" style="1758"/>
    <col min="9729" max="9729" width="7" style="1758" customWidth="1"/>
    <col min="9730" max="9730" width="41.140625" style="1758" customWidth="1"/>
    <col min="9731" max="9731" width="4.5703125" style="1758" customWidth="1"/>
    <col min="9732" max="9732" width="6.5703125" style="1758" bestFit="1" customWidth="1"/>
    <col min="9733" max="9733" width="12.42578125" style="1758" customWidth="1"/>
    <col min="9734" max="9734" width="14.140625" style="1758" customWidth="1"/>
    <col min="9735" max="9737" width="2.5703125" style="1758" customWidth="1"/>
    <col min="9738" max="9984" width="8.85546875" style="1758"/>
    <col min="9985" max="9985" width="7" style="1758" customWidth="1"/>
    <col min="9986" max="9986" width="41.140625" style="1758" customWidth="1"/>
    <col min="9987" max="9987" width="4.5703125" style="1758" customWidth="1"/>
    <col min="9988" max="9988" width="6.5703125" style="1758" bestFit="1" customWidth="1"/>
    <col min="9989" max="9989" width="12.42578125" style="1758" customWidth="1"/>
    <col min="9990" max="9990" width="14.140625" style="1758" customWidth="1"/>
    <col min="9991" max="9993" width="2.5703125" style="1758" customWidth="1"/>
    <col min="9994" max="10240" width="8.85546875" style="1758"/>
    <col min="10241" max="10241" width="7" style="1758" customWidth="1"/>
    <col min="10242" max="10242" width="41.140625" style="1758" customWidth="1"/>
    <col min="10243" max="10243" width="4.5703125" style="1758" customWidth="1"/>
    <col min="10244" max="10244" width="6.5703125" style="1758" bestFit="1" customWidth="1"/>
    <col min="10245" max="10245" width="12.42578125" style="1758" customWidth="1"/>
    <col min="10246" max="10246" width="14.140625" style="1758" customWidth="1"/>
    <col min="10247" max="10249" width="2.5703125" style="1758" customWidth="1"/>
    <col min="10250" max="10496" width="8.85546875" style="1758"/>
    <col min="10497" max="10497" width="7" style="1758" customWidth="1"/>
    <col min="10498" max="10498" width="41.140625" style="1758" customWidth="1"/>
    <col min="10499" max="10499" width="4.5703125" style="1758" customWidth="1"/>
    <col min="10500" max="10500" width="6.5703125" style="1758" bestFit="1" customWidth="1"/>
    <col min="10501" max="10501" width="12.42578125" style="1758" customWidth="1"/>
    <col min="10502" max="10502" width="14.140625" style="1758" customWidth="1"/>
    <col min="10503" max="10505" width="2.5703125" style="1758" customWidth="1"/>
    <col min="10506" max="10752" width="8.85546875" style="1758"/>
    <col min="10753" max="10753" width="7" style="1758" customWidth="1"/>
    <col min="10754" max="10754" width="41.140625" style="1758" customWidth="1"/>
    <col min="10755" max="10755" width="4.5703125" style="1758" customWidth="1"/>
    <col min="10756" max="10756" width="6.5703125" style="1758" bestFit="1" customWidth="1"/>
    <col min="10757" max="10757" width="12.42578125" style="1758" customWidth="1"/>
    <col min="10758" max="10758" width="14.140625" style="1758" customWidth="1"/>
    <col min="10759" max="10761" width="2.5703125" style="1758" customWidth="1"/>
    <col min="10762" max="11008" width="8.85546875" style="1758"/>
    <col min="11009" max="11009" width="7" style="1758" customWidth="1"/>
    <col min="11010" max="11010" width="41.140625" style="1758" customWidth="1"/>
    <col min="11011" max="11011" width="4.5703125" style="1758" customWidth="1"/>
    <col min="11012" max="11012" width="6.5703125" style="1758" bestFit="1" customWidth="1"/>
    <col min="11013" max="11013" width="12.42578125" style="1758" customWidth="1"/>
    <col min="11014" max="11014" width="14.140625" style="1758" customWidth="1"/>
    <col min="11015" max="11017" width="2.5703125" style="1758" customWidth="1"/>
    <col min="11018" max="11264" width="8.85546875" style="1758"/>
    <col min="11265" max="11265" width="7" style="1758" customWidth="1"/>
    <col min="11266" max="11266" width="41.140625" style="1758" customWidth="1"/>
    <col min="11267" max="11267" width="4.5703125" style="1758" customWidth="1"/>
    <col min="11268" max="11268" width="6.5703125" style="1758" bestFit="1" customWidth="1"/>
    <col min="11269" max="11269" width="12.42578125" style="1758" customWidth="1"/>
    <col min="11270" max="11270" width="14.140625" style="1758" customWidth="1"/>
    <col min="11271" max="11273" width="2.5703125" style="1758" customWidth="1"/>
    <col min="11274" max="11520" width="8.85546875" style="1758"/>
    <col min="11521" max="11521" width="7" style="1758" customWidth="1"/>
    <col min="11522" max="11522" width="41.140625" style="1758" customWidth="1"/>
    <col min="11523" max="11523" width="4.5703125" style="1758" customWidth="1"/>
    <col min="11524" max="11524" width="6.5703125" style="1758" bestFit="1" customWidth="1"/>
    <col min="11525" max="11525" width="12.42578125" style="1758" customWidth="1"/>
    <col min="11526" max="11526" width="14.140625" style="1758" customWidth="1"/>
    <col min="11527" max="11529" width="2.5703125" style="1758" customWidth="1"/>
    <col min="11530" max="11776" width="8.85546875" style="1758"/>
    <col min="11777" max="11777" width="7" style="1758" customWidth="1"/>
    <col min="11778" max="11778" width="41.140625" style="1758" customWidth="1"/>
    <col min="11779" max="11779" width="4.5703125" style="1758" customWidth="1"/>
    <col min="11780" max="11780" width="6.5703125" style="1758" bestFit="1" customWidth="1"/>
    <col min="11781" max="11781" width="12.42578125" style="1758" customWidth="1"/>
    <col min="11782" max="11782" width="14.140625" style="1758" customWidth="1"/>
    <col min="11783" max="11785" width="2.5703125" style="1758" customWidth="1"/>
    <col min="11786" max="12032" width="8.85546875" style="1758"/>
    <col min="12033" max="12033" width="7" style="1758" customWidth="1"/>
    <col min="12034" max="12034" width="41.140625" style="1758" customWidth="1"/>
    <col min="12035" max="12035" width="4.5703125" style="1758" customWidth="1"/>
    <col min="12036" max="12036" width="6.5703125" style="1758" bestFit="1" customWidth="1"/>
    <col min="12037" max="12037" width="12.42578125" style="1758" customWidth="1"/>
    <col min="12038" max="12038" width="14.140625" style="1758" customWidth="1"/>
    <col min="12039" max="12041" width="2.5703125" style="1758" customWidth="1"/>
    <col min="12042" max="12288" width="8.85546875" style="1758"/>
    <col min="12289" max="12289" width="7" style="1758" customWidth="1"/>
    <col min="12290" max="12290" width="41.140625" style="1758" customWidth="1"/>
    <col min="12291" max="12291" width="4.5703125" style="1758" customWidth="1"/>
    <col min="12292" max="12292" width="6.5703125" style="1758" bestFit="1" customWidth="1"/>
    <col min="12293" max="12293" width="12.42578125" style="1758" customWidth="1"/>
    <col min="12294" max="12294" width="14.140625" style="1758" customWidth="1"/>
    <col min="12295" max="12297" width="2.5703125" style="1758" customWidth="1"/>
    <col min="12298" max="12544" width="8.85546875" style="1758"/>
    <col min="12545" max="12545" width="7" style="1758" customWidth="1"/>
    <col min="12546" max="12546" width="41.140625" style="1758" customWidth="1"/>
    <col min="12547" max="12547" width="4.5703125" style="1758" customWidth="1"/>
    <col min="12548" max="12548" width="6.5703125" style="1758" bestFit="1" customWidth="1"/>
    <col min="12549" max="12549" width="12.42578125" style="1758" customWidth="1"/>
    <col min="12550" max="12550" width="14.140625" style="1758" customWidth="1"/>
    <col min="12551" max="12553" width="2.5703125" style="1758" customWidth="1"/>
    <col min="12554" max="12800" width="8.85546875" style="1758"/>
    <col min="12801" max="12801" width="7" style="1758" customWidth="1"/>
    <col min="12802" max="12802" width="41.140625" style="1758" customWidth="1"/>
    <col min="12803" max="12803" width="4.5703125" style="1758" customWidth="1"/>
    <col min="12804" max="12804" width="6.5703125" style="1758" bestFit="1" customWidth="1"/>
    <col min="12805" max="12805" width="12.42578125" style="1758" customWidth="1"/>
    <col min="12806" max="12806" width="14.140625" style="1758" customWidth="1"/>
    <col min="12807" max="12809" width="2.5703125" style="1758" customWidth="1"/>
    <col min="12810" max="13056" width="8.85546875" style="1758"/>
    <col min="13057" max="13057" width="7" style="1758" customWidth="1"/>
    <col min="13058" max="13058" width="41.140625" style="1758" customWidth="1"/>
    <col min="13059" max="13059" width="4.5703125" style="1758" customWidth="1"/>
    <col min="13060" max="13060" width="6.5703125" style="1758" bestFit="1" customWidth="1"/>
    <col min="13061" max="13061" width="12.42578125" style="1758" customWidth="1"/>
    <col min="13062" max="13062" width="14.140625" style="1758" customWidth="1"/>
    <col min="13063" max="13065" width="2.5703125" style="1758" customWidth="1"/>
    <col min="13066" max="13312" width="8.85546875" style="1758"/>
    <col min="13313" max="13313" width="7" style="1758" customWidth="1"/>
    <col min="13314" max="13314" width="41.140625" style="1758" customWidth="1"/>
    <col min="13315" max="13315" width="4.5703125" style="1758" customWidth="1"/>
    <col min="13316" max="13316" width="6.5703125" style="1758" bestFit="1" customWidth="1"/>
    <col min="13317" max="13317" width="12.42578125" style="1758" customWidth="1"/>
    <col min="13318" max="13318" width="14.140625" style="1758" customWidth="1"/>
    <col min="13319" max="13321" width="2.5703125" style="1758" customWidth="1"/>
    <col min="13322" max="13568" width="8.85546875" style="1758"/>
    <col min="13569" max="13569" width="7" style="1758" customWidth="1"/>
    <col min="13570" max="13570" width="41.140625" style="1758" customWidth="1"/>
    <col min="13571" max="13571" width="4.5703125" style="1758" customWidth="1"/>
    <col min="13572" max="13572" width="6.5703125" style="1758" bestFit="1" customWidth="1"/>
    <col min="13573" max="13573" width="12.42578125" style="1758" customWidth="1"/>
    <col min="13574" max="13574" width="14.140625" style="1758" customWidth="1"/>
    <col min="13575" max="13577" width="2.5703125" style="1758" customWidth="1"/>
    <col min="13578" max="13824" width="8.85546875" style="1758"/>
    <col min="13825" max="13825" width="7" style="1758" customWidth="1"/>
    <col min="13826" max="13826" width="41.140625" style="1758" customWidth="1"/>
    <col min="13827" max="13827" width="4.5703125" style="1758" customWidth="1"/>
    <col min="13828" max="13828" width="6.5703125" style="1758" bestFit="1" customWidth="1"/>
    <col min="13829" max="13829" width="12.42578125" style="1758" customWidth="1"/>
    <col min="13830" max="13830" width="14.140625" style="1758" customWidth="1"/>
    <col min="13831" max="13833" width="2.5703125" style="1758" customWidth="1"/>
    <col min="13834" max="14080" width="8.85546875" style="1758"/>
    <col min="14081" max="14081" width="7" style="1758" customWidth="1"/>
    <col min="14082" max="14082" width="41.140625" style="1758" customWidth="1"/>
    <col min="14083" max="14083" width="4.5703125" style="1758" customWidth="1"/>
    <col min="14084" max="14084" width="6.5703125" style="1758" bestFit="1" customWidth="1"/>
    <col min="14085" max="14085" width="12.42578125" style="1758" customWidth="1"/>
    <col min="14086" max="14086" width="14.140625" style="1758" customWidth="1"/>
    <col min="14087" max="14089" width="2.5703125" style="1758" customWidth="1"/>
    <col min="14090" max="14336" width="8.85546875" style="1758"/>
    <col min="14337" max="14337" width="7" style="1758" customWidth="1"/>
    <col min="14338" max="14338" width="41.140625" style="1758" customWidth="1"/>
    <col min="14339" max="14339" width="4.5703125" style="1758" customWidth="1"/>
    <col min="14340" max="14340" width="6.5703125" style="1758" bestFit="1" customWidth="1"/>
    <col min="14341" max="14341" width="12.42578125" style="1758" customWidth="1"/>
    <col min="14342" max="14342" width="14.140625" style="1758" customWidth="1"/>
    <col min="14343" max="14345" width="2.5703125" style="1758" customWidth="1"/>
    <col min="14346" max="14592" width="8.85546875" style="1758"/>
    <col min="14593" max="14593" width="7" style="1758" customWidth="1"/>
    <col min="14594" max="14594" width="41.140625" style="1758" customWidth="1"/>
    <col min="14595" max="14595" width="4.5703125" style="1758" customWidth="1"/>
    <col min="14596" max="14596" width="6.5703125" style="1758" bestFit="1" customWidth="1"/>
    <col min="14597" max="14597" width="12.42578125" style="1758" customWidth="1"/>
    <col min="14598" max="14598" width="14.140625" style="1758" customWidth="1"/>
    <col min="14599" max="14601" width="2.5703125" style="1758" customWidth="1"/>
    <col min="14602" max="14848" width="8.85546875" style="1758"/>
    <col min="14849" max="14849" width="7" style="1758" customWidth="1"/>
    <col min="14850" max="14850" width="41.140625" style="1758" customWidth="1"/>
    <col min="14851" max="14851" width="4.5703125" style="1758" customWidth="1"/>
    <col min="14852" max="14852" width="6.5703125" style="1758" bestFit="1" customWidth="1"/>
    <col min="14853" max="14853" width="12.42578125" style="1758" customWidth="1"/>
    <col min="14854" max="14854" width="14.140625" style="1758" customWidth="1"/>
    <col min="14855" max="14857" width="2.5703125" style="1758" customWidth="1"/>
    <col min="14858" max="15104" width="8.85546875" style="1758"/>
    <col min="15105" max="15105" width="7" style="1758" customWidth="1"/>
    <col min="15106" max="15106" width="41.140625" style="1758" customWidth="1"/>
    <col min="15107" max="15107" width="4.5703125" style="1758" customWidth="1"/>
    <col min="15108" max="15108" width="6.5703125" style="1758" bestFit="1" customWidth="1"/>
    <col min="15109" max="15109" width="12.42578125" style="1758" customWidth="1"/>
    <col min="15110" max="15110" width="14.140625" style="1758" customWidth="1"/>
    <col min="15111" max="15113" width="2.5703125" style="1758" customWidth="1"/>
    <col min="15114" max="15360" width="8.85546875" style="1758"/>
    <col min="15361" max="15361" width="7" style="1758" customWidth="1"/>
    <col min="15362" max="15362" width="41.140625" style="1758" customWidth="1"/>
    <col min="15363" max="15363" width="4.5703125" style="1758" customWidth="1"/>
    <col min="15364" max="15364" width="6.5703125" style="1758" bestFit="1" customWidth="1"/>
    <col min="15365" max="15365" width="12.42578125" style="1758" customWidth="1"/>
    <col min="15366" max="15366" width="14.140625" style="1758" customWidth="1"/>
    <col min="15367" max="15369" width="2.5703125" style="1758" customWidth="1"/>
    <col min="15370" max="15616" width="8.85546875" style="1758"/>
    <col min="15617" max="15617" width="7" style="1758" customWidth="1"/>
    <col min="15618" max="15618" width="41.140625" style="1758" customWidth="1"/>
    <col min="15619" max="15619" width="4.5703125" style="1758" customWidth="1"/>
    <col min="15620" max="15620" width="6.5703125" style="1758" bestFit="1" customWidth="1"/>
    <col min="15621" max="15621" width="12.42578125" style="1758" customWidth="1"/>
    <col min="15622" max="15622" width="14.140625" style="1758" customWidth="1"/>
    <col min="15623" max="15625" width="2.5703125" style="1758" customWidth="1"/>
    <col min="15626" max="15872" width="8.85546875" style="1758"/>
    <col min="15873" max="15873" width="7" style="1758" customWidth="1"/>
    <col min="15874" max="15874" width="41.140625" style="1758" customWidth="1"/>
    <col min="15875" max="15875" width="4.5703125" style="1758" customWidth="1"/>
    <col min="15876" max="15876" width="6.5703125" style="1758" bestFit="1" customWidth="1"/>
    <col min="15877" max="15877" width="12.42578125" style="1758" customWidth="1"/>
    <col min="15878" max="15878" width="14.140625" style="1758" customWidth="1"/>
    <col min="15879" max="15881" width="2.5703125" style="1758" customWidth="1"/>
    <col min="15882" max="16128" width="8.85546875" style="1758"/>
    <col min="16129" max="16129" width="7" style="1758" customWidth="1"/>
    <col min="16130" max="16130" width="41.140625" style="1758" customWidth="1"/>
    <col min="16131" max="16131" width="4.5703125" style="1758" customWidth="1"/>
    <col min="16132" max="16132" width="6.5703125" style="1758" bestFit="1" customWidth="1"/>
    <col min="16133" max="16133" width="12.42578125" style="1758" customWidth="1"/>
    <col min="16134" max="16134" width="14.140625" style="1758" customWidth="1"/>
    <col min="16135" max="16137" width="2.5703125" style="1758" customWidth="1"/>
    <col min="16138" max="16384" width="8.85546875" style="1758"/>
  </cols>
  <sheetData>
    <row r="1" spans="1:28" s="1749" customFormat="1" ht="24" customHeight="1">
      <c r="A1" s="1743" t="s">
        <v>2713</v>
      </c>
      <c r="B1" s="1744" t="s">
        <v>2714</v>
      </c>
      <c r="C1" s="1745" t="s">
        <v>2058</v>
      </c>
      <c r="D1" s="1746" t="s">
        <v>39</v>
      </c>
      <c r="E1" s="1747" t="s">
        <v>2715</v>
      </c>
      <c r="F1" s="1748" t="s">
        <v>2715</v>
      </c>
      <c r="G1" s="2108"/>
      <c r="H1" s="2109"/>
      <c r="I1" s="2109"/>
      <c r="J1" s="2110"/>
      <c r="K1" s="2110"/>
      <c r="L1" s="2110"/>
      <c r="M1" s="2110"/>
      <c r="N1" s="2110"/>
      <c r="O1" s="2110"/>
      <c r="P1" s="2110"/>
      <c r="Q1" s="2110"/>
      <c r="R1" s="2110"/>
      <c r="S1" s="2110"/>
      <c r="T1" s="2110"/>
      <c r="U1" s="2110"/>
      <c r="V1" s="2110"/>
      <c r="W1" s="2110"/>
      <c r="X1" s="2110"/>
      <c r="Y1" s="2110"/>
      <c r="Z1" s="2110"/>
      <c r="AA1" s="2110"/>
      <c r="AB1" s="2110"/>
    </row>
    <row r="2" spans="1:28" s="1749" customFormat="1" ht="13.5" customHeight="1">
      <c r="A2" s="1743"/>
      <c r="B2" s="1744"/>
      <c r="C2" s="1745"/>
      <c r="D2" s="1746"/>
      <c r="E2" s="1750"/>
      <c r="F2" s="1751"/>
      <c r="G2" s="2108"/>
      <c r="H2" s="2109"/>
      <c r="I2" s="2109"/>
      <c r="J2" s="2110"/>
      <c r="K2" s="2110"/>
      <c r="L2" s="2110"/>
      <c r="M2" s="2110"/>
      <c r="N2" s="2110"/>
      <c r="O2" s="2110"/>
      <c r="P2" s="2110"/>
      <c r="Q2" s="2110"/>
      <c r="R2" s="2110"/>
      <c r="S2" s="2110"/>
      <c r="T2" s="2110"/>
      <c r="U2" s="2110"/>
      <c r="V2" s="2110"/>
      <c r="W2" s="2110"/>
      <c r="X2" s="2110"/>
      <c r="Y2" s="2110"/>
      <c r="Z2" s="2110"/>
      <c r="AA2" s="2110"/>
      <c r="AB2" s="2110"/>
    </row>
    <row r="3" spans="1:28">
      <c r="A3" s="1752"/>
      <c r="B3" s="1753"/>
      <c r="C3" s="1754"/>
      <c r="D3" s="1755"/>
      <c r="E3" s="2097"/>
      <c r="F3" s="1751"/>
    </row>
    <row r="4" spans="1:28" ht="15.75">
      <c r="A4" s="3514" t="s">
        <v>2827</v>
      </c>
      <c r="B4" s="3514"/>
      <c r="C4" s="3514"/>
      <c r="D4" s="3514"/>
      <c r="E4" s="2097"/>
      <c r="F4" s="1751"/>
    </row>
    <row r="5" spans="1:28">
      <c r="A5" s="1759"/>
      <c r="B5" s="1759"/>
      <c r="C5" s="1759"/>
      <c r="D5" s="1760"/>
      <c r="E5" s="2097"/>
      <c r="F5" s="1751"/>
    </row>
    <row r="6" spans="1:28" ht="38.25">
      <c r="A6" s="1760"/>
      <c r="B6" s="1761" t="s">
        <v>2718</v>
      </c>
      <c r="C6" s="1759"/>
      <c r="D6" s="1760"/>
      <c r="E6" s="2097"/>
      <c r="F6" s="1751"/>
    </row>
    <row r="7" spans="1:28">
      <c r="A7" s="1760"/>
      <c r="B7" s="1759"/>
      <c r="C7" s="1759"/>
      <c r="D7" s="1760"/>
      <c r="E7" s="2097"/>
      <c r="F7" s="1751"/>
    </row>
    <row r="8" spans="1:28">
      <c r="A8" s="1762"/>
      <c r="B8" s="1753"/>
      <c r="C8" s="1754"/>
      <c r="D8" s="1755"/>
      <c r="E8" s="2097"/>
      <c r="F8" s="1751">
        <f>D8*E8</f>
        <v>0</v>
      </c>
    </row>
    <row r="9" spans="1:28" ht="153">
      <c r="A9" s="1763">
        <f>COUNT($A$3:A7)+1</f>
        <v>1</v>
      </c>
      <c r="B9" s="1764" t="s">
        <v>2828</v>
      </c>
      <c r="C9" s="1765"/>
      <c r="D9" s="1765"/>
      <c r="E9" s="2098"/>
      <c r="F9" s="1767"/>
      <c r="G9" s="2114"/>
    </row>
    <row r="10" spans="1:28">
      <c r="A10" s="1763"/>
      <c r="B10" s="1764" t="s">
        <v>2829</v>
      </c>
      <c r="C10" s="1766" t="s">
        <v>1579</v>
      </c>
      <c r="D10" s="1766">
        <v>60</v>
      </c>
      <c r="E10" s="2099"/>
      <c r="F10" s="1769">
        <f>D10*E10</f>
        <v>0</v>
      </c>
      <c r="G10" s="2114"/>
    </row>
    <row r="11" spans="1:28">
      <c r="A11" s="1763"/>
      <c r="B11" s="1764" t="s">
        <v>2830</v>
      </c>
      <c r="C11" s="1766" t="s">
        <v>1579</v>
      </c>
      <c r="D11" s="1766">
        <v>53</v>
      </c>
      <c r="E11" s="2099"/>
      <c r="F11" s="1769">
        <f>D11*E11</f>
        <v>0</v>
      </c>
      <c r="G11" s="2114"/>
    </row>
    <row r="12" spans="1:28">
      <c r="A12" s="1770"/>
      <c r="B12" s="1764" t="s">
        <v>2831</v>
      </c>
      <c r="C12" s="1766" t="s">
        <v>1579</v>
      </c>
      <c r="D12" s="1766">
        <v>50</v>
      </c>
      <c r="E12" s="2099"/>
      <c r="F12" s="1769">
        <f>D12*E12</f>
        <v>0</v>
      </c>
      <c r="G12" s="2114"/>
    </row>
    <row r="13" spans="1:28">
      <c r="A13" s="1770"/>
      <c r="B13" s="1764" t="s">
        <v>2832</v>
      </c>
      <c r="C13" s="1766" t="s">
        <v>1579</v>
      </c>
      <c r="D13" s="1766">
        <v>20</v>
      </c>
      <c r="E13" s="2099"/>
      <c r="F13" s="1769">
        <f>D13*E13</f>
        <v>0</v>
      </c>
      <c r="G13" s="2114"/>
    </row>
    <row r="14" spans="1:28">
      <c r="A14" s="1771"/>
      <c r="B14" s="1764"/>
      <c r="C14" s="1765"/>
      <c r="D14" s="1765"/>
      <c r="E14" s="2098"/>
      <c r="F14" s="1767"/>
      <c r="G14" s="2114"/>
    </row>
    <row r="15" spans="1:28">
      <c r="A15" s="1772">
        <f>COUNT($A$1:A14)+1</f>
        <v>2</v>
      </c>
      <c r="B15" s="1764" t="s">
        <v>2833</v>
      </c>
      <c r="C15" s="1768"/>
      <c r="D15" s="1768"/>
      <c r="E15" s="2100"/>
      <c r="F15" s="1773"/>
      <c r="G15" s="2114"/>
    </row>
    <row r="16" spans="1:28" ht="25.5">
      <c r="A16" s="1768"/>
      <c r="B16" s="1764" t="s">
        <v>2834</v>
      </c>
      <c r="C16" s="1768"/>
      <c r="D16" s="1768"/>
      <c r="E16" s="2100"/>
      <c r="F16" s="1773"/>
      <c r="G16" s="2114"/>
    </row>
    <row r="17" spans="1:7">
      <c r="A17" s="1768"/>
      <c r="B17" s="1764" t="s">
        <v>2835</v>
      </c>
      <c r="C17" s="1768" t="s">
        <v>84</v>
      </c>
      <c r="D17" s="1768">
        <v>4</v>
      </c>
      <c r="E17" s="2100"/>
      <c r="F17" s="1769">
        <f>D17*E17</f>
        <v>0</v>
      </c>
      <c r="G17" s="2114"/>
    </row>
    <row r="18" spans="1:7">
      <c r="A18" s="1768"/>
      <c r="B18" s="1764" t="s">
        <v>2836</v>
      </c>
      <c r="C18" s="1768" t="s">
        <v>84</v>
      </c>
      <c r="D18" s="1768">
        <v>6</v>
      </c>
      <c r="E18" s="2100"/>
      <c r="F18" s="1769">
        <f>D18*E18</f>
        <v>0</v>
      </c>
      <c r="G18" s="2114"/>
    </row>
    <row r="19" spans="1:7">
      <c r="A19" s="1768"/>
      <c r="B19" s="1764" t="s">
        <v>2837</v>
      </c>
      <c r="C19" s="1768" t="s">
        <v>84</v>
      </c>
      <c r="D19" s="1768">
        <v>14</v>
      </c>
      <c r="E19" s="2100"/>
      <c r="F19" s="1769">
        <f>D19*E19</f>
        <v>0</v>
      </c>
      <c r="G19" s="2114"/>
    </row>
    <row r="20" spans="1:7">
      <c r="A20" s="1768"/>
      <c r="B20" s="1764" t="s">
        <v>2838</v>
      </c>
      <c r="C20" s="1768" t="s">
        <v>84</v>
      </c>
      <c r="D20" s="1768">
        <v>4</v>
      </c>
      <c r="E20" s="2100"/>
      <c r="F20" s="1769">
        <f>D20*E20</f>
        <v>0</v>
      </c>
      <c r="G20" s="2114"/>
    </row>
    <row r="21" spans="1:7">
      <c r="A21" s="1774"/>
      <c r="B21" s="1753"/>
      <c r="C21" s="1754"/>
      <c r="D21" s="1755"/>
      <c r="E21" s="2099"/>
      <c r="F21" s="1751"/>
    </row>
    <row r="22" spans="1:7" ht="76.5">
      <c r="A22" s="1775">
        <f>COUNT($A$9:A21)+1</f>
        <v>3</v>
      </c>
      <c r="B22" s="1753" t="s">
        <v>2839</v>
      </c>
      <c r="C22" s="1754"/>
      <c r="D22" s="1755"/>
      <c r="E22" s="2097"/>
      <c r="F22" s="1751"/>
    </row>
    <row r="23" spans="1:7">
      <c r="A23" s="1774"/>
      <c r="B23" s="1753" t="s">
        <v>2835</v>
      </c>
      <c r="C23" s="1754" t="s">
        <v>2246</v>
      </c>
      <c r="D23" s="1755">
        <v>220</v>
      </c>
      <c r="E23" s="2097"/>
      <c r="F23" s="1767" t="str">
        <f>IF(AND(D23&lt;&gt;"",E23&lt;&gt;""),D23*E23,"")</f>
        <v/>
      </c>
    </row>
    <row r="24" spans="1:7">
      <c r="A24" s="1774"/>
      <c r="B24" s="1753" t="s">
        <v>2836</v>
      </c>
      <c r="C24" s="1754" t="s">
        <v>2246</v>
      </c>
      <c r="D24" s="1755">
        <v>45</v>
      </c>
      <c r="E24" s="2097"/>
      <c r="F24" s="1767" t="str">
        <f>IF(AND(D24&lt;&gt;"",E24&lt;&gt;""),D24*E24,"")</f>
        <v/>
      </c>
    </row>
    <row r="25" spans="1:7">
      <c r="A25" s="1774"/>
      <c r="B25" s="1753" t="s">
        <v>2840</v>
      </c>
      <c r="C25" s="1754" t="s">
        <v>2246</v>
      </c>
      <c r="D25" s="1755">
        <v>100</v>
      </c>
      <c r="E25" s="2099"/>
      <c r="F25" s="1767" t="str">
        <f>IF(AND(D25&lt;&gt;"",E25&lt;&gt;""),D25*E25,"")</f>
        <v/>
      </c>
    </row>
    <row r="26" spans="1:7">
      <c r="A26" s="1774"/>
      <c r="B26" s="1753"/>
      <c r="C26" s="1754"/>
      <c r="D26" s="1755"/>
      <c r="E26" s="2099"/>
      <c r="F26" s="1751"/>
    </row>
    <row r="27" spans="1:7" ht="114.75">
      <c r="A27" s="1775">
        <f>COUNT($A$9:A26)+1</f>
        <v>4</v>
      </c>
      <c r="B27" s="1764" t="s">
        <v>2841</v>
      </c>
      <c r="C27" s="1766"/>
      <c r="D27" s="1766"/>
      <c r="E27" s="2101"/>
      <c r="F27" s="1755"/>
    </row>
    <row r="28" spans="1:7">
      <c r="A28" s="1775"/>
      <c r="B28" s="1776" t="s">
        <v>2842</v>
      </c>
      <c r="C28" s="1766"/>
      <c r="D28" s="1766"/>
      <c r="E28" s="2101"/>
      <c r="F28" s="1755"/>
    </row>
    <row r="29" spans="1:7">
      <c r="A29" s="1775"/>
      <c r="B29" s="1753" t="s">
        <v>2835</v>
      </c>
      <c r="C29" s="1754" t="s">
        <v>2246</v>
      </c>
      <c r="D29" s="1766">
        <v>180</v>
      </c>
      <c r="E29" s="2101"/>
      <c r="F29" s="1767" t="str">
        <f>IF(AND(D29&lt;&gt;"",E29&lt;&gt;""),D29*E29,"")</f>
        <v/>
      </c>
    </row>
    <row r="30" spans="1:7">
      <c r="A30" s="1775"/>
      <c r="B30" s="1753" t="s">
        <v>2836</v>
      </c>
      <c r="C30" s="1754" t="s">
        <v>2246</v>
      </c>
      <c r="D30" s="1766">
        <v>50</v>
      </c>
      <c r="E30" s="2101"/>
      <c r="F30" s="1767" t="str">
        <f>IF(AND(D30&lt;&gt;"",E30&lt;&gt;""),D30*E30,"")</f>
        <v/>
      </c>
    </row>
    <row r="31" spans="1:7">
      <c r="A31" s="1770"/>
      <c r="B31" s="1753" t="s">
        <v>2840</v>
      </c>
      <c r="C31" s="1754" t="s">
        <v>2246</v>
      </c>
      <c r="D31" s="1766">
        <v>170</v>
      </c>
      <c r="E31" s="2101"/>
      <c r="F31" s="1767" t="str">
        <f>IF(AND(D31&lt;&gt;"",E31&lt;&gt;""),D31*E31,"")</f>
        <v/>
      </c>
    </row>
    <row r="32" spans="1:7">
      <c r="A32" s="1774"/>
      <c r="B32" s="1753"/>
      <c r="C32" s="1754"/>
      <c r="D32" s="1755"/>
      <c r="E32" s="2099"/>
      <c r="F32" s="1751"/>
    </row>
    <row r="33" spans="1:6" ht="38.25">
      <c r="A33" s="1777">
        <f>COUNT($A$2:A28)+1</f>
        <v>5</v>
      </c>
      <c r="B33" s="1778" t="s">
        <v>2843</v>
      </c>
      <c r="C33" s="1766"/>
      <c r="D33" s="1766"/>
      <c r="E33" s="2101"/>
      <c r="F33" s="1755"/>
    </row>
    <row r="34" spans="1:6">
      <c r="A34" s="1770"/>
      <c r="B34" s="1778"/>
      <c r="C34" s="1779"/>
      <c r="D34" s="1766"/>
      <c r="E34" s="2097"/>
      <c r="F34" s="1780"/>
    </row>
    <row r="35" spans="1:6">
      <c r="A35" s="1770"/>
      <c r="B35" s="1753" t="s">
        <v>2836</v>
      </c>
      <c r="C35" s="1754" t="s">
        <v>2246</v>
      </c>
      <c r="D35" s="1766">
        <v>30</v>
      </c>
      <c r="E35" s="2101"/>
      <c r="F35" s="1767" t="str">
        <f>IF(AND(D35&lt;&gt;"",E35&lt;&gt;""),D35*E35,"")</f>
        <v/>
      </c>
    </row>
    <row r="36" spans="1:6">
      <c r="A36" s="1770"/>
      <c r="B36" s="1753" t="s">
        <v>2840</v>
      </c>
      <c r="C36" s="1754" t="s">
        <v>2246</v>
      </c>
      <c r="D36" s="1766">
        <v>80</v>
      </c>
      <c r="E36" s="2101"/>
      <c r="F36" s="1767" t="str">
        <f>IF(AND(D36&lt;&gt;"",E36&lt;&gt;""),D36*E36,"")</f>
        <v/>
      </c>
    </row>
    <row r="37" spans="1:6">
      <c r="A37" s="1770"/>
      <c r="B37" s="1753"/>
      <c r="C37" s="1754"/>
      <c r="D37" s="1766"/>
      <c r="E37" s="2101"/>
      <c r="F37" s="1767"/>
    </row>
    <row r="38" spans="1:6">
      <c r="A38" s="1772">
        <f>COUNT($A$1:A37)+1</f>
        <v>6</v>
      </c>
      <c r="B38" s="1764" t="s">
        <v>2844</v>
      </c>
      <c r="C38" s="1754"/>
      <c r="D38" s="1766"/>
      <c r="E38" s="2101"/>
      <c r="F38" s="1767"/>
    </row>
    <row r="39" spans="1:6">
      <c r="A39" s="1770"/>
      <c r="B39" s="1764" t="s">
        <v>2845</v>
      </c>
      <c r="C39" s="1754"/>
      <c r="D39" s="1766"/>
      <c r="E39" s="2101"/>
      <c r="F39" s="1767"/>
    </row>
    <row r="40" spans="1:6" ht="25.5">
      <c r="A40" s="1770"/>
      <c r="B40" s="1764" t="s">
        <v>2846</v>
      </c>
      <c r="C40" s="1754"/>
      <c r="D40" s="1766"/>
      <c r="E40" s="2101"/>
      <c r="F40" s="1767"/>
    </row>
    <row r="41" spans="1:6">
      <c r="A41" s="1770"/>
      <c r="B41" s="1753" t="s">
        <v>2835</v>
      </c>
      <c r="C41" s="1754" t="s">
        <v>2246</v>
      </c>
      <c r="D41" s="1766">
        <v>40</v>
      </c>
      <c r="E41" s="2101"/>
      <c r="F41" s="1767" t="str">
        <f>IF(AND(D41&lt;&gt;"",E41&lt;&gt;""),D41*E41,"")</f>
        <v/>
      </c>
    </row>
    <row r="42" spans="1:6">
      <c r="A42" s="1770"/>
      <c r="B42" s="1753"/>
      <c r="C42" s="1754"/>
      <c r="D42" s="1766"/>
      <c r="E42" s="2101"/>
      <c r="F42" s="1767"/>
    </row>
    <row r="43" spans="1:6">
      <c r="A43" s="1775">
        <v>9</v>
      </c>
      <c r="B43" s="1781" t="s">
        <v>2847</v>
      </c>
      <c r="C43" s="1779"/>
      <c r="D43" s="1779"/>
      <c r="E43" s="2098"/>
      <c r="F43" s="1779"/>
    </row>
    <row r="44" spans="1:6">
      <c r="A44" s="1775"/>
      <c r="B44" s="1764" t="s">
        <v>2848</v>
      </c>
      <c r="C44" s="1766" t="s">
        <v>84</v>
      </c>
      <c r="D44" s="1766">
        <v>19</v>
      </c>
      <c r="E44" s="2098"/>
      <c r="F44" s="1767" t="str">
        <f>IF(AND(D44&lt;&gt;"",E44&lt;&gt;""),D44*E44,"")</f>
        <v/>
      </c>
    </row>
    <row r="45" spans="1:6">
      <c r="A45" s="1774"/>
      <c r="B45" s="1764" t="s">
        <v>2849</v>
      </c>
      <c r="C45" s="1766" t="s">
        <v>84</v>
      </c>
      <c r="D45" s="1766">
        <v>17</v>
      </c>
      <c r="E45" s="2098"/>
      <c r="F45" s="1767" t="str">
        <f>IF(AND(D45&lt;&gt;"",E45&lt;&gt;""),D45*E45,"")</f>
        <v/>
      </c>
    </row>
    <row r="46" spans="1:6">
      <c r="A46" s="1774"/>
      <c r="B46" s="1764" t="s">
        <v>2850</v>
      </c>
      <c r="C46" s="1766" t="s">
        <v>84</v>
      </c>
      <c r="D46" s="1766">
        <v>8</v>
      </c>
      <c r="E46" s="2098"/>
      <c r="F46" s="1767" t="str">
        <f>IF(AND(D46&lt;&gt;"",E46&lt;&gt;""),D46*E46,"")</f>
        <v/>
      </c>
    </row>
    <row r="47" spans="1:6">
      <c r="A47" s="1774"/>
      <c r="B47" s="1753"/>
      <c r="C47" s="1767"/>
      <c r="D47" s="1755"/>
      <c r="E47" s="2097"/>
      <c r="F47" s="1751"/>
    </row>
    <row r="48" spans="1:6" ht="25.5">
      <c r="A48" s="1775">
        <f>COUNT($A$1:A47)+1</f>
        <v>8</v>
      </c>
      <c r="B48" s="1753" t="s">
        <v>2851</v>
      </c>
      <c r="C48" s="1767"/>
      <c r="D48" s="1755"/>
      <c r="E48" s="2097"/>
      <c r="F48" s="1751">
        <f>D48*E48</f>
        <v>0</v>
      </c>
    </row>
    <row r="49" spans="1:28">
      <c r="A49" s="1774"/>
      <c r="B49" s="1753" t="s">
        <v>2840</v>
      </c>
      <c r="C49" s="1767" t="s">
        <v>84</v>
      </c>
      <c r="D49" s="1755">
        <v>5</v>
      </c>
      <c r="E49" s="2097"/>
      <c r="F49" s="1751">
        <f>D49*E49</f>
        <v>0</v>
      </c>
    </row>
    <row r="50" spans="1:28">
      <c r="A50" s="1774"/>
      <c r="B50" s="1753"/>
      <c r="C50" s="1767"/>
      <c r="D50" s="1755"/>
      <c r="E50" s="2097"/>
      <c r="F50" s="1751"/>
    </row>
    <row r="51" spans="1:28">
      <c r="A51" s="1775">
        <f>COUNT($A$1:A50)+1</f>
        <v>9</v>
      </c>
      <c r="B51" s="1764" t="s">
        <v>2852</v>
      </c>
      <c r="C51" s="1779"/>
      <c r="D51" s="1768"/>
      <c r="E51" s="2100"/>
      <c r="F51" s="1773"/>
      <c r="G51" s="2113"/>
      <c r="H51" s="2113"/>
      <c r="I51" s="2115"/>
      <c r="K51" s="2116"/>
    </row>
    <row r="52" spans="1:28" ht="25.5">
      <c r="A52" s="1768"/>
      <c r="B52" s="1764" t="s">
        <v>2853</v>
      </c>
      <c r="C52" s="1768"/>
      <c r="D52" s="1768"/>
      <c r="E52" s="2100"/>
      <c r="F52" s="1773"/>
      <c r="G52" s="2113"/>
      <c r="H52" s="2113"/>
      <c r="I52" s="2115"/>
      <c r="K52" s="2116"/>
    </row>
    <row r="53" spans="1:28">
      <c r="A53" s="1768"/>
      <c r="B53" s="1764" t="s">
        <v>2854</v>
      </c>
      <c r="C53" s="1768" t="s">
        <v>84</v>
      </c>
      <c r="D53" s="1768">
        <v>2</v>
      </c>
      <c r="E53" s="2100"/>
      <c r="F53" s="1769">
        <f>D53*E53</f>
        <v>0</v>
      </c>
      <c r="G53" s="2113"/>
      <c r="H53" s="2117"/>
      <c r="I53" s="2118"/>
      <c r="K53" s="2116"/>
    </row>
    <row r="54" spans="1:28">
      <c r="A54" s="1783"/>
      <c r="B54" s="1784"/>
      <c r="C54" s="1754"/>
      <c r="D54" s="1755"/>
      <c r="E54" s="2097"/>
      <c r="F54" s="1751"/>
    </row>
    <row r="55" spans="1:28">
      <c r="A55" s="1763">
        <f>COUNT($A$3:A54)+1</f>
        <v>10</v>
      </c>
      <c r="B55" s="1753" t="s">
        <v>2855</v>
      </c>
      <c r="C55" s="1753"/>
      <c r="D55" s="1785"/>
      <c r="E55" s="2102"/>
      <c r="F55" s="1786"/>
    </row>
    <row r="56" spans="1:28" ht="63.75">
      <c r="A56" s="1787"/>
      <c r="B56" s="1753" t="s">
        <v>2856</v>
      </c>
      <c r="C56" s="1751"/>
      <c r="D56" s="1750"/>
      <c r="E56" s="2102"/>
      <c r="F56" s="1786"/>
    </row>
    <row r="57" spans="1:28" ht="25.5">
      <c r="A57" s="1766" t="s">
        <v>2744</v>
      </c>
      <c r="B57" s="1788" t="s">
        <v>2857</v>
      </c>
      <c r="C57" s="1751"/>
      <c r="D57" s="1750"/>
      <c r="E57" s="2102"/>
      <c r="F57" s="1786"/>
    </row>
    <row r="58" spans="1:28" ht="13.5" customHeight="1">
      <c r="A58" s="1787"/>
      <c r="B58" s="1753"/>
      <c r="C58" s="1753" t="s">
        <v>2456</v>
      </c>
      <c r="D58" s="1785">
        <v>7</v>
      </c>
      <c r="E58" s="2100"/>
      <c r="F58" s="1751">
        <f>D58*E58</f>
        <v>0</v>
      </c>
    </row>
    <row r="59" spans="1:28" ht="13.5" customHeight="1">
      <c r="A59" s="1787"/>
      <c r="B59" s="1753"/>
      <c r="C59" s="1753"/>
      <c r="D59" s="1785"/>
      <c r="E59" s="2100"/>
      <c r="F59" s="1751"/>
    </row>
    <row r="60" spans="1:28" ht="13.5" customHeight="1">
      <c r="A60" s="1772">
        <f>COUNT($A$1:A59)+1</f>
        <v>11</v>
      </c>
      <c r="B60" s="1789" t="s">
        <v>2858</v>
      </c>
      <c r="C60" s="1790"/>
      <c r="D60" s="1791"/>
      <c r="E60" s="2103"/>
      <c r="F60" s="1792"/>
    </row>
    <row r="61" spans="1:28" ht="38.25">
      <c r="A61" s="1793"/>
      <c r="B61" s="1794" t="s">
        <v>2859</v>
      </c>
      <c r="C61" s="1790"/>
      <c r="D61" s="1791"/>
      <c r="E61" s="2103"/>
      <c r="F61" s="1792"/>
    </row>
    <row r="62" spans="1:28" ht="13.5" customHeight="1">
      <c r="A62" s="1793"/>
      <c r="B62" s="1794"/>
      <c r="C62" s="1753" t="s">
        <v>2456</v>
      </c>
      <c r="D62" s="1785">
        <v>5</v>
      </c>
      <c r="E62" s="2100"/>
      <c r="F62" s="1751">
        <f>D62*E62</f>
        <v>0</v>
      </c>
    </row>
    <row r="63" spans="1:28" ht="13.5" customHeight="1">
      <c r="A63" s="1787"/>
      <c r="B63" s="1753"/>
      <c r="C63" s="1753"/>
      <c r="D63" s="1785"/>
      <c r="E63" s="2100"/>
      <c r="F63" s="1751"/>
    </row>
    <row r="64" spans="1:28" s="1796" customFormat="1">
      <c r="A64" s="1763">
        <f>COUNT($A$3:A63)+1</f>
        <v>12</v>
      </c>
      <c r="B64" s="1781" t="s">
        <v>2860</v>
      </c>
      <c r="C64" s="1795"/>
      <c r="D64" s="1795"/>
      <c r="E64" s="2104"/>
      <c r="F64" s="1682"/>
      <c r="G64" s="2119"/>
      <c r="H64" s="2119"/>
      <c r="I64" s="2120"/>
      <c r="J64" s="2120"/>
      <c r="K64" s="2121"/>
      <c r="L64" s="2120"/>
      <c r="M64" s="2120"/>
      <c r="N64" s="2120"/>
      <c r="O64" s="2120"/>
      <c r="P64" s="2120"/>
      <c r="Q64" s="2120"/>
      <c r="R64" s="2120"/>
      <c r="S64" s="2120"/>
      <c r="T64" s="2120"/>
      <c r="U64" s="2120"/>
      <c r="V64" s="2120"/>
      <c r="W64" s="2120"/>
      <c r="X64" s="2120"/>
      <c r="Y64" s="2120"/>
      <c r="Z64" s="2120"/>
      <c r="AA64" s="2120"/>
      <c r="AB64" s="2120"/>
    </row>
    <row r="65" spans="1:28" s="1796" customFormat="1" ht="89.25">
      <c r="A65" s="1798"/>
      <c r="B65" s="1781" t="s">
        <v>2861</v>
      </c>
      <c r="C65" s="1795"/>
      <c r="D65" s="1795"/>
      <c r="E65" s="2104"/>
      <c r="F65" s="1682"/>
      <c r="G65" s="2119"/>
      <c r="H65" s="2119"/>
      <c r="I65" s="2120"/>
      <c r="J65" s="2120"/>
      <c r="K65" s="2121"/>
      <c r="L65" s="2120"/>
      <c r="M65" s="2120"/>
      <c r="N65" s="2120"/>
      <c r="O65" s="2120"/>
      <c r="P65" s="2120"/>
      <c r="Q65" s="2120"/>
      <c r="R65" s="2120"/>
      <c r="S65" s="2120"/>
      <c r="T65" s="2120"/>
      <c r="U65" s="2120"/>
      <c r="V65" s="2120"/>
      <c r="W65" s="2120"/>
      <c r="X65" s="2120"/>
      <c r="Y65" s="2120"/>
      <c r="Z65" s="2120"/>
      <c r="AA65" s="2120"/>
      <c r="AB65" s="2120"/>
    </row>
    <row r="66" spans="1:28" s="1796" customFormat="1">
      <c r="A66" s="1798" t="s">
        <v>2744</v>
      </c>
      <c r="B66" s="1781" t="s">
        <v>2862</v>
      </c>
      <c r="C66" s="1795" t="s">
        <v>84</v>
      </c>
      <c r="D66" s="1795">
        <v>2</v>
      </c>
      <c r="E66" s="2104"/>
      <c r="F66" s="1751">
        <f>D66*E66</f>
        <v>0</v>
      </c>
      <c r="G66" s="2119"/>
      <c r="H66" s="2119"/>
      <c r="I66" s="2120"/>
      <c r="J66" s="2120"/>
      <c r="K66" s="2121"/>
      <c r="L66" s="2120"/>
      <c r="M66" s="2120"/>
      <c r="N66" s="2120"/>
      <c r="O66" s="2120"/>
      <c r="P66" s="2120"/>
      <c r="Q66" s="2120"/>
      <c r="R66" s="2120"/>
      <c r="S66" s="2120"/>
      <c r="T66" s="2120"/>
      <c r="U66" s="2120"/>
      <c r="V66" s="2120"/>
      <c r="W66" s="2120"/>
      <c r="X66" s="2120"/>
      <c r="Y66" s="2120"/>
      <c r="Z66" s="2120"/>
      <c r="AA66" s="2120"/>
      <c r="AB66" s="2120"/>
    </row>
    <row r="67" spans="1:28" s="1796" customFormat="1">
      <c r="A67" s="1798"/>
      <c r="B67" s="1781"/>
      <c r="C67" s="1795"/>
      <c r="D67" s="1795"/>
      <c r="E67" s="2104"/>
      <c r="F67" s="1751"/>
      <c r="G67" s="2119"/>
      <c r="H67" s="2119"/>
      <c r="I67" s="2120"/>
      <c r="J67" s="2120"/>
      <c r="K67" s="2121"/>
      <c r="L67" s="2120"/>
      <c r="M67" s="2120"/>
      <c r="N67" s="2120"/>
      <c r="O67" s="2120"/>
      <c r="P67" s="2120"/>
      <c r="Q67" s="2120"/>
      <c r="R67" s="2120"/>
      <c r="S67" s="2120"/>
      <c r="T67" s="2120"/>
      <c r="U67" s="2120"/>
      <c r="V67" s="2120"/>
      <c r="W67" s="2120"/>
      <c r="X67" s="2120"/>
      <c r="Y67" s="2120"/>
      <c r="Z67" s="2120"/>
      <c r="AA67" s="2120"/>
      <c r="AB67" s="2120"/>
    </row>
    <row r="68" spans="1:28" s="1796" customFormat="1">
      <c r="A68" s="1763">
        <f>COUNT($A$3:A67)+1</f>
        <v>13</v>
      </c>
      <c r="B68" s="1781" t="s">
        <v>2863</v>
      </c>
      <c r="C68" s="1795"/>
      <c r="D68" s="1795"/>
      <c r="E68" s="2104"/>
      <c r="F68" s="1682"/>
      <c r="G68" s="2119"/>
      <c r="H68" s="2119"/>
      <c r="I68" s="2120"/>
      <c r="J68" s="2120"/>
      <c r="K68" s="2121"/>
      <c r="L68" s="2120"/>
      <c r="M68" s="2120"/>
      <c r="N68" s="2120"/>
      <c r="O68" s="2120"/>
      <c r="P68" s="2120"/>
      <c r="Q68" s="2120"/>
      <c r="R68" s="2120"/>
      <c r="S68" s="2120"/>
      <c r="T68" s="2120"/>
      <c r="U68" s="2120"/>
      <c r="V68" s="2120"/>
      <c r="W68" s="2120"/>
      <c r="X68" s="2120"/>
      <c r="Y68" s="2120"/>
      <c r="Z68" s="2120"/>
      <c r="AA68" s="2120"/>
      <c r="AB68" s="2120"/>
    </row>
    <row r="69" spans="1:28" s="1796" customFormat="1" ht="89.25">
      <c r="A69" s="1798"/>
      <c r="B69" s="1781" t="s">
        <v>2864</v>
      </c>
      <c r="C69" s="1795"/>
      <c r="D69" s="1795"/>
      <c r="E69" s="2104"/>
      <c r="F69" s="1682"/>
      <c r="G69" s="2119"/>
      <c r="H69" s="2119"/>
      <c r="I69" s="2120"/>
      <c r="J69" s="2120"/>
      <c r="K69" s="2121"/>
      <c r="L69" s="2120"/>
      <c r="M69" s="2120"/>
      <c r="N69" s="2120"/>
      <c r="O69" s="2120"/>
      <c r="P69" s="2120"/>
      <c r="Q69" s="2120"/>
      <c r="R69" s="2120"/>
      <c r="S69" s="2120"/>
      <c r="T69" s="2120"/>
      <c r="U69" s="2120"/>
      <c r="V69" s="2120"/>
      <c r="W69" s="2120"/>
      <c r="X69" s="2120"/>
      <c r="Y69" s="2120"/>
      <c r="Z69" s="2120"/>
      <c r="AA69" s="2120"/>
      <c r="AB69" s="2120"/>
    </row>
    <row r="70" spans="1:28" s="1796" customFormat="1">
      <c r="A70" s="1798" t="s">
        <v>2744</v>
      </c>
      <c r="B70" s="1781" t="s">
        <v>2862</v>
      </c>
      <c r="C70" s="1795" t="s">
        <v>84</v>
      </c>
      <c r="D70" s="1795">
        <v>1</v>
      </c>
      <c r="E70" s="2104"/>
      <c r="F70" s="1751">
        <f>D70*E70</f>
        <v>0</v>
      </c>
      <c r="G70" s="2119"/>
      <c r="H70" s="2119"/>
      <c r="I70" s="2120"/>
      <c r="J70" s="2120"/>
      <c r="K70" s="2121"/>
      <c r="L70" s="2120"/>
      <c r="M70" s="2120"/>
      <c r="N70" s="2120"/>
      <c r="O70" s="2120"/>
      <c r="P70" s="2120"/>
      <c r="Q70" s="2120"/>
      <c r="R70" s="2120"/>
      <c r="S70" s="2120"/>
      <c r="T70" s="2120"/>
      <c r="U70" s="2120"/>
      <c r="V70" s="2120"/>
      <c r="W70" s="2120"/>
      <c r="X70" s="2120"/>
      <c r="Y70" s="2120"/>
      <c r="Z70" s="2120"/>
      <c r="AA70" s="2120"/>
      <c r="AB70" s="2120"/>
    </row>
    <row r="71" spans="1:28" s="1796" customFormat="1">
      <c r="A71" s="1798"/>
      <c r="B71" s="1781"/>
      <c r="C71" s="1795"/>
      <c r="D71" s="1795"/>
      <c r="E71" s="2104"/>
      <c r="F71" s="1751"/>
      <c r="G71" s="2119"/>
      <c r="H71" s="2119"/>
      <c r="I71" s="2120"/>
      <c r="J71" s="2120"/>
      <c r="K71" s="2121"/>
      <c r="L71" s="2120"/>
      <c r="M71" s="2120"/>
      <c r="N71" s="2120"/>
      <c r="O71" s="2120"/>
      <c r="P71" s="2120"/>
      <c r="Q71" s="2120"/>
      <c r="R71" s="2120"/>
      <c r="S71" s="2120"/>
      <c r="T71" s="2120"/>
      <c r="U71" s="2120"/>
      <c r="V71" s="2120"/>
      <c r="W71" s="2120"/>
      <c r="X71" s="2120"/>
      <c r="Y71" s="2120"/>
      <c r="Z71" s="2120"/>
      <c r="AA71" s="2120"/>
      <c r="AB71" s="2120"/>
    </row>
    <row r="72" spans="1:28" s="1796" customFormat="1">
      <c r="A72" s="1763">
        <f>COUNT($A$3:A71)+1</f>
        <v>14</v>
      </c>
      <c r="B72" s="1781" t="s">
        <v>2865</v>
      </c>
      <c r="C72" s="1795"/>
      <c r="D72" s="1795"/>
      <c r="E72" s="2104"/>
      <c r="F72" s="1682"/>
      <c r="G72" s="2119"/>
      <c r="H72" s="2119"/>
      <c r="I72" s="2120"/>
      <c r="J72" s="2120"/>
      <c r="K72" s="2121"/>
      <c r="L72" s="2120"/>
      <c r="M72" s="2120"/>
      <c r="N72" s="2120"/>
      <c r="O72" s="2120"/>
      <c r="P72" s="2120"/>
      <c r="Q72" s="2120"/>
      <c r="R72" s="2120"/>
      <c r="S72" s="2120"/>
      <c r="T72" s="2120"/>
      <c r="U72" s="2120"/>
      <c r="V72" s="2120"/>
      <c r="W72" s="2120"/>
      <c r="X72" s="2120"/>
      <c r="Y72" s="2120"/>
      <c r="Z72" s="2120"/>
      <c r="AA72" s="2120"/>
      <c r="AB72" s="2120"/>
    </row>
    <row r="73" spans="1:28" s="1796" customFormat="1">
      <c r="A73" s="1798"/>
      <c r="B73" s="1781" t="s">
        <v>2866</v>
      </c>
      <c r="C73" s="1795"/>
      <c r="D73" s="1795"/>
      <c r="E73" s="2104"/>
      <c r="F73" s="1682"/>
      <c r="G73" s="2119"/>
      <c r="H73" s="2119"/>
      <c r="I73" s="2120"/>
      <c r="J73" s="2120"/>
      <c r="K73" s="2121"/>
      <c r="L73" s="2120"/>
      <c r="M73" s="2120"/>
      <c r="N73" s="2120"/>
      <c r="O73" s="2120"/>
      <c r="P73" s="2120"/>
      <c r="Q73" s="2120"/>
      <c r="R73" s="2120"/>
      <c r="S73" s="2120"/>
      <c r="T73" s="2120"/>
      <c r="U73" s="2120"/>
      <c r="V73" s="2120"/>
      <c r="W73" s="2120"/>
      <c r="X73" s="2120"/>
      <c r="Y73" s="2120"/>
      <c r="Z73" s="2120"/>
      <c r="AA73" s="2120"/>
      <c r="AB73" s="2120"/>
    </row>
    <row r="74" spans="1:28" s="1796" customFormat="1">
      <c r="A74" s="1798"/>
      <c r="B74" s="1781" t="s">
        <v>2867</v>
      </c>
      <c r="C74" s="1795" t="s">
        <v>84</v>
      </c>
      <c r="D74" s="1795">
        <v>13</v>
      </c>
      <c r="E74" s="2104"/>
      <c r="F74" s="1751">
        <f>D74*E74</f>
        <v>0</v>
      </c>
      <c r="G74" s="2119"/>
      <c r="H74" s="2119"/>
      <c r="I74" s="2120"/>
      <c r="J74" s="2120"/>
      <c r="K74" s="2121"/>
      <c r="L74" s="2120"/>
      <c r="M74" s="2120"/>
      <c r="N74" s="2120"/>
      <c r="O74" s="2120"/>
      <c r="P74" s="2120"/>
      <c r="Q74" s="2120"/>
      <c r="R74" s="2120"/>
      <c r="S74" s="2120"/>
      <c r="T74" s="2120"/>
      <c r="U74" s="2120"/>
      <c r="V74" s="2120"/>
      <c r="W74" s="2120"/>
      <c r="X74" s="2120"/>
      <c r="Y74" s="2120"/>
      <c r="Z74" s="2120"/>
      <c r="AA74" s="2120"/>
      <c r="AB74" s="2120"/>
    </row>
    <row r="75" spans="1:28" s="1796" customFormat="1">
      <c r="A75" s="1798"/>
      <c r="B75" s="1781" t="s">
        <v>2868</v>
      </c>
      <c r="C75" s="1795" t="s">
        <v>84</v>
      </c>
      <c r="D75" s="1795">
        <v>14</v>
      </c>
      <c r="E75" s="2104"/>
      <c r="F75" s="1751">
        <f>D75*E75</f>
        <v>0</v>
      </c>
      <c r="G75" s="2119"/>
      <c r="H75" s="2119"/>
      <c r="I75" s="2120"/>
      <c r="J75" s="2120"/>
      <c r="K75" s="2121"/>
      <c r="L75" s="2120"/>
      <c r="M75" s="2120"/>
      <c r="N75" s="2120"/>
      <c r="O75" s="2120"/>
      <c r="P75" s="2120"/>
      <c r="Q75" s="2120"/>
      <c r="R75" s="2120"/>
      <c r="S75" s="2120"/>
      <c r="T75" s="2120"/>
      <c r="U75" s="2120"/>
      <c r="V75" s="2120"/>
      <c r="W75" s="2120"/>
      <c r="X75" s="2120"/>
      <c r="Y75" s="2120"/>
      <c r="Z75" s="2120"/>
      <c r="AA75" s="2120"/>
      <c r="AB75" s="2120"/>
    </row>
    <row r="76" spans="1:28" s="1796" customFormat="1">
      <c r="A76" s="1798"/>
      <c r="B76" s="1781"/>
      <c r="C76" s="1795"/>
      <c r="D76" s="1795"/>
      <c r="E76" s="2104"/>
      <c r="F76" s="1751"/>
      <c r="G76" s="2119"/>
      <c r="H76" s="2119"/>
      <c r="I76" s="2120"/>
      <c r="J76" s="2120"/>
      <c r="K76" s="2121"/>
      <c r="L76" s="2120"/>
      <c r="M76" s="2120"/>
      <c r="N76" s="2120"/>
      <c r="O76" s="2120"/>
      <c r="P76" s="2120"/>
      <c r="Q76" s="2120"/>
      <c r="R76" s="2120"/>
      <c r="S76" s="2120"/>
      <c r="T76" s="2120"/>
      <c r="U76" s="2120"/>
      <c r="V76" s="2120"/>
      <c r="W76" s="2120"/>
      <c r="X76" s="2120"/>
      <c r="Y76" s="2120"/>
      <c r="Z76" s="2120"/>
      <c r="AA76" s="2120"/>
      <c r="AB76" s="2120"/>
    </row>
    <row r="77" spans="1:28" s="1796" customFormat="1">
      <c r="A77" s="1763">
        <f>COUNT($A$3:A76)+1</f>
        <v>15</v>
      </c>
      <c r="B77" s="1781" t="s">
        <v>2869</v>
      </c>
      <c r="C77" s="1795"/>
      <c r="D77" s="1795"/>
      <c r="E77" s="2104"/>
      <c r="F77" s="1682"/>
      <c r="G77" s="2119"/>
      <c r="H77" s="2119"/>
      <c r="I77" s="2120"/>
      <c r="J77" s="2120"/>
      <c r="K77" s="2121"/>
      <c r="L77" s="2120"/>
      <c r="M77" s="2120"/>
      <c r="N77" s="2120"/>
      <c r="O77" s="2120"/>
      <c r="P77" s="2120"/>
      <c r="Q77" s="2120"/>
      <c r="R77" s="2120"/>
      <c r="S77" s="2120"/>
      <c r="T77" s="2120"/>
      <c r="U77" s="2120"/>
      <c r="V77" s="2120"/>
      <c r="W77" s="2120"/>
      <c r="X77" s="2120"/>
      <c r="Y77" s="2120"/>
      <c r="Z77" s="2120"/>
      <c r="AA77" s="2120"/>
      <c r="AB77" s="2120"/>
    </row>
    <row r="78" spans="1:28" s="1796" customFormat="1" ht="51">
      <c r="A78" s="1798"/>
      <c r="B78" s="1781" t="s">
        <v>2870</v>
      </c>
      <c r="C78" s="1795"/>
      <c r="D78" s="1795"/>
      <c r="E78" s="2104"/>
      <c r="F78" s="1682"/>
      <c r="G78" s="2119"/>
      <c r="H78" s="2119"/>
      <c r="I78" s="2120"/>
      <c r="J78" s="2120"/>
      <c r="K78" s="2121"/>
      <c r="L78" s="2120"/>
      <c r="M78" s="2120"/>
      <c r="N78" s="2120"/>
      <c r="O78" s="2120"/>
      <c r="P78" s="2120"/>
      <c r="Q78" s="2120"/>
      <c r="R78" s="2120"/>
      <c r="S78" s="2120"/>
      <c r="T78" s="2120"/>
      <c r="U78" s="2120"/>
      <c r="V78" s="2120"/>
      <c r="W78" s="2120"/>
      <c r="X78" s="2120"/>
      <c r="Y78" s="2120"/>
      <c r="Z78" s="2120"/>
      <c r="AA78" s="2120"/>
      <c r="AB78" s="2120"/>
    </row>
    <row r="79" spans="1:28" s="1796" customFormat="1">
      <c r="A79" s="1798"/>
      <c r="B79" s="1781"/>
      <c r="C79" s="1795" t="s">
        <v>84</v>
      </c>
      <c r="D79" s="1795">
        <v>13</v>
      </c>
      <c r="E79" s="2104"/>
      <c r="F79" s="1751">
        <f>D79*E79</f>
        <v>0</v>
      </c>
      <c r="G79" s="2119"/>
      <c r="H79" s="2119"/>
      <c r="I79" s="2120"/>
      <c r="J79" s="2120"/>
      <c r="K79" s="2121"/>
      <c r="L79" s="2120"/>
      <c r="M79" s="2120"/>
      <c r="N79" s="2120"/>
      <c r="O79" s="2120"/>
      <c r="P79" s="2120"/>
      <c r="Q79" s="2120"/>
      <c r="R79" s="2120"/>
      <c r="S79" s="2120"/>
      <c r="T79" s="2120"/>
      <c r="U79" s="2120"/>
      <c r="V79" s="2120"/>
      <c r="W79" s="2120"/>
      <c r="X79" s="2120"/>
      <c r="Y79" s="2120"/>
      <c r="Z79" s="2120"/>
      <c r="AA79" s="2120"/>
      <c r="AB79" s="2120"/>
    </row>
    <row r="80" spans="1:28" s="1796" customFormat="1">
      <c r="A80" s="1798"/>
      <c r="B80" s="1781"/>
      <c r="C80" s="1795"/>
      <c r="D80" s="1795"/>
      <c r="E80" s="2104"/>
      <c r="F80" s="1751"/>
      <c r="G80" s="2119"/>
      <c r="H80" s="2119"/>
      <c r="I80" s="2120"/>
      <c r="J80" s="2120"/>
      <c r="K80" s="2121"/>
      <c r="L80" s="2120"/>
      <c r="M80" s="2120"/>
      <c r="N80" s="2120"/>
      <c r="O80" s="2120"/>
      <c r="P80" s="2120"/>
      <c r="Q80" s="2120"/>
      <c r="R80" s="2120"/>
      <c r="S80" s="2120"/>
      <c r="T80" s="2120"/>
      <c r="U80" s="2120"/>
      <c r="V80" s="2120"/>
      <c r="W80" s="2120"/>
      <c r="X80" s="2120"/>
      <c r="Y80" s="2120"/>
      <c r="Z80" s="2120"/>
      <c r="AA80" s="2120"/>
      <c r="AB80" s="2120"/>
    </row>
    <row r="81" spans="1:28" s="1796" customFormat="1">
      <c r="A81" s="1763">
        <f>COUNT($A$3:A80)+1</f>
        <v>16</v>
      </c>
      <c r="B81" s="1781" t="s">
        <v>2869</v>
      </c>
      <c r="C81" s="1795"/>
      <c r="D81" s="1795"/>
      <c r="E81" s="2104"/>
      <c r="F81" s="1682"/>
      <c r="G81" s="2119"/>
      <c r="H81" s="2119"/>
      <c r="I81" s="2120"/>
      <c r="J81" s="2120"/>
      <c r="K81" s="2121"/>
      <c r="L81" s="2120"/>
      <c r="M81" s="2120"/>
      <c r="N81" s="2120"/>
      <c r="O81" s="2120"/>
      <c r="P81" s="2120"/>
      <c r="Q81" s="2120"/>
      <c r="R81" s="2120"/>
      <c r="S81" s="2120"/>
      <c r="T81" s="2120"/>
      <c r="U81" s="2120"/>
      <c r="V81" s="2120"/>
      <c r="W81" s="2120"/>
      <c r="X81" s="2120"/>
      <c r="Y81" s="2120"/>
      <c r="Z81" s="2120"/>
      <c r="AA81" s="2120"/>
      <c r="AB81" s="2120"/>
    </row>
    <row r="82" spans="1:28" s="1796" customFormat="1" ht="51">
      <c r="A82" s="1798"/>
      <c r="B82" s="1781" t="s">
        <v>2871</v>
      </c>
      <c r="C82" s="1795"/>
      <c r="D82" s="1795"/>
      <c r="E82" s="2104"/>
      <c r="F82" s="1682"/>
      <c r="G82" s="2119"/>
      <c r="H82" s="2119"/>
      <c r="I82" s="2120"/>
      <c r="J82" s="2120"/>
      <c r="K82" s="2121"/>
      <c r="L82" s="2120"/>
      <c r="M82" s="2120"/>
      <c r="N82" s="2120"/>
      <c r="O82" s="2120"/>
      <c r="P82" s="2120"/>
      <c r="Q82" s="2120"/>
      <c r="R82" s="2120"/>
      <c r="S82" s="2120"/>
      <c r="T82" s="2120"/>
      <c r="U82" s="2120"/>
      <c r="V82" s="2120"/>
      <c r="W82" s="2120"/>
      <c r="X82" s="2120"/>
      <c r="Y82" s="2120"/>
      <c r="Z82" s="2120"/>
      <c r="AA82" s="2120"/>
      <c r="AB82" s="2120"/>
    </row>
    <row r="83" spans="1:28" s="1796" customFormat="1">
      <c r="A83" s="1798"/>
      <c r="B83" s="1781"/>
      <c r="C83" s="1795" t="s">
        <v>84</v>
      </c>
      <c r="D83" s="1795">
        <v>14</v>
      </c>
      <c r="E83" s="2104"/>
      <c r="F83" s="1751">
        <f>D83*E83</f>
        <v>0</v>
      </c>
      <c r="G83" s="2119"/>
      <c r="H83" s="2119"/>
      <c r="I83" s="2120"/>
      <c r="J83" s="2120"/>
      <c r="K83" s="2121"/>
      <c r="L83" s="2120"/>
      <c r="M83" s="2120"/>
      <c r="N83" s="2120"/>
      <c r="O83" s="2120"/>
      <c r="P83" s="2120"/>
      <c r="Q83" s="2120"/>
      <c r="R83" s="2120"/>
      <c r="S83" s="2120"/>
      <c r="T83" s="2120"/>
      <c r="U83" s="2120"/>
      <c r="V83" s="2120"/>
      <c r="W83" s="2120"/>
      <c r="X83" s="2120"/>
      <c r="Y83" s="2120"/>
      <c r="Z83" s="2120"/>
      <c r="AA83" s="2120"/>
      <c r="AB83" s="2120"/>
    </row>
    <row r="84" spans="1:28" s="1796" customFormat="1">
      <c r="A84" s="1798"/>
      <c r="B84" s="1781"/>
      <c r="C84" s="1795"/>
      <c r="D84" s="1795"/>
      <c r="E84" s="2104"/>
      <c r="F84" s="1751"/>
      <c r="G84" s="2119"/>
      <c r="H84" s="2119"/>
      <c r="I84" s="2120"/>
      <c r="J84" s="2120"/>
      <c r="K84" s="2121"/>
      <c r="L84" s="2120"/>
      <c r="M84" s="2120"/>
      <c r="N84" s="2120"/>
      <c r="O84" s="2120"/>
      <c r="P84" s="2120"/>
      <c r="Q84" s="2120"/>
      <c r="R84" s="2120"/>
      <c r="S84" s="2120"/>
      <c r="T84" s="2120"/>
      <c r="U84" s="2120"/>
      <c r="V84" s="2120"/>
      <c r="W84" s="2120"/>
      <c r="X84" s="2120"/>
      <c r="Y84" s="2120"/>
      <c r="Z84" s="2120"/>
      <c r="AA84" s="2120"/>
      <c r="AB84" s="2120"/>
    </row>
    <row r="85" spans="1:28" s="1796" customFormat="1">
      <c r="A85" s="1799">
        <f>COUNT($A$4:A84)+1</f>
        <v>17</v>
      </c>
      <c r="B85" s="1781" t="s">
        <v>2872</v>
      </c>
      <c r="C85" s="1768"/>
      <c r="D85" s="1795"/>
      <c r="E85" s="2105"/>
      <c r="F85" s="1769"/>
      <c r="G85" s="2119"/>
      <c r="H85" s="2119"/>
      <c r="I85" s="2120"/>
      <c r="J85" s="2120"/>
      <c r="K85" s="2121"/>
      <c r="L85" s="2120"/>
      <c r="M85" s="2120"/>
      <c r="N85" s="2120"/>
      <c r="O85" s="2120"/>
      <c r="P85" s="2120"/>
      <c r="Q85" s="2120"/>
      <c r="R85" s="2120"/>
      <c r="S85" s="2120"/>
      <c r="T85" s="2120"/>
      <c r="U85" s="2120"/>
      <c r="V85" s="2120"/>
      <c r="W85" s="2120"/>
      <c r="X85" s="2120"/>
      <c r="Y85" s="2120"/>
      <c r="Z85" s="2120"/>
      <c r="AA85" s="2120"/>
      <c r="AB85" s="2120"/>
    </row>
    <row r="86" spans="1:28" s="1796" customFormat="1" ht="102">
      <c r="A86" s="1775"/>
      <c r="B86" s="1800" t="s">
        <v>2873</v>
      </c>
      <c r="C86" s="1795"/>
      <c r="D86" s="1795"/>
      <c r="E86" s="2106"/>
      <c r="F86" s="1801"/>
      <c r="G86" s="2119"/>
      <c r="H86" s="2119"/>
      <c r="I86" s="2120"/>
      <c r="J86" s="2120"/>
      <c r="K86" s="2121"/>
      <c r="L86" s="2120"/>
      <c r="M86" s="2120"/>
      <c r="N86" s="2120"/>
      <c r="O86" s="2120"/>
      <c r="P86" s="2120"/>
      <c r="Q86" s="2120"/>
      <c r="R86" s="2120"/>
      <c r="S86" s="2120"/>
      <c r="T86" s="2120"/>
      <c r="U86" s="2120"/>
      <c r="V86" s="2120"/>
      <c r="W86" s="2120"/>
      <c r="X86" s="2120"/>
      <c r="Y86" s="2120"/>
      <c r="Z86" s="2120"/>
      <c r="AA86" s="2120"/>
      <c r="AB86" s="2120"/>
    </row>
    <row r="87" spans="1:28" s="1796" customFormat="1">
      <c r="A87" s="1802" t="s">
        <v>2874</v>
      </c>
      <c r="B87" s="1803" t="s">
        <v>2875</v>
      </c>
      <c r="C87" s="1804"/>
      <c r="D87" s="1804"/>
      <c r="E87" s="2107"/>
      <c r="F87" s="1805"/>
      <c r="G87" s="2119"/>
      <c r="H87" s="2119"/>
      <c r="I87" s="2120"/>
      <c r="J87" s="2120"/>
      <c r="K87" s="2121"/>
      <c r="L87" s="2120"/>
      <c r="M87" s="2120"/>
      <c r="N87" s="2120"/>
      <c r="O87" s="2120"/>
      <c r="P87" s="2120"/>
      <c r="Q87" s="2120"/>
      <c r="R87" s="2120"/>
      <c r="S87" s="2120"/>
      <c r="T87" s="2120"/>
      <c r="U87" s="2120"/>
      <c r="V87" s="2120"/>
      <c r="W87" s="2120"/>
      <c r="X87" s="2120"/>
      <c r="Y87" s="2120"/>
      <c r="Z87" s="2120"/>
      <c r="AA87" s="2120"/>
      <c r="AB87" s="2120"/>
    </row>
    <row r="88" spans="1:28" s="1796" customFormat="1" ht="25.5">
      <c r="A88" s="1802"/>
      <c r="B88" s="1806" t="s">
        <v>2876</v>
      </c>
      <c r="C88" s="1804"/>
      <c r="D88" s="1804"/>
      <c r="E88" s="2107"/>
      <c r="F88" s="1805"/>
      <c r="G88" s="2119"/>
      <c r="H88" s="2119"/>
      <c r="I88" s="2120"/>
      <c r="J88" s="2120"/>
      <c r="K88" s="2121"/>
      <c r="L88" s="2120"/>
      <c r="M88" s="2120"/>
      <c r="N88" s="2120"/>
      <c r="O88" s="2120"/>
      <c r="P88" s="2120"/>
      <c r="Q88" s="2120"/>
      <c r="R88" s="2120"/>
      <c r="S88" s="2120"/>
      <c r="T88" s="2120"/>
      <c r="U88" s="2120"/>
      <c r="V88" s="2120"/>
      <c r="W88" s="2120"/>
      <c r="X88" s="2120"/>
      <c r="Y88" s="2120"/>
      <c r="Z88" s="2120"/>
      <c r="AA88" s="2120"/>
      <c r="AB88" s="2120"/>
    </row>
    <row r="89" spans="1:28" s="1796" customFormat="1">
      <c r="A89" s="1802"/>
      <c r="B89" s="1781" t="s">
        <v>2877</v>
      </c>
      <c r="C89" s="1804" t="s">
        <v>84</v>
      </c>
      <c r="D89" s="1804">
        <v>22</v>
      </c>
      <c r="E89" s="2107"/>
      <c r="F89" s="1805">
        <f>D89*E89</f>
        <v>0</v>
      </c>
      <c r="G89" s="2119"/>
      <c r="H89" s="2119"/>
      <c r="I89" s="2120"/>
      <c r="J89" s="2120"/>
      <c r="K89" s="2121"/>
      <c r="L89" s="2120"/>
      <c r="M89" s="2120"/>
      <c r="N89" s="2120"/>
      <c r="O89" s="2120"/>
      <c r="P89" s="2120"/>
      <c r="Q89" s="2120"/>
      <c r="R89" s="2120"/>
      <c r="S89" s="2120"/>
      <c r="T89" s="2120"/>
      <c r="U89" s="2120"/>
      <c r="V89" s="2120"/>
      <c r="W89" s="2120"/>
      <c r="X89" s="2120"/>
      <c r="Y89" s="2120"/>
      <c r="Z89" s="2120"/>
      <c r="AA89" s="2120"/>
      <c r="AB89" s="2120"/>
    </row>
    <row r="90" spans="1:28" s="1796" customFormat="1">
      <c r="A90" s="1798"/>
      <c r="B90" s="1781" t="s">
        <v>2878</v>
      </c>
      <c r="C90" s="1804" t="s">
        <v>84</v>
      </c>
      <c r="D90" s="1804">
        <v>15</v>
      </c>
      <c r="E90" s="2107"/>
      <c r="F90" s="1805">
        <f>D90*E90</f>
        <v>0</v>
      </c>
      <c r="G90" s="2119"/>
      <c r="H90" s="2119"/>
      <c r="I90" s="2120"/>
      <c r="J90" s="2120"/>
      <c r="K90" s="2121"/>
      <c r="L90" s="2120"/>
      <c r="M90" s="2120"/>
      <c r="N90" s="2120"/>
      <c r="O90" s="2120"/>
      <c r="P90" s="2120"/>
      <c r="Q90" s="2120"/>
      <c r="R90" s="2120"/>
      <c r="S90" s="2120"/>
      <c r="T90" s="2120"/>
      <c r="U90" s="2120"/>
      <c r="V90" s="2120"/>
      <c r="W90" s="2120"/>
      <c r="X90" s="2120"/>
      <c r="Y90" s="2120"/>
      <c r="Z90" s="2120"/>
      <c r="AA90" s="2120"/>
      <c r="AB90" s="2120"/>
    </row>
    <row r="91" spans="1:28" s="1796" customFormat="1">
      <c r="A91" s="1798"/>
      <c r="B91" s="1781" t="s">
        <v>2879</v>
      </c>
      <c r="C91" s="1804" t="s">
        <v>84</v>
      </c>
      <c r="D91" s="1804">
        <v>14</v>
      </c>
      <c r="E91" s="2107"/>
      <c r="F91" s="1805">
        <f>D91*E91</f>
        <v>0</v>
      </c>
      <c r="G91" s="2119"/>
      <c r="H91" s="2119"/>
      <c r="I91" s="2120"/>
      <c r="J91" s="2120"/>
      <c r="K91" s="2121"/>
      <c r="L91" s="2120"/>
      <c r="M91" s="2120"/>
      <c r="N91" s="2120"/>
      <c r="O91" s="2120"/>
      <c r="P91" s="2120"/>
      <c r="Q91" s="2120"/>
      <c r="R91" s="2120"/>
      <c r="S91" s="2120"/>
      <c r="T91" s="2120"/>
      <c r="U91" s="2120"/>
      <c r="V91" s="2120"/>
      <c r="W91" s="2120"/>
      <c r="X91" s="2120"/>
      <c r="Y91" s="2120"/>
      <c r="Z91" s="2120"/>
      <c r="AA91" s="2120"/>
      <c r="AB91" s="2120"/>
    </row>
    <row r="92" spans="1:28" s="1796" customFormat="1">
      <c r="A92" s="1798"/>
      <c r="B92" s="1781" t="s">
        <v>2880</v>
      </c>
      <c r="C92" s="1804" t="s">
        <v>84</v>
      </c>
      <c r="D92" s="1804">
        <v>1</v>
      </c>
      <c r="E92" s="2107"/>
      <c r="F92" s="1805">
        <f>D92*E92</f>
        <v>0</v>
      </c>
      <c r="G92" s="2119"/>
      <c r="H92" s="2119"/>
      <c r="I92" s="2120"/>
      <c r="J92" s="2120"/>
      <c r="K92" s="2121"/>
      <c r="L92" s="2120"/>
      <c r="M92" s="2120"/>
      <c r="N92" s="2120"/>
      <c r="O92" s="2120"/>
      <c r="P92" s="2120"/>
      <c r="Q92" s="2120"/>
      <c r="R92" s="2120"/>
      <c r="S92" s="2120"/>
      <c r="T92" s="2120"/>
      <c r="U92" s="2120"/>
      <c r="V92" s="2120"/>
      <c r="W92" s="2120"/>
      <c r="X92" s="2120"/>
      <c r="Y92" s="2120"/>
      <c r="Z92" s="2120"/>
      <c r="AA92" s="2120"/>
      <c r="AB92" s="2120"/>
    </row>
    <row r="93" spans="1:28" s="1578" customFormat="1">
      <c r="A93" s="1775"/>
      <c r="B93" s="1778"/>
      <c r="C93" s="1766"/>
      <c r="D93" s="1768"/>
      <c r="E93" s="2098"/>
      <c r="F93" s="1766">
        <f>D93*E93</f>
        <v>0</v>
      </c>
      <c r="G93" s="2122"/>
      <c r="H93" s="2123"/>
      <c r="I93" s="2123"/>
      <c r="J93" s="2124"/>
      <c r="K93" s="2124"/>
      <c r="L93" s="2125"/>
      <c r="M93" s="2126"/>
      <c r="N93" s="2124"/>
      <c r="O93" s="2124"/>
      <c r="P93" s="2124"/>
      <c r="Q93" s="2124"/>
      <c r="R93" s="2124"/>
      <c r="S93" s="1593"/>
      <c r="T93" s="2124"/>
      <c r="U93" s="2127"/>
      <c r="V93" s="2127"/>
      <c r="W93" s="2127"/>
      <c r="X93" s="2127"/>
      <c r="Y93" s="2127"/>
      <c r="Z93" s="2127"/>
      <c r="AA93" s="2127"/>
      <c r="AB93" s="2127"/>
    </row>
    <row r="94" spans="1:28" s="1578" customFormat="1">
      <c r="A94" s="1775"/>
      <c r="B94" s="1778" t="s">
        <v>2826</v>
      </c>
      <c r="C94" s="1766"/>
      <c r="D94" s="1768"/>
      <c r="E94" s="1766">
        <v>0</v>
      </c>
      <c r="F94" s="1766">
        <f>SUM(F1:F93)</f>
        <v>0</v>
      </c>
      <c r="G94" s="2122"/>
      <c r="H94" s="2123"/>
      <c r="I94" s="2123"/>
      <c r="J94" s="2124"/>
      <c r="K94" s="2124"/>
      <c r="L94" s="2125"/>
      <c r="M94" s="2126"/>
      <c r="N94" s="2124"/>
      <c r="O94" s="2124"/>
      <c r="P94" s="2124"/>
      <c r="Q94" s="2124"/>
      <c r="R94" s="2124"/>
      <c r="S94" s="1593"/>
      <c r="T94" s="2124"/>
      <c r="U94" s="2127"/>
      <c r="V94" s="2127"/>
      <c r="W94" s="2127"/>
      <c r="X94" s="2127"/>
      <c r="Y94" s="2127"/>
      <c r="Z94" s="2127"/>
      <c r="AA94" s="2127"/>
      <c r="AB94" s="2127"/>
    </row>
    <row r="95" spans="1:28" s="1578" customFormat="1">
      <c r="A95" s="1775"/>
      <c r="B95" s="1778"/>
      <c r="C95" s="1766"/>
      <c r="D95" s="1768"/>
      <c r="E95" s="1766">
        <v>0</v>
      </c>
      <c r="F95" s="1766">
        <f>D95*E95</f>
        <v>0</v>
      </c>
      <c r="G95" s="2122"/>
      <c r="H95" s="2123"/>
      <c r="I95" s="2123"/>
      <c r="J95" s="2124"/>
      <c r="K95" s="2124"/>
      <c r="L95" s="2125"/>
      <c r="M95" s="2126"/>
      <c r="N95" s="2124"/>
      <c r="O95" s="2124"/>
      <c r="P95" s="2124"/>
      <c r="Q95" s="2124"/>
      <c r="R95" s="2124"/>
      <c r="S95" s="1593"/>
      <c r="T95" s="2124"/>
      <c r="U95" s="2127"/>
      <c r="V95" s="2127"/>
      <c r="W95" s="2127"/>
      <c r="X95" s="2127"/>
      <c r="Y95" s="2127"/>
      <c r="Z95" s="2127"/>
      <c r="AA95" s="2127"/>
      <c r="AB95" s="2127"/>
    </row>
    <row r="96" spans="1:28" s="1578" customFormat="1">
      <c r="A96" s="1809"/>
      <c r="B96" s="1592"/>
      <c r="C96" s="1577"/>
      <c r="D96" s="1810"/>
      <c r="E96" s="1811"/>
      <c r="F96" s="1812"/>
      <c r="G96" s="2123"/>
      <c r="H96" s="2123"/>
      <c r="I96" s="2123"/>
      <c r="J96" s="2124"/>
      <c r="K96" s="2124"/>
      <c r="L96" s="2125"/>
      <c r="M96" s="2126"/>
      <c r="N96" s="2124"/>
      <c r="O96" s="2124"/>
      <c r="P96" s="2124"/>
      <c r="Q96" s="2124"/>
      <c r="R96" s="2124"/>
      <c r="S96" s="1593"/>
      <c r="T96" s="2124"/>
      <c r="U96" s="2127"/>
      <c r="V96" s="2127"/>
      <c r="W96" s="2127"/>
      <c r="X96" s="2127"/>
      <c r="Y96" s="2127"/>
      <c r="Z96" s="2127"/>
      <c r="AA96" s="2127"/>
      <c r="AB96" s="2127"/>
    </row>
    <row r="97" spans="1:28" s="1796" customFormat="1">
      <c r="A97" s="1813"/>
      <c r="B97" s="1814"/>
      <c r="C97" s="1815"/>
      <c r="D97" s="1815"/>
      <c r="E97" s="1816"/>
      <c r="F97" s="1817"/>
      <c r="G97" s="2119"/>
      <c r="H97" s="2119"/>
      <c r="I97" s="2120"/>
      <c r="J97" s="2120"/>
      <c r="K97" s="2121"/>
      <c r="L97" s="2120"/>
      <c r="M97" s="2120"/>
      <c r="N97" s="2120"/>
      <c r="O97" s="2120"/>
      <c r="P97" s="2120"/>
      <c r="Q97" s="2120"/>
      <c r="R97" s="2120"/>
      <c r="S97" s="2120"/>
      <c r="T97" s="2120"/>
      <c r="U97" s="2120"/>
      <c r="V97" s="2120"/>
      <c r="W97" s="2120"/>
      <c r="X97" s="2120"/>
      <c r="Y97" s="2120"/>
      <c r="Z97" s="2120"/>
      <c r="AA97" s="2120"/>
      <c r="AB97" s="2120"/>
    </row>
    <row r="98" spans="1:28" s="1796" customFormat="1">
      <c r="A98" s="1813"/>
      <c r="B98" s="1814"/>
      <c r="C98" s="1815"/>
      <c r="D98" s="1815"/>
      <c r="E98" s="1816"/>
      <c r="F98" s="1817"/>
      <c r="G98" s="2119"/>
      <c r="H98" s="2119"/>
      <c r="I98" s="2120"/>
      <c r="J98" s="2120"/>
      <c r="K98" s="2121"/>
      <c r="L98" s="2120"/>
      <c r="M98" s="2120"/>
      <c r="N98" s="2120"/>
      <c r="O98" s="2120"/>
      <c r="P98" s="2120"/>
      <c r="Q98" s="2120"/>
      <c r="R98" s="2120"/>
      <c r="S98" s="2120"/>
      <c r="T98" s="2120"/>
      <c r="U98" s="2120"/>
      <c r="V98" s="2120"/>
      <c r="W98" s="2120"/>
      <c r="X98" s="2120"/>
      <c r="Y98" s="2120"/>
      <c r="Z98" s="2120"/>
      <c r="AA98" s="2120"/>
      <c r="AB98" s="2120"/>
    </row>
    <row r="99" spans="1:28" s="1796" customFormat="1">
      <c r="A99" s="1813"/>
      <c r="B99" s="1814"/>
      <c r="C99" s="1815"/>
      <c r="D99" s="1815"/>
      <c r="E99" s="1816"/>
      <c r="F99" s="1817"/>
      <c r="G99" s="2119"/>
      <c r="H99" s="2119"/>
      <c r="I99" s="2120"/>
      <c r="J99" s="2120"/>
      <c r="K99" s="2121"/>
      <c r="L99" s="2120"/>
      <c r="M99" s="2120"/>
      <c r="N99" s="2120"/>
      <c r="O99" s="2120"/>
      <c r="P99" s="2120"/>
      <c r="Q99" s="2120"/>
      <c r="R99" s="2120"/>
      <c r="S99" s="2120"/>
      <c r="T99" s="2120"/>
      <c r="U99" s="2120"/>
      <c r="V99" s="2120"/>
      <c r="W99" s="2120"/>
      <c r="X99" s="2120"/>
      <c r="Y99" s="2120"/>
      <c r="Z99" s="2120"/>
      <c r="AA99" s="2120"/>
      <c r="AB99" s="2120"/>
    </row>
    <row r="100" spans="1:28" s="1796" customFormat="1">
      <c r="A100" s="1813"/>
      <c r="B100" s="1814"/>
      <c r="C100" s="1815"/>
      <c r="D100" s="1815"/>
      <c r="E100" s="1816"/>
      <c r="F100" s="1817"/>
      <c r="G100" s="2119"/>
      <c r="H100" s="2119"/>
      <c r="I100" s="2120"/>
      <c r="J100" s="2120"/>
      <c r="K100" s="2121"/>
      <c r="L100" s="2120"/>
      <c r="M100" s="2120"/>
      <c r="N100" s="2120"/>
      <c r="O100" s="2120"/>
      <c r="P100" s="2120"/>
      <c r="Q100" s="2120"/>
      <c r="R100" s="2120"/>
      <c r="S100" s="2120"/>
      <c r="T100" s="2120"/>
      <c r="U100" s="2120"/>
      <c r="V100" s="2120"/>
      <c r="W100" s="2120"/>
      <c r="X100" s="2120"/>
      <c r="Y100" s="2120"/>
      <c r="Z100" s="2120"/>
      <c r="AA100" s="2120"/>
      <c r="AB100" s="2120"/>
    </row>
    <row r="101" spans="1:28" s="1796" customFormat="1">
      <c r="A101" s="1813"/>
      <c r="B101" s="1814"/>
      <c r="C101" s="1815"/>
      <c r="D101" s="1815"/>
      <c r="E101" s="1816"/>
      <c r="F101" s="1817"/>
      <c r="G101" s="2119"/>
      <c r="H101" s="2119"/>
      <c r="I101" s="2120"/>
      <c r="J101" s="2120"/>
      <c r="K101" s="2121"/>
      <c r="L101" s="2120"/>
      <c r="M101" s="2120"/>
      <c r="N101" s="2120"/>
      <c r="O101" s="2120"/>
      <c r="P101" s="2120"/>
      <c r="Q101" s="2120"/>
      <c r="R101" s="2120"/>
      <c r="S101" s="2120"/>
      <c r="T101" s="2120"/>
      <c r="U101" s="2120"/>
      <c r="V101" s="2120"/>
      <c r="W101" s="2120"/>
      <c r="X101" s="2120"/>
      <c r="Y101" s="2120"/>
      <c r="Z101" s="2120"/>
      <c r="AA101" s="2120"/>
      <c r="AB101" s="2120"/>
    </row>
    <row r="102" spans="1:28" s="1796" customFormat="1">
      <c r="A102" s="1813"/>
      <c r="B102" s="1814"/>
      <c r="C102" s="1815"/>
      <c r="D102" s="1815"/>
      <c r="E102" s="1816"/>
      <c r="F102" s="1817"/>
      <c r="G102" s="2119"/>
      <c r="H102" s="2119"/>
      <c r="I102" s="2120"/>
      <c r="J102" s="2120"/>
      <c r="K102" s="2121"/>
      <c r="L102" s="2120"/>
      <c r="M102" s="2120"/>
      <c r="N102" s="2120"/>
      <c r="O102" s="2120"/>
      <c r="P102" s="2120"/>
      <c r="Q102" s="2120"/>
      <c r="R102" s="2120"/>
      <c r="S102" s="2120"/>
      <c r="T102" s="2120"/>
      <c r="U102" s="2120"/>
      <c r="V102" s="2120"/>
      <c r="W102" s="2120"/>
      <c r="X102" s="2120"/>
      <c r="Y102" s="2120"/>
      <c r="Z102" s="2120"/>
      <c r="AA102" s="2120"/>
      <c r="AB102" s="2120"/>
    </row>
    <row r="103" spans="1:28" s="1796" customFormat="1">
      <c r="A103" s="1813"/>
      <c r="B103" s="1814"/>
      <c r="C103" s="1815"/>
      <c r="D103" s="1815"/>
      <c r="E103" s="1816"/>
      <c r="F103" s="1817"/>
      <c r="G103" s="2119"/>
      <c r="H103" s="2119"/>
      <c r="I103" s="2120"/>
      <c r="J103" s="2120"/>
      <c r="K103" s="2121"/>
      <c r="L103" s="2120"/>
      <c r="M103" s="2120"/>
      <c r="N103" s="2120"/>
      <c r="O103" s="2120"/>
      <c r="P103" s="2120"/>
      <c r="Q103" s="2120"/>
      <c r="R103" s="2120"/>
      <c r="S103" s="2120"/>
      <c r="T103" s="2120"/>
      <c r="U103" s="2120"/>
      <c r="V103" s="2120"/>
      <c r="W103" s="2120"/>
      <c r="X103" s="2120"/>
      <c r="Y103" s="2120"/>
      <c r="Z103" s="2120"/>
      <c r="AA103" s="2120"/>
      <c r="AB103" s="2120"/>
    </row>
    <row r="104" spans="1:28" s="1796" customFormat="1">
      <c r="A104" s="1813"/>
      <c r="B104" s="1814"/>
      <c r="C104" s="1815"/>
      <c r="D104" s="1815"/>
      <c r="E104" s="1816"/>
      <c r="F104" s="1817"/>
      <c r="G104" s="2119"/>
      <c r="H104" s="2119"/>
      <c r="I104" s="2120"/>
      <c r="J104" s="2120"/>
      <c r="K104" s="2121"/>
      <c r="L104" s="2120"/>
      <c r="M104" s="2120"/>
      <c r="N104" s="2120"/>
      <c r="O104" s="2120"/>
      <c r="P104" s="2120"/>
      <c r="Q104" s="2120"/>
      <c r="R104" s="2120"/>
      <c r="S104" s="2120"/>
      <c r="T104" s="2120"/>
      <c r="U104" s="2120"/>
      <c r="V104" s="2120"/>
      <c r="W104" s="2120"/>
      <c r="X104" s="2120"/>
      <c r="Y104" s="2120"/>
      <c r="Z104" s="2120"/>
      <c r="AA104" s="2120"/>
      <c r="AB104" s="2120"/>
    </row>
    <row r="105" spans="1:28">
      <c r="A105" s="1818"/>
      <c r="B105" s="1819"/>
      <c r="C105" s="1820"/>
      <c r="D105" s="1821"/>
      <c r="F105" s="1817"/>
    </row>
    <row r="106" spans="1:28">
      <c r="A106" s="1823"/>
      <c r="B106" s="1824"/>
      <c r="C106" s="1825"/>
      <c r="D106" s="1826"/>
      <c r="F106" s="1817"/>
      <c r="G106" s="2128"/>
      <c r="H106" s="2129"/>
    </row>
    <row r="107" spans="1:28">
      <c r="A107" s="1827"/>
      <c r="B107" s="1828"/>
      <c r="C107" s="1825"/>
      <c r="D107" s="1826"/>
      <c r="E107" s="1829"/>
      <c r="F107" s="1830"/>
      <c r="G107" s="2128"/>
      <c r="H107" s="2129"/>
    </row>
    <row r="116" spans="1:4">
      <c r="A116" s="1831"/>
      <c r="B116" s="1817"/>
      <c r="C116" s="1817"/>
      <c r="D116" s="1832"/>
    </row>
    <row r="117" spans="1:4">
      <c r="A117" s="1831"/>
      <c r="B117" s="1833"/>
      <c r="C117" s="1834"/>
      <c r="D117" s="1835"/>
    </row>
  </sheetData>
  <sheetProtection algorithmName="SHA-512" hashValue="zt0L2sGtYvGKasbPv/s+sOMME0m3auQYvqk5WxokEvaCdO71Yzeb1fL0VdcFy3DBtrxR6ZdzvrH0FcaRXa/yIg==" saltValue="AzL6i0Z+MSrW+gHb6KK8/g==" spinCount="100000" sheet="1" objects="1" scenarios="1" selectLockedCells="1"/>
  <mergeCells count="1">
    <mergeCell ref="A4:D4"/>
  </mergeCells>
  <pageMargins left="0.74803149606299213" right="0.74803149606299213" top="0.98425196850393704" bottom="0.98425196850393704" header="0.51181102362204722" footer="0.51181102362204722"/>
  <pageSetup paperSize="9" orientation="portrait" r:id="rId1"/>
  <headerFooter alignWithMargins="0">
    <oddHeader>&amp;CVODOVOD, KANALIZACIJA</oddHeader>
    <oddFooter>&amp;C&amp;P/&amp;N&amp;RPZI</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68A26-25F1-4989-8D26-E5C9859275F7}">
  <sheetPr>
    <tabColor theme="5" tint="0.59999389629810485"/>
  </sheetPr>
  <dimension ref="A1:Z108"/>
  <sheetViews>
    <sheetView showZeros="0" zoomScaleNormal="100" zoomScaleSheetLayoutView="100" workbookViewId="0">
      <pane ySplit="2" topLeftCell="A3" activePane="bottomLeft" state="frozen"/>
      <selection activeCell="A40" sqref="A40"/>
      <selection pane="bottomLeft" activeCell="E9" sqref="E9"/>
    </sheetView>
  </sheetViews>
  <sheetFormatPr defaultRowHeight="12.75"/>
  <cols>
    <col min="1" max="1" width="6.42578125" style="1809" customWidth="1"/>
    <col min="2" max="2" width="42.5703125" style="1592" customWidth="1"/>
    <col min="3" max="3" width="4.5703125" style="1577" customWidth="1"/>
    <col min="4" max="4" width="7.85546875" style="1583" customWidth="1"/>
    <col min="5" max="5" width="10.7109375" style="1924" customWidth="1"/>
    <col min="6" max="6" width="13.28515625" style="1925" customWidth="1"/>
    <col min="7" max="26" width="9.140625" style="2127"/>
    <col min="27" max="256" width="9.140625" style="1578"/>
    <col min="257" max="257" width="6.42578125" style="1578" customWidth="1"/>
    <col min="258" max="258" width="42.5703125" style="1578" customWidth="1"/>
    <col min="259" max="259" width="4.5703125" style="1578" customWidth="1"/>
    <col min="260" max="260" width="7.85546875" style="1578" customWidth="1"/>
    <col min="261" max="261" width="10.7109375" style="1578" customWidth="1"/>
    <col min="262" max="262" width="13.28515625" style="1578" customWidth="1"/>
    <col min="263" max="512" width="9.140625" style="1578"/>
    <col min="513" max="513" width="6.42578125" style="1578" customWidth="1"/>
    <col min="514" max="514" width="42.5703125" style="1578" customWidth="1"/>
    <col min="515" max="515" width="4.5703125" style="1578" customWidth="1"/>
    <col min="516" max="516" width="7.85546875" style="1578" customWidth="1"/>
    <col min="517" max="517" width="10.7109375" style="1578" customWidth="1"/>
    <col min="518" max="518" width="13.28515625" style="1578" customWidth="1"/>
    <col min="519" max="768" width="9.140625" style="1578"/>
    <col min="769" max="769" width="6.42578125" style="1578" customWidth="1"/>
    <col min="770" max="770" width="42.5703125" style="1578" customWidth="1"/>
    <col min="771" max="771" width="4.5703125" style="1578" customWidth="1"/>
    <col min="772" max="772" width="7.85546875" style="1578" customWidth="1"/>
    <col min="773" max="773" width="10.7109375" style="1578" customWidth="1"/>
    <col min="774" max="774" width="13.28515625" style="1578" customWidth="1"/>
    <col min="775" max="1024" width="9.140625" style="1578"/>
    <col min="1025" max="1025" width="6.42578125" style="1578" customWidth="1"/>
    <col min="1026" max="1026" width="42.5703125" style="1578" customWidth="1"/>
    <col min="1027" max="1027" width="4.5703125" style="1578" customWidth="1"/>
    <col min="1028" max="1028" width="7.85546875" style="1578" customWidth="1"/>
    <col min="1029" max="1029" width="10.7109375" style="1578" customWidth="1"/>
    <col min="1030" max="1030" width="13.28515625" style="1578" customWidth="1"/>
    <col min="1031" max="1280" width="9.140625" style="1578"/>
    <col min="1281" max="1281" width="6.42578125" style="1578" customWidth="1"/>
    <col min="1282" max="1282" width="42.5703125" style="1578" customWidth="1"/>
    <col min="1283" max="1283" width="4.5703125" style="1578" customWidth="1"/>
    <col min="1284" max="1284" width="7.85546875" style="1578" customWidth="1"/>
    <col min="1285" max="1285" width="10.7109375" style="1578" customWidth="1"/>
    <col min="1286" max="1286" width="13.28515625" style="1578" customWidth="1"/>
    <col min="1287" max="1536" width="9.140625" style="1578"/>
    <col min="1537" max="1537" width="6.42578125" style="1578" customWidth="1"/>
    <col min="1538" max="1538" width="42.5703125" style="1578" customWidth="1"/>
    <col min="1539" max="1539" width="4.5703125" style="1578" customWidth="1"/>
    <col min="1540" max="1540" width="7.85546875" style="1578" customWidth="1"/>
    <col min="1541" max="1541" width="10.7109375" style="1578" customWidth="1"/>
    <col min="1542" max="1542" width="13.28515625" style="1578" customWidth="1"/>
    <col min="1543" max="1792" width="9.140625" style="1578"/>
    <col min="1793" max="1793" width="6.42578125" style="1578" customWidth="1"/>
    <col min="1794" max="1794" width="42.5703125" style="1578" customWidth="1"/>
    <col min="1795" max="1795" width="4.5703125" style="1578" customWidth="1"/>
    <col min="1796" max="1796" width="7.85546875" style="1578" customWidth="1"/>
    <col min="1797" max="1797" width="10.7109375" style="1578" customWidth="1"/>
    <col min="1798" max="1798" width="13.28515625" style="1578" customWidth="1"/>
    <col min="1799" max="2048" width="9.140625" style="1578"/>
    <col min="2049" max="2049" width="6.42578125" style="1578" customWidth="1"/>
    <col min="2050" max="2050" width="42.5703125" style="1578" customWidth="1"/>
    <col min="2051" max="2051" width="4.5703125" style="1578" customWidth="1"/>
    <col min="2052" max="2052" width="7.85546875" style="1578" customWidth="1"/>
    <col min="2053" max="2053" width="10.7109375" style="1578" customWidth="1"/>
    <col min="2054" max="2054" width="13.28515625" style="1578" customWidth="1"/>
    <col min="2055" max="2304" width="9.140625" style="1578"/>
    <col min="2305" max="2305" width="6.42578125" style="1578" customWidth="1"/>
    <col min="2306" max="2306" width="42.5703125" style="1578" customWidth="1"/>
    <col min="2307" max="2307" width="4.5703125" style="1578" customWidth="1"/>
    <col min="2308" max="2308" width="7.85546875" style="1578" customWidth="1"/>
    <col min="2309" max="2309" width="10.7109375" style="1578" customWidth="1"/>
    <col min="2310" max="2310" width="13.28515625" style="1578" customWidth="1"/>
    <col min="2311" max="2560" width="9.140625" style="1578"/>
    <col min="2561" max="2561" width="6.42578125" style="1578" customWidth="1"/>
    <col min="2562" max="2562" width="42.5703125" style="1578" customWidth="1"/>
    <col min="2563" max="2563" width="4.5703125" style="1578" customWidth="1"/>
    <col min="2564" max="2564" width="7.85546875" style="1578" customWidth="1"/>
    <col min="2565" max="2565" width="10.7109375" style="1578" customWidth="1"/>
    <col min="2566" max="2566" width="13.28515625" style="1578" customWidth="1"/>
    <col min="2567" max="2816" width="9.140625" style="1578"/>
    <col min="2817" max="2817" width="6.42578125" style="1578" customWidth="1"/>
    <col min="2818" max="2818" width="42.5703125" style="1578" customWidth="1"/>
    <col min="2819" max="2819" width="4.5703125" style="1578" customWidth="1"/>
    <col min="2820" max="2820" width="7.85546875" style="1578" customWidth="1"/>
    <col min="2821" max="2821" width="10.7109375" style="1578" customWidth="1"/>
    <col min="2822" max="2822" width="13.28515625" style="1578" customWidth="1"/>
    <col min="2823" max="3072" width="9.140625" style="1578"/>
    <col min="3073" max="3073" width="6.42578125" style="1578" customWidth="1"/>
    <col min="3074" max="3074" width="42.5703125" style="1578" customWidth="1"/>
    <col min="3075" max="3075" width="4.5703125" style="1578" customWidth="1"/>
    <col min="3076" max="3076" width="7.85546875" style="1578" customWidth="1"/>
    <col min="3077" max="3077" width="10.7109375" style="1578" customWidth="1"/>
    <col min="3078" max="3078" width="13.28515625" style="1578" customWidth="1"/>
    <col min="3079" max="3328" width="9.140625" style="1578"/>
    <col min="3329" max="3329" width="6.42578125" style="1578" customWidth="1"/>
    <col min="3330" max="3330" width="42.5703125" style="1578" customWidth="1"/>
    <col min="3331" max="3331" width="4.5703125" style="1578" customWidth="1"/>
    <col min="3332" max="3332" width="7.85546875" style="1578" customWidth="1"/>
    <col min="3333" max="3333" width="10.7109375" style="1578" customWidth="1"/>
    <col min="3334" max="3334" width="13.28515625" style="1578" customWidth="1"/>
    <col min="3335" max="3584" width="9.140625" style="1578"/>
    <col min="3585" max="3585" width="6.42578125" style="1578" customWidth="1"/>
    <col min="3586" max="3586" width="42.5703125" style="1578" customWidth="1"/>
    <col min="3587" max="3587" width="4.5703125" style="1578" customWidth="1"/>
    <col min="3588" max="3588" width="7.85546875" style="1578" customWidth="1"/>
    <col min="3589" max="3589" width="10.7109375" style="1578" customWidth="1"/>
    <col min="3590" max="3590" width="13.28515625" style="1578" customWidth="1"/>
    <col min="3591" max="3840" width="9.140625" style="1578"/>
    <col min="3841" max="3841" width="6.42578125" style="1578" customWidth="1"/>
    <col min="3842" max="3842" width="42.5703125" style="1578" customWidth="1"/>
    <col min="3843" max="3843" width="4.5703125" style="1578" customWidth="1"/>
    <col min="3844" max="3844" width="7.85546875" style="1578" customWidth="1"/>
    <col min="3845" max="3845" width="10.7109375" style="1578" customWidth="1"/>
    <col min="3846" max="3846" width="13.28515625" style="1578" customWidth="1"/>
    <col min="3847" max="4096" width="9.140625" style="1578"/>
    <col min="4097" max="4097" width="6.42578125" style="1578" customWidth="1"/>
    <col min="4098" max="4098" width="42.5703125" style="1578" customWidth="1"/>
    <col min="4099" max="4099" width="4.5703125" style="1578" customWidth="1"/>
    <col min="4100" max="4100" width="7.85546875" style="1578" customWidth="1"/>
    <col min="4101" max="4101" width="10.7109375" style="1578" customWidth="1"/>
    <col min="4102" max="4102" width="13.28515625" style="1578" customWidth="1"/>
    <col min="4103" max="4352" width="9.140625" style="1578"/>
    <col min="4353" max="4353" width="6.42578125" style="1578" customWidth="1"/>
    <col min="4354" max="4354" width="42.5703125" style="1578" customWidth="1"/>
    <col min="4355" max="4355" width="4.5703125" style="1578" customWidth="1"/>
    <col min="4356" max="4356" width="7.85546875" style="1578" customWidth="1"/>
    <col min="4357" max="4357" width="10.7109375" style="1578" customWidth="1"/>
    <col min="4358" max="4358" width="13.28515625" style="1578" customWidth="1"/>
    <col min="4359" max="4608" width="9.140625" style="1578"/>
    <col min="4609" max="4609" width="6.42578125" style="1578" customWidth="1"/>
    <col min="4610" max="4610" width="42.5703125" style="1578" customWidth="1"/>
    <col min="4611" max="4611" width="4.5703125" style="1578" customWidth="1"/>
    <col min="4612" max="4612" width="7.85546875" style="1578" customWidth="1"/>
    <col min="4613" max="4613" width="10.7109375" style="1578" customWidth="1"/>
    <col min="4614" max="4614" width="13.28515625" style="1578" customWidth="1"/>
    <col min="4615" max="4864" width="9.140625" style="1578"/>
    <col min="4865" max="4865" width="6.42578125" style="1578" customWidth="1"/>
    <col min="4866" max="4866" width="42.5703125" style="1578" customWidth="1"/>
    <col min="4867" max="4867" width="4.5703125" style="1578" customWidth="1"/>
    <col min="4868" max="4868" width="7.85546875" style="1578" customWidth="1"/>
    <col min="4869" max="4869" width="10.7109375" style="1578" customWidth="1"/>
    <col min="4870" max="4870" width="13.28515625" style="1578" customWidth="1"/>
    <col min="4871" max="5120" width="9.140625" style="1578"/>
    <col min="5121" max="5121" width="6.42578125" style="1578" customWidth="1"/>
    <col min="5122" max="5122" width="42.5703125" style="1578" customWidth="1"/>
    <col min="5123" max="5123" width="4.5703125" style="1578" customWidth="1"/>
    <col min="5124" max="5124" width="7.85546875" style="1578" customWidth="1"/>
    <col min="5125" max="5125" width="10.7109375" style="1578" customWidth="1"/>
    <col min="5126" max="5126" width="13.28515625" style="1578" customWidth="1"/>
    <col min="5127" max="5376" width="9.140625" style="1578"/>
    <col min="5377" max="5377" width="6.42578125" style="1578" customWidth="1"/>
    <col min="5378" max="5378" width="42.5703125" style="1578" customWidth="1"/>
    <col min="5379" max="5379" width="4.5703125" style="1578" customWidth="1"/>
    <col min="5380" max="5380" width="7.85546875" style="1578" customWidth="1"/>
    <col min="5381" max="5381" width="10.7109375" style="1578" customWidth="1"/>
    <col min="5382" max="5382" width="13.28515625" style="1578" customWidth="1"/>
    <col min="5383" max="5632" width="9.140625" style="1578"/>
    <col min="5633" max="5633" width="6.42578125" style="1578" customWidth="1"/>
    <col min="5634" max="5634" width="42.5703125" style="1578" customWidth="1"/>
    <col min="5635" max="5635" width="4.5703125" style="1578" customWidth="1"/>
    <col min="5636" max="5636" width="7.85546875" style="1578" customWidth="1"/>
    <col min="5637" max="5637" width="10.7109375" style="1578" customWidth="1"/>
    <col min="5638" max="5638" width="13.28515625" style="1578" customWidth="1"/>
    <col min="5639" max="5888" width="9.140625" style="1578"/>
    <col min="5889" max="5889" width="6.42578125" style="1578" customWidth="1"/>
    <col min="5890" max="5890" width="42.5703125" style="1578" customWidth="1"/>
    <col min="5891" max="5891" width="4.5703125" style="1578" customWidth="1"/>
    <col min="5892" max="5892" width="7.85546875" style="1578" customWidth="1"/>
    <col min="5893" max="5893" width="10.7109375" style="1578" customWidth="1"/>
    <col min="5894" max="5894" width="13.28515625" style="1578" customWidth="1"/>
    <col min="5895" max="6144" width="9.140625" style="1578"/>
    <col min="6145" max="6145" width="6.42578125" style="1578" customWidth="1"/>
    <col min="6146" max="6146" width="42.5703125" style="1578" customWidth="1"/>
    <col min="6147" max="6147" width="4.5703125" style="1578" customWidth="1"/>
    <col min="6148" max="6148" width="7.85546875" style="1578" customWidth="1"/>
    <col min="6149" max="6149" width="10.7109375" style="1578" customWidth="1"/>
    <col min="6150" max="6150" width="13.28515625" style="1578" customWidth="1"/>
    <col min="6151" max="6400" width="9.140625" style="1578"/>
    <col min="6401" max="6401" width="6.42578125" style="1578" customWidth="1"/>
    <col min="6402" max="6402" width="42.5703125" style="1578" customWidth="1"/>
    <col min="6403" max="6403" width="4.5703125" style="1578" customWidth="1"/>
    <col min="6404" max="6404" width="7.85546875" style="1578" customWidth="1"/>
    <col min="6405" max="6405" width="10.7109375" style="1578" customWidth="1"/>
    <col min="6406" max="6406" width="13.28515625" style="1578" customWidth="1"/>
    <col min="6407" max="6656" width="9.140625" style="1578"/>
    <col min="6657" max="6657" width="6.42578125" style="1578" customWidth="1"/>
    <col min="6658" max="6658" width="42.5703125" style="1578" customWidth="1"/>
    <col min="6659" max="6659" width="4.5703125" style="1578" customWidth="1"/>
    <col min="6660" max="6660" width="7.85546875" style="1578" customWidth="1"/>
    <col min="6661" max="6661" width="10.7109375" style="1578" customWidth="1"/>
    <col min="6662" max="6662" width="13.28515625" style="1578" customWidth="1"/>
    <col min="6663" max="6912" width="9.140625" style="1578"/>
    <col min="6913" max="6913" width="6.42578125" style="1578" customWidth="1"/>
    <col min="6914" max="6914" width="42.5703125" style="1578" customWidth="1"/>
    <col min="6915" max="6915" width="4.5703125" style="1578" customWidth="1"/>
    <col min="6916" max="6916" width="7.85546875" style="1578" customWidth="1"/>
    <col min="6917" max="6917" width="10.7109375" style="1578" customWidth="1"/>
    <col min="6918" max="6918" width="13.28515625" style="1578" customWidth="1"/>
    <col min="6919" max="7168" width="9.140625" style="1578"/>
    <col min="7169" max="7169" width="6.42578125" style="1578" customWidth="1"/>
    <col min="7170" max="7170" width="42.5703125" style="1578" customWidth="1"/>
    <col min="7171" max="7171" width="4.5703125" style="1578" customWidth="1"/>
    <col min="7172" max="7172" width="7.85546875" style="1578" customWidth="1"/>
    <col min="7173" max="7173" width="10.7109375" style="1578" customWidth="1"/>
    <col min="7174" max="7174" width="13.28515625" style="1578" customWidth="1"/>
    <col min="7175" max="7424" width="9.140625" style="1578"/>
    <col min="7425" max="7425" width="6.42578125" style="1578" customWidth="1"/>
    <col min="7426" max="7426" width="42.5703125" style="1578" customWidth="1"/>
    <col min="7427" max="7427" width="4.5703125" style="1578" customWidth="1"/>
    <col min="7428" max="7428" width="7.85546875" style="1578" customWidth="1"/>
    <col min="7429" max="7429" width="10.7109375" style="1578" customWidth="1"/>
    <col min="7430" max="7430" width="13.28515625" style="1578" customWidth="1"/>
    <col min="7431" max="7680" width="9.140625" style="1578"/>
    <col min="7681" max="7681" width="6.42578125" style="1578" customWidth="1"/>
    <col min="7682" max="7682" width="42.5703125" style="1578" customWidth="1"/>
    <col min="7683" max="7683" width="4.5703125" style="1578" customWidth="1"/>
    <col min="7684" max="7684" width="7.85546875" style="1578" customWidth="1"/>
    <col min="7685" max="7685" width="10.7109375" style="1578" customWidth="1"/>
    <col min="7686" max="7686" width="13.28515625" style="1578" customWidth="1"/>
    <col min="7687" max="7936" width="9.140625" style="1578"/>
    <col min="7937" max="7937" width="6.42578125" style="1578" customWidth="1"/>
    <col min="7938" max="7938" width="42.5703125" style="1578" customWidth="1"/>
    <col min="7939" max="7939" width="4.5703125" style="1578" customWidth="1"/>
    <col min="7940" max="7940" width="7.85546875" style="1578" customWidth="1"/>
    <col min="7941" max="7941" width="10.7109375" style="1578" customWidth="1"/>
    <col min="7942" max="7942" width="13.28515625" style="1578" customWidth="1"/>
    <col min="7943" max="8192" width="9.140625" style="1578"/>
    <col min="8193" max="8193" width="6.42578125" style="1578" customWidth="1"/>
    <col min="8194" max="8194" width="42.5703125" style="1578" customWidth="1"/>
    <col min="8195" max="8195" width="4.5703125" style="1578" customWidth="1"/>
    <col min="8196" max="8196" width="7.85546875" style="1578" customWidth="1"/>
    <col min="8197" max="8197" width="10.7109375" style="1578" customWidth="1"/>
    <col min="8198" max="8198" width="13.28515625" style="1578" customWidth="1"/>
    <col min="8199" max="8448" width="9.140625" style="1578"/>
    <col min="8449" max="8449" width="6.42578125" style="1578" customWidth="1"/>
    <col min="8450" max="8450" width="42.5703125" style="1578" customWidth="1"/>
    <col min="8451" max="8451" width="4.5703125" style="1578" customWidth="1"/>
    <col min="8452" max="8452" width="7.85546875" style="1578" customWidth="1"/>
    <col min="8453" max="8453" width="10.7109375" style="1578" customWidth="1"/>
    <col min="8454" max="8454" width="13.28515625" style="1578" customWidth="1"/>
    <col min="8455" max="8704" width="9.140625" style="1578"/>
    <col min="8705" max="8705" width="6.42578125" style="1578" customWidth="1"/>
    <col min="8706" max="8706" width="42.5703125" style="1578" customWidth="1"/>
    <col min="8707" max="8707" width="4.5703125" style="1578" customWidth="1"/>
    <col min="8708" max="8708" width="7.85546875" style="1578" customWidth="1"/>
    <col min="8709" max="8709" width="10.7109375" style="1578" customWidth="1"/>
    <col min="8710" max="8710" width="13.28515625" style="1578" customWidth="1"/>
    <col min="8711" max="8960" width="9.140625" style="1578"/>
    <col min="8961" max="8961" width="6.42578125" style="1578" customWidth="1"/>
    <col min="8962" max="8962" width="42.5703125" style="1578" customWidth="1"/>
    <col min="8963" max="8963" width="4.5703125" style="1578" customWidth="1"/>
    <col min="8964" max="8964" width="7.85546875" style="1578" customWidth="1"/>
    <col min="8965" max="8965" width="10.7109375" style="1578" customWidth="1"/>
    <col min="8966" max="8966" width="13.28515625" style="1578" customWidth="1"/>
    <col min="8967" max="9216" width="9.140625" style="1578"/>
    <col min="9217" max="9217" width="6.42578125" style="1578" customWidth="1"/>
    <col min="9218" max="9218" width="42.5703125" style="1578" customWidth="1"/>
    <col min="9219" max="9219" width="4.5703125" style="1578" customWidth="1"/>
    <col min="9220" max="9220" width="7.85546875" style="1578" customWidth="1"/>
    <col min="9221" max="9221" width="10.7109375" style="1578" customWidth="1"/>
    <col min="9222" max="9222" width="13.28515625" style="1578" customWidth="1"/>
    <col min="9223" max="9472" width="9.140625" style="1578"/>
    <col min="9473" max="9473" width="6.42578125" style="1578" customWidth="1"/>
    <col min="9474" max="9474" width="42.5703125" style="1578" customWidth="1"/>
    <col min="9475" max="9475" width="4.5703125" style="1578" customWidth="1"/>
    <col min="9476" max="9476" width="7.85546875" style="1578" customWidth="1"/>
    <col min="9477" max="9477" width="10.7109375" style="1578" customWidth="1"/>
    <col min="9478" max="9478" width="13.28515625" style="1578" customWidth="1"/>
    <col min="9479" max="9728" width="9.140625" style="1578"/>
    <col min="9729" max="9729" width="6.42578125" style="1578" customWidth="1"/>
    <col min="9730" max="9730" width="42.5703125" style="1578" customWidth="1"/>
    <col min="9731" max="9731" width="4.5703125" style="1578" customWidth="1"/>
    <col min="9732" max="9732" width="7.85546875" style="1578" customWidth="1"/>
    <col min="9733" max="9733" width="10.7109375" style="1578" customWidth="1"/>
    <col min="9734" max="9734" width="13.28515625" style="1578" customWidth="1"/>
    <col min="9735" max="9984" width="9.140625" style="1578"/>
    <col min="9985" max="9985" width="6.42578125" style="1578" customWidth="1"/>
    <col min="9986" max="9986" width="42.5703125" style="1578" customWidth="1"/>
    <col min="9987" max="9987" width="4.5703125" style="1578" customWidth="1"/>
    <col min="9988" max="9988" width="7.85546875" style="1578" customWidth="1"/>
    <col min="9989" max="9989" width="10.7109375" style="1578" customWidth="1"/>
    <col min="9990" max="9990" width="13.28515625" style="1578" customWidth="1"/>
    <col min="9991" max="10240" width="9.140625" style="1578"/>
    <col min="10241" max="10241" width="6.42578125" style="1578" customWidth="1"/>
    <col min="10242" max="10242" width="42.5703125" style="1578" customWidth="1"/>
    <col min="10243" max="10243" width="4.5703125" style="1578" customWidth="1"/>
    <col min="10244" max="10244" width="7.85546875" style="1578" customWidth="1"/>
    <col min="10245" max="10245" width="10.7109375" style="1578" customWidth="1"/>
    <col min="10246" max="10246" width="13.28515625" style="1578" customWidth="1"/>
    <col min="10247" max="10496" width="9.140625" style="1578"/>
    <col min="10497" max="10497" width="6.42578125" style="1578" customWidth="1"/>
    <col min="10498" max="10498" width="42.5703125" style="1578" customWidth="1"/>
    <col min="10499" max="10499" width="4.5703125" style="1578" customWidth="1"/>
    <col min="10500" max="10500" width="7.85546875" style="1578" customWidth="1"/>
    <col min="10501" max="10501" width="10.7109375" style="1578" customWidth="1"/>
    <col min="10502" max="10502" width="13.28515625" style="1578" customWidth="1"/>
    <col min="10503" max="10752" width="9.140625" style="1578"/>
    <col min="10753" max="10753" width="6.42578125" style="1578" customWidth="1"/>
    <col min="10754" max="10754" width="42.5703125" style="1578" customWidth="1"/>
    <col min="10755" max="10755" width="4.5703125" style="1578" customWidth="1"/>
    <col min="10756" max="10756" width="7.85546875" style="1578" customWidth="1"/>
    <col min="10757" max="10757" width="10.7109375" style="1578" customWidth="1"/>
    <col min="10758" max="10758" width="13.28515625" style="1578" customWidth="1"/>
    <col min="10759" max="11008" width="9.140625" style="1578"/>
    <col min="11009" max="11009" width="6.42578125" style="1578" customWidth="1"/>
    <col min="11010" max="11010" width="42.5703125" style="1578" customWidth="1"/>
    <col min="11011" max="11011" width="4.5703125" style="1578" customWidth="1"/>
    <col min="11012" max="11012" width="7.85546875" style="1578" customWidth="1"/>
    <col min="11013" max="11013" width="10.7109375" style="1578" customWidth="1"/>
    <col min="11014" max="11014" width="13.28515625" style="1578" customWidth="1"/>
    <col min="11015" max="11264" width="9.140625" style="1578"/>
    <col min="11265" max="11265" width="6.42578125" style="1578" customWidth="1"/>
    <col min="11266" max="11266" width="42.5703125" style="1578" customWidth="1"/>
    <col min="11267" max="11267" width="4.5703125" style="1578" customWidth="1"/>
    <col min="11268" max="11268" width="7.85546875" style="1578" customWidth="1"/>
    <col min="11269" max="11269" width="10.7109375" style="1578" customWidth="1"/>
    <col min="11270" max="11270" width="13.28515625" style="1578" customWidth="1"/>
    <col min="11271" max="11520" width="9.140625" style="1578"/>
    <col min="11521" max="11521" width="6.42578125" style="1578" customWidth="1"/>
    <col min="11522" max="11522" width="42.5703125" style="1578" customWidth="1"/>
    <col min="11523" max="11523" width="4.5703125" style="1578" customWidth="1"/>
    <col min="11524" max="11524" width="7.85546875" style="1578" customWidth="1"/>
    <col min="11525" max="11525" width="10.7109375" style="1578" customWidth="1"/>
    <col min="11526" max="11526" width="13.28515625" style="1578" customWidth="1"/>
    <col min="11527" max="11776" width="9.140625" style="1578"/>
    <col min="11777" max="11777" width="6.42578125" style="1578" customWidth="1"/>
    <col min="11778" max="11778" width="42.5703125" style="1578" customWidth="1"/>
    <col min="11779" max="11779" width="4.5703125" style="1578" customWidth="1"/>
    <col min="11780" max="11780" width="7.85546875" style="1578" customWidth="1"/>
    <col min="11781" max="11781" width="10.7109375" style="1578" customWidth="1"/>
    <col min="11782" max="11782" width="13.28515625" style="1578" customWidth="1"/>
    <col min="11783" max="12032" width="9.140625" style="1578"/>
    <col min="12033" max="12033" width="6.42578125" style="1578" customWidth="1"/>
    <col min="12034" max="12034" width="42.5703125" style="1578" customWidth="1"/>
    <col min="12035" max="12035" width="4.5703125" style="1578" customWidth="1"/>
    <col min="12036" max="12036" width="7.85546875" style="1578" customWidth="1"/>
    <col min="12037" max="12037" width="10.7109375" style="1578" customWidth="1"/>
    <col min="12038" max="12038" width="13.28515625" style="1578" customWidth="1"/>
    <col min="12039" max="12288" width="9.140625" style="1578"/>
    <col min="12289" max="12289" width="6.42578125" style="1578" customWidth="1"/>
    <col min="12290" max="12290" width="42.5703125" style="1578" customWidth="1"/>
    <col min="12291" max="12291" width="4.5703125" style="1578" customWidth="1"/>
    <col min="12292" max="12292" width="7.85546875" style="1578" customWidth="1"/>
    <col min="12293" max="12293" width="10.7109375" style="1578" customWidth="1"/>
    <col min="12294" max="12294" width="13.28515625" style="1578" customWidth="1"/>
    <col min="12295" max="12544" width="9.140625" style="1578"/>
    <col min="12545" max="12545" width="6.42578125" style="1578" customWidth="1"/>
    <col min="12546" max="12546" width="42.5703125" style="1578" customWidth="1"/>
    <col min="12547" max="12547" width="4.5703125" style="1578" customWidth="1"/>
    <col min="12548" max="12548" width="7.85546875" style="1578" customWidth="1"/>
    <col min="12549" max="12549" width="10.7109375" style="1578" customWidth="1"/>
    <col min="12550" max="12550" width="13.28515625" style="1578" customWidth="1"/>
    <col min="12551" max="12800" width="9.140625" style="1578"/>
    <col min="12801" max="12801" width="6.42578125" style="1578" customWidth="1"/>
    <col min="12802" max="12802" width="42.5703125" style="1578" customWidth="1"/>
    <col min="12803" max="12803" width="4.5703125" style="1578" customWidth="1"/>
    <col min="12804" max="12804" width="7.85546875" style="1578" customWidth="1"/>
    <col min="12805" max="12805" width="10.7109375" style="1578" customWidth="1"/>
    <col min="12806" max="12806" width="13.28515625" style="1578" customWidth="1"/>
    <col min="12807" max="13056" width="9.140625" style="1578"/>
    <col min="13057" max="13057" width="6.42578125" style="1578" customWidth="1"/>
    <col min="13058" max="13058" width="42.5703125" style="1578" customWidth="1"/>
    <col min="13059" max="13059" width="4.5703125" style="1578" customWidth="1"/>
    <col min="13060" max="13060" width="7.85546875" style="1578" customWidth="1"/>
    <col min="13061" max="13061" width="10.7109375" style="1578" customWidth="1"/>
    <col min="13062" max="13062" width="13.28515625" style="1578" customWidth="1"/>
    <col min="13063" max="13312" width="9.140625" style="1578"/>
    <col min="13313" max="13313" width="6.42578125" style="1578" customWidth="1"/>
    <col min="13314" max="13314" width="42.5703125" style="1578" customWidth="1"/>
    <col min="13315" max="13315" width="4.5703125" style="1578" customWidth="1"/>
    <col min="13316" max="13316" width="7.85546875" style="1578" customWidth="1"/>
    <col min="13317" max="13317" width="10.7109375" style="1578" customWidth="1"/>
    <col min="13318" max="13318" width="13.28515625" style="1578" customWidth="1"/>
    <col min="13319" max="13568" width="9.140625" style="1578"/>
    <col min="13569" max="13569" width="6.42578125" style="1578" customWidth="1"/>
    <col min="13570" max="13570" width="42.5703125" style="1578" customWidth="1"/>
    <col min="13571" max="13571" width="4.5703125" style="1578" customWidth="1"/>
    <col min="13572" max="13572" width="7.85546875" style="1578" customWidth="1"/>
    <col min="13573" max="13573" width="10.7109375" style="1578" customWidth="1"/>
    <col min="13574" max="13574" width="13.28515625" style="1578" customWidth="1"/>
    <col min="13575" max="13824" width="9.140625" style="1578"/>
    <col min="13825" max="13825" width="6.42578125" style="1578" customWidth="1"/>
    <col min="13826" max="13826" width="42.5703125" style="1578" customWidth="1"/>
    <col min="13827" max="13827" width="4.5703125" style="1578" customWidth="1"/>
    <col min="13828" max="13828" width="7.85546875" style="1578" customWidth="1"/>
    <col min="13829" max="13829" width="10.7109375" style="1578" customWidth="1"/>
    <col min="13830" max="13830" width="13.28515625" style="1578" customWidth="1"/>
    <col min="13831" max="14080" width="9.140625" style="1578"/>
    <col min="14081" max="14081" width="6.42578125" style="1578" customWidth="1"/>
    <col min="14082" max="14082" width="42.5703125" style="1578" customWidth="1"/>
    <col min="14083" max="14083" width="4.5703125" style="1578" customWidth="1"/>
    <col min="14084" max="14084" width="7.85546875" style="1578" customWidth="1"/>
    <col min="14085" max="14085" width="10.7109375" style="1578" customWidth="1"/>
    <col min="14086" max="14086" width="13.28515625" style="1578" customWidth="1"/>
    <col min="14087" max="14336" width="9.140625" style="1578"/>
    <col min="14337" max="14337" width="6.42578125" style="1578" customWidth="1"/>
    <col min="14338" max="14338" width="42.5703125" style="1578" customWidth="1"/>
    <col min="14339" max="14339" width="4.5703125" style="1578" customWidth="1"/>
    <col min="14340" max="14340" width="7.85546875" style="1578" customWidth="1"/>
    <col min="14341" max="14341" width="10.7109375" style="1578" customWidth="1"/>
    <col min="14342" max="14342" width="13.28515625" style="1578" customWidth="1"/>
    <col min="14343" max="14592" width="9.140625" style="1578"/>
    <col min="14593" max="14593" width="6.42578125" style="1578" customWidth="1"/>
    <col min="14594" max="14594" width="42.5703125" style="1578" customWidth="1"/>
    <col min="14595" max="14595" width="4.5703125" style="1578" customWidth="1"/>
    <col min="14596" max="14596" width="7.85546875" style="1578" customWidth="1"/>
    <col min="14597" max="14597" width="10.7109375" style="1578" customWidth="1"/>
    <col min="14598" max="14598" width="13.28515625" style="1578" customWidth="1"/>
    <col min="14599" max="14848" width="9.140625" style="1578"/>
    <col min="14849" max="14849" width="6.42578125" style="1578" customWidth="1"/>
    <col min="14850" max="14850" width="42.5703125" style="1578" customWidth="1"/>
    <col min="14851" max="14851" width="4.5703125" style="1578" customWidth="1"/>
    <col min="14852" max="14852" width="7.85546875" style="1578" customWidth="1"/>
    <col min="14853" max="14853" width="10.7109375" style="1578" customWidth="1"/>
    <col min="14854" max="14854" width="13.28515625" style="1578" customWidth="1"/>
    <col min="14855" max="15104" width="9.140625" style="1578"/>
    <col min="15105" max="15105" width="6.42578125" style="1578" customWidth="1"/>
    <col min="15106" max="15106" width="42.5703125" style="1578" customWidth="1"/>
    <col min="15107" max="15107" width="4.5703125" style="1578" customWidth="1"/>
    <col min="15108" max="15108" width="7.85546875" style="1578" customWidth="1"/>
    <col min="15109" max="15109" width="10.7109375" style="1578" customWidth="1"/>
    <col min="15110" max="15110" width="13.28515625" style="1578" customWidth="1"/>
    <col min="15111" max="15360" width="9.140625" style="1578"/>
    <col min="15361" max="15361" width="6.42578125" style="1578" customWidth="1"/>
    <col min="15362" max="15362" width="42.5703125" style="1578" customWidth="1"/>
    <col min="15363" max="15363" width="4.5703125" style="1578" customWidth="1"/>
    <col min="15364" max="15364" width="7.85546875" style="1578" customWidth="1"/>
    <col min="15365" max="15365" width="10.7109375" style="1578" customWidth="1"/>
    <col min="15366" max="15366" width="13.28515625" style="1578" customWidth="1"/>
    <col min="15367" max="15616" width="9.140625" style="1578"/>
    <col min="15617" max="15617" width="6.42578125" style="1578" customWidth="1"/>
    <col min="15618" max="15618" width="42.5703125" style="1578" customWidth="1"/>
    <col min="15619" max="15619" width="4.5703125" style="1578" customWidth="1"/>
    <col min="15620" max="15620" width="7.85546875" style="1578" customWidth="1"/>
    <col min="15621" max="15621" width="10.7109375" style="1578" customWidth="1"/>
    <col min="15622" max="15622" width="13.28515625" style="1578" customWidth="1"/>
    <col min="15623" max="15872" width="9.140625" style="1578"/>
    <col min="15873" max="15873" width="6.42578125" style="1578" customWidth="1"/>
    <col min="15874" max="15874" width="42.5703125" style="1578" customWidth="1"/>
    <col min="15875" max="15875" width="4.5703125" style="1578" customWidth="1"/>
    <col min="15876" max="15876" width="7.85546875" style="1578" customWidth="1"/>
    <col min="15877" max="15877" width="10.7109375" style="1578" customWidth="1"/>
    <col min="15878" max="15878" width="13.28515625" style="1578" customWidth="1"/>
    <col min="15879" max="16128" width="9.140625" style="1578"/>
    <col min="16129" max="16129" width="6.42578125" style="1578" customWidth="1"/>
    <col min="16130" max="16130" width="42.5703125" style="1578" customWidth="1"/>
    <col min="16131" max="16131" width="4.5703125" style="1578" customWidth="1"/>
    <col min="16132" max="16132" width="7.85546875" style="1578" customWidth="1"/>
    <col min="16133" max="16133" width="10.7109375" style="1578" customWidth="1"/>
    <col min="16134" max="16134" width="13.28515625" style="1578" customWidth="1"/>
    <col min="16135" max="16384" width="9.140625" style="1578"/>
  </cols>
  <sheetData>
    <row r="1" spans="1:26" s="1845" customFormat="1" ht="24" customHeight="1">
      <c r="A1" s="1840" t="s">
        <v>2713</v>
      </c>
      <c r="B1" s="1841" t="s">
        <v>2714</v>
      </c>
      <c r="C1" s="1842" t="s">
        <v>2058</v>
      </c>
      <c r="D1" s="1843" t="s">
        <v>39</v>
      </c>
      <c r="E1" s="1844" t="s">
        <v>2715</v>
      </c>
      <c r="F1" s="1844" t="s">
        <v>2716</v>
      </c>
      <c r="G1" s="2143"/>
      <c r="H1" s="2143"/>
      <c r="I1" s="2143"/>
      <c r="J1" s="2143"/>
      <c r="K1" s="2143"/>
      <c r="L1" s="2143"/>
      <c r="M1" s="2143"/>
      <c r="N1" s="2143"/>
      <c r="O1" s="2143"/>
      <c r="P1" s="2143"/>
      <c r="Q1" s="2143"/>
      <c r="R1" s="2143"/>
      <c r="S1" s="2143"/>
      <c r="T1" s="2143"/>
      <c r="U1" s="2143"/>
      <c r="V1" s="2143"/>
      <c r="W1" s="2143"/>
      <c r="X1" s="2143"/>
      <c r="Y1" s="2143"/>
      <c r="Z1" s="2143"/>
    </row>
    <row r="2" spans="1:26" s="1845" customFormat="1" ht="13.5" customHeight="1">
      <c r="A2" s="1840"/>
      <c r="B2" s="1841"/>
      <c r="C2" s="1842"/>
      <c r="D2" s="1843"/>
      <c r="E2" s="1846"/>
      <c r="F2" s="1846"/>
      <c r="G2" s="2143"/>
      <c r="H2" s="2143"/>
      <c r="I2" s="2143"/>
      <c r="J2" s="2143"/>
      <c r="K2" s="2143"/>
      <c r="L2" s="2143"/>
      <c r="M2" s="2143"/>
      <c r="N2" s="2143"/>
      <c r="O2" s="2143"/>
      <c r="P2" s="2143"/>
      <c r="Q2" s="2143"/>
      <c r="R2" s="2143"/>
      <c r="S2" s="2143"/>
      <c r="T2" s="2143"/>
      <c r="U2" s="2143"/>
      <c r="V2" s="2143"/>
      <c r="W2" s="2143"/>
      <c r="X2" s="2143"/>
      <c r="Y2" s="2143"/>
      <c r="Z2" s="2143"/>
    </row>
    <row r="3" spans="1:26">
      <c r="A3" s="1847"/>
      <c r="B3" s="1847"/>
      <c r="C3" s="1848"/>
      <c r="D3" s="1849"/>
      <c r="E3" s="1846"/>
      <c r="F3" s="1846"/>
    </row>
    <row r="4" spans="1:26" ht="15.75">
      <c r="A4" s="3515" t="s">
        <v>2881</v>
      </c>
      <c r="B4" s="3515"/>
      <c r="C4" s="3515"/>
      <c r="D4" s="3515"/>
      <c r="E4" s="1846"/>
      <c r="F4" s="1850"/>
    </row>
    <row r="5" spans="1:26">
      <c r="A5" s="1851"/>
      <c r="B5" s="1851"/>
      <c r="C5" s="1852"/>
      <c r="D5" s="1853"/>
      <c r="E5" s="1846"/>
      <c r="F5" s="1850"/>
    </row>
    <row r="6" spans="1:26" ht="38.25">
      <c r="A6" s="1851"/>
      <c r="B6" s="1854" t="s">
        <v>2718</v>
      </c>
      <c r="C6" s="1852"/>
      <c r="D6" s="1853"/>
      <c r="E6" s="2130"/>
      <c r="F6" s="1850"/>
    </row>
    <row r="7" spans="1:26">
      <c r="A7" s="1847"/>
      <c r="B7" s="1847"/>
      <c r="C7" s="1848"/>
      <c r="D7" s="1849"/>
      <c r="E7" s="2130"/>
      <c r="F7" s="1850"/>
    </row>
    <row r="8" spans="1:26" ht="38.25">
      <c r="A8" s="1855">
        <f>COUNT($A$3:A7)+1</f>
        <v>1</v>
      </c>
      <c r="B8" s="1856" t="s">
        <v>2882</v>
      </c>
      <c r="C8" s="1848"/>
      <c r="D8" s="1849"/>
      <c r="E8" s="2130"/>
      <c r="F8" s="1857"/>
    </row>
    <row r="9" spans="1:26">
      <c r="A9" s="1858"/>
      <c r="B9" s="1859" t="s">
        <v>2764</v>
      </c>
      <c r="C9" s="1848" t="s">
        <v>84</v>
      </c>
      <c r="D9" s="1849">
        <v>26</v>
      </c>
      <c r="E9" s="2130"/>
      <c r="F9" s="1857">
        <f>E9*D9</f>
        <v>0</v>
      </c>
    </row>
    <row r="10" spans="1:26">
      <c r="A10" s="1858"/>
      <c r="B10" s="1859" t="s">
        <v>2883</v>
      </c>
      <c r="C10" s="1848" t="s">
        <v>84</v>
      </c>
      <c r="D10" s="1849">
        <v>13</v>
      </c>
      <c r="E10" s="2130"/>
      <c r="F10" s="1857">
        <f>E10*D10</f>
        <v>0</v>
      </c>
    </row>
    <row r="11" spans="1:26">
      <c r="A11" s="1858"/>
      <c r="B11" s="1859" t="s">
        <v>2884</v>
      </c>
      <c r="C11" s="1848" t="s">
        <v>84</v>
      </c>
      <c r="D11" s="1849">
        <v>11</v>
      </c>
      <c r="E11" s="2130"/>
      <c r="F11" s="1857">
        <f>E11*D11</f>
        <v>0</v>
      </c>
    </row>
    <row r="12" spans="1:26">
      <c r="A12" s="1860"/>
      <c r="B12" s="1859"/>
      <c r="C12" s="1861"/>
      <c r="D12" s="1849"/>
      <c r="E12" s="2130"/>
      <c r="F12" s="1857"/>
    </row>
    <row r="13" spans="1:26">
      <c r="A13" s="1855">
        <f>COUNT($A$3:A11)+1</f>
        <v>2</v>
      </c>
      <c r="B13" s="1862" t="s">
        <v>2833</v>
      </c>
      <c r="C13" s="1861"/>
      <c r="D13" s="1863"/>
      <c r="E13" s="2131"/>
      <c r="F13" s="1857"/>
    </row>
    <row r="14" spans="1:26" ht="38.25">
      <c r="A14" s="1860"/>
      <c r="B14" s="1862" t="s">
        <v>2885</v>
      </c>
      <c r="C14" s="1861"/>
      <c r="D14" s="1863"/>
      <c r="E14" s="2131"/>
      <c r="F14" s="1857"/>
    </row>
    <row r="15" spans="1:26">
      <c r="A15" s="1864"/>
      <c r="B15" s="1862" t="s">
        <v>2886</v>
      </c>
      <c r="C15" s="1848" t="s">
        <v>84</v>
      </c>
      <c r="D15" s="1865">
        <v>21</v>
      </c>
      <c r="E15" s="2132"/>
      <c r="F15" s="1857">
        <f>E15*D15</f>
        <v>0</v>
      </c>
    </row>
    <row r="16" spans="1:26">
      <c r="A16" s="1866"/>
      <c r="B16" s="1856"/>
      <c r="C16" s="1867"/>
      <c r="D16" s="1868"/>
      <c r="E16" s="2133"/>
      <c r="F16" s="1857"/>
    </row>
    <row r="17" spans="1:6" ht="25.5">
      <c r="A17" s="1855">
        <f>COUNT($A$3:A15)+1</f>
        <v>3</v>
      </c>
      <c r="B17" s="1862" t="s">
        <v>2887</v>
      </c>
      <c r="C17" s="1862"/>
      <c r="D17" s="1863"/>
      <c r="E17" s="2131"/>
      <c r="F17" s="1857"/>
    </row>
    <row r="18" spans="1:6" ht="89.25">
      <c r="A18" s="1864"/>
      <c r="B18" s="1862" t="s">
        <v>2888</v>
      </c>
      <c r="C18" s="1862"/>
      <c r="D18" s="1863"/>
      <c r="E18" s="2131"/>
      <c r="F18" s="1857"/>
    </row>
    <row r="19" spans="1:6" ht="89.25">
      <c r="A19" s="1864"/>
      <c r="B19" s="1862" t="s">
        <v>2889</v>
      </c>
      <c r="C19" s="1862"/>
      <c r="D19" s="1863"/>
      <c r="E19" s="2131"/>
      <c r="F19" s="1857"/>
    </row>
    <row r="20" spans="1:6">
      <c r="A20" s="1864" t="s">
        <v>2724</v>
      </c>
      <c r="B20" s="1862" t="s">
        <v>2890</v>
      </c>
      <c r="C20" s="1862"/>
      <c r="D20" s="1863"/>
      <c r="E20" s="2131"/>
      <c r="F20" s="1857"/>
    </row>
    <row r="21" spans="1:6">
      <c r="A21" s="1864"/>
      <c r="B21" s="1862" t="s">
        <v>2891</v>
      </c>
      <c r="C21" s="1862"/>
      <c r="D21" s="1863"/>
      <c r="E21" s="2131"/>
      <c r="F21" s="1857"/>
    </row>
    <row r="22" spans="1:6">
      <c r="A22" s="1864"/>
      <c r="B22" s="1862" t="s">
        <v>2886</v>
      </c>
      <c r="C22" s="1869" t="s">
        <v>84</v>
      </c>
      <c r="D22" s="1865">
        <v>21</v>
      </c>
      <c r="E22" s="2132"/>
      <c r="F22" s="1857">
        <f>E22*D22</f>
        <v>0</v>
      </c>
    </row>
    <row r="23" spans="1:6">
      <c r="A23" s="1864"/>
      <c r="B23" s="1862"/>
      <c r="C23" s="1869"/>
      <c r="D23" s="1865"/>
      <c r="E23" s="2132"/>
      <c r="F23" s="1857"/>
    </row>
    <row r="24" spans="1:6" ht="25.5">
      <c r="A24" s="1855">
        <f>COUNT($A$3:A22)+1</f>
        <v>4</v>
      </c>
      <c r="B24" s="1862" t="s">
        <v>2892</v>
      </c>
      <c r="C24" s="1869"/>
      <c r="D24" s="1865"/>
      <c r="E24" s="2132"/>
      <c r="F24" s="1857"/>
    </row>
    <row r="25" spans="1:6" ht="50.25">
      <c r="A25" s="1864"/>
      <c r="B25" s="1870" t="s">
        <v>2893</v>
      </c>
      <c r="C25" s="1869"/>
      <c r="D25" s="1865"/>
      <c r="E25" s="2132"/>
      <c r="F25" s="1857"/>
    </row>
    <row r="26" spans="1:6" ht="114.75">
      <c r="A26" s="1864"/>
      <c r="B26" s="1870" t="s">
        <v>2894</v>
      </c>
      <c r="C26" s="1869"/>
      <c r="D26" s="1865"/>
      <c r="E26" s="2132"/>
      <c r="F26" s="1857"/>
    </row>
    <row r="27" spans="1:6" ht="51">
      <c r="A27" s="1871"/>
      <c r="B27" s="1870" t="s">
        <v>2895</v>
      </c>
      <c r="C27" s="1872"/>
      <c r="D27" s="1873"/>
      <c r="E27" s="2134"/>
      <c r="F27" s="1874"/>
    </row>
    <row r="28" spans="1:6" ht="14.25">
      <c r="A28" s="1875" t="s">
        <v>2896</v>
      </c>
      <c r="B28" s="1876" t="s">
        <v>2897</v>
      </c>
      <c r="C28" s="1877"/>
      <c r="D28" s="1878"/>
      <c r="E28" s="2134"/>
      <c r="F28" s="1874"/>
    </row>
    <row r="29" spans="1:6" ht="25.5">
      <c r="A29" s="1879"/>
      <c r="B29" s="1880" t="s">
        <v>2898</v>
      </c>
      <c r="C29" s="1881"/>
      <c r="D29" s="1878"/>
      <c r="E29" s="2134"/>
      <c r="F29" s="1874"/>
    </row>
    <row r="30" spans="1:6">
      <c r="A30" s="1882"/>
      <c r="B30" s="1883"/>
      <c r="C30" s="1884" t="s">
        <v>73</v>
      </c>
      <c r="D30" s="1885">
        <v>1</v>
      </c>
      <c r="E30" s="2135"/>
      <c r="F30" s="1886">
        <f>D30*E30</f>
        <v>0</v>
      </c>
    </row>
    <row r="31" spans="1:6">
      <c r="A31" s="1864"/>
      <c r="B31" s="1862"/>
      <c r="C31" s="1869"/>
      <c r="D31" s="1865"/>
      <c r="E31" s="2132"/>
      <c r="F31" s="1857"/>
    </row>
    <row r="32" spans="1:6">
      <c r="A32" s="1864"/>
      <c r="B32" s="1862"/>
      <c r="C32" s="1869"/>
      <c r="D32" s="1865"/>
      <c r="E32" s="2132"/>
      <c r="F32" s="1857"/>
    </row>
    <row r="33" spans="1:26">
      <c r="A33" s="1855">
        <f>COUNT($A$3:A32)+1</f>
        <v>5</v>
      </c>
      <c r="B33" s="1856" t="s">
        <v>2899</v>
      </c>
      <c r="C33" s="1867"/>
      <c r="D33" s="1868"/>
      <c r="E33" s="2136"/>
      <c r="F33" s="1857"/>
    </row>
    <row r="34" spans="1:26" ht="25.5">
      <c r="A34" s="1866"/>
      <c r="B34" s="1856" t="s">
        <v>2900</v>
      </c>
      <c r="C34" s="1867"/>
      <c r="D34" s="1868"/>
      <c r="E34" s="2136"/>
      <c r="F34" s="1857"/>
    </row>
    <row r="35" spans="1:26">
      <c r="A35" s="1866"/>
      <c r="B35" s="1856" t="s">
        <v>2886</v>
      </c>
      <c r="C35" s="1867" t="s">
        <v>84</v>
      </c>
      <c r="D35" s="1868">
        <v>4</v>
      </c>
      <c r="E35" s="2133"/>
      <c r="F35" s="1857">
        <f>E35*D35</f>
        <v>0</v>
      </c>
    </row>
    <row r="36" spans="1:26">
      <c r="A36" s="1866"/>
      <c r="B36" s="1856"/>
      <c r="C36" s="1867"/>
      <c r="D36" s="1868"/>
      <c r="E36" s="2133"/>
      <c r="F36" s="1857"/>
    </row>
    <row r="37" spans="1:26">
      <c r="A37" s="1855">
        <f>COUNT($A$3:A35)+1</f>
        <v>6</v>
      </c>
      <c r="B37" s="1856" t="s">
        <v>2901</v>
      </c>
      <c r="C37" s="1867"/>
      <c r="D37" s="1868"/>
      <c r="E37" s="2136"/>
      <c r="F37" s="1857"/>
    </row>
    <row r="38" spans="1:26" ht="25.5">
      <c r="A38" s="1866"/>
      <c r="B38" s="1856" t="s">
        <v>2902</v>
      </c>
      <c r="C38" s="1867"/>
      <c r="D38" s="1868"/>
      <c r="E38" s="2136"/>
      <c r="F38" s="1857"/>
    </row>
    <row r="39" spans="1:26">
      <c r="A39" s="1866"/>
      <c r="B39" s="1856" t="s">
        <v>2886</v>
      </c>
      <c r="C39" s="1867" t="s">
        <v>84</v>
      </c>
      <c r="D39" s="1868">
        <v>4</v>
      </c>
      <c r="E39" s="2133"/>
      <c r="F39" s="1857">
        <f>E39*D39</f>
        <v>0</v>
      </c>
    </row>
    <row r="40" spans="1:26">
      <c r="A40" s="1866"/>
      <c r="B40" s="1859"/>
      <c r="C40" s="1848"/>
      <c r="D40" s="1849"/>
      <c r="E40" s="2130"/>
      <c r="F40" s="1857"/>
    </row>
    <row r="41" spans="1:26" ht="25.5">
      <c r="A41" s="1855">
        <f>COUNT($A$3:A40)+1</f>
        <v>7</v>
      </c>
      <c r="B41" s="1887" t="s">
        <v>2903</v>
      </c>
      <c r="C41" s="1848"/>
      <c r="D41" s="1849"/>
      <c r="E41" s="2130"/>
      <c r="F41" s="1857"/>
    </row>
    <row r="42" spans="1:26" ht="25.5">
      <c r="A42" s="1855"/>
      <c r="B42" s="1887" t="s">
        <v>2904</v>
      </c>
      <c r="C42" s="1848"/>
      <c r="D42" s="1849"/>
      <c r="E42" s="2130"/>
      <c r="F42" s="1857"/>
    </row>
    <row r="43" spans="1:26">
      <c r="A43" s="1866"/>
      <c r="B43" s="1856" t="s">
        <v>2905</v>
      </c>
      <c r="C43" s="1848"/>
      <c r="D43" s="1849"/>
      <c r="E43" s="2130"/>
      <c r="F43" s="1857"/>
    </row>
    <row r="44" spans="1:26" s="1807" customFormat="1">
      <c r="A44" s="1866"/>
      <c r="B44" s="1888" t="s">
        <v>2906</v>
      </c>
      <c r="C44" s="1848" t="s">
        <v>1579</v>
      </c>
      <c r="D44" s="1849">
        <v>950</v>
      </c>
      <c r="E44" s="2130"/>
      <c r="F44" s="1857">
        <f>E44*D44</f>
        <v>0</v>
      </c>
      <c r="G44" s="2123"/>
      <c r="H44" s="2123"/>
      <c r="I44" s="2123"/>
      <c r="J44" s="2123"/>
      <c r="K44" s="2123"/>
      <c r="L44" s="2123"/>
      <c r="M44" s="2123"/>
      <c r="N44" s="2123"/>
      <c r="O44" s="2123"/>
      <c r="P44" s="2123"/>
      <c r="Q44" s="2123"/>
      <c r="R44" s="2123"/>
      <c r="S44" s="2123"/>
      <c r="T44" s="2123"/>
      <c r="U44" s="2123"/>
      <c r="V44" s="2123"/>
      <c r="W44" s="2123"/>
      <c r="X44" s="2123"/>
      <c r="Y44" s="2123"/>
      <c r="Z44" s="2123"/>
    </row>
    <row r="45" spans="1:26" s="1807" customFormat="1">
      <c r="A45" s="1866"/>
      <c r="B45" s="1889" t="s">
        <v>2907</v>
      </c>
      <c r="C45" s="1849" t="s">
        <v>1579</v>
      </c>
      <c r="D45" s="1849">
        <v>200</v>
      </c>
      <c r="E45" s="2130"/>
      <c r="F45" s="1857">
        <f>E45*D45</f>
        <v>0</v>
      </c>
      <c r="G45" s="2123"/>
      <c r="H45" s="2123"/>
      <c r="I45" s="2123"/>
      <c r="J45" s="2123"/>
      <c r="K45" s="2123"/>
      <c r="L45" s="2123"/>
      <c r="M45" s="2123"/>
      <c r="N45" s="2123"/>
      <c r="O45" s="2123"/>
      <c r="P45" s="2123"/>
      <c r="Q45" s="2123"/>
      <c r="R45" s="2123"/>
      <c r="S45" s="2123"/>
      <c r="T45" s="2123"/>
      <c r="U45" s="2123"/>
      <c r="V45" s="2123"/>
      <c r="W45" s="2123"/>
      <c r="X45" s="2123"/>
      <c r="Y45" s="2123"/>
      <c r="Z45" s="2123"/>
    </row>
    <row r="46" spans="1:26" s="1807" customFormat="1">
      <c r="A46" s="1866"/>
      <c r="B46" s="1889" t="s">
        <v>2908</v>
      </c>
      <c r="C46" s="1849" t="s">
        <v>1579</v>
      </c>
      <c r="D46" s="1849">
        <v>155</v>
      </c>
      <c r="E46" s="2130"/>
      <c r="F46" s="1857">
        <f>E46*D46</f>
        <v>0</v>
      </c>
      <c r="G46" s="2123"/>
      <c r="H46" s="2123"/>
      <c r="I46" s="2123"/>
      <c r="J46" s="2123"/>
      <c r="K46" s="2123"/>
      <c r="L46" s="2123"/>
      <c r="M46" s="2123"/>
      <c r="N46" s="2123"/>
      <c r="O46" s="2123"/>
      <c r="P46" s="2123"/>
      <c r="Q46" s="2123"/>
      <c r="R46" s="2123"/>
      <c r="S46" s="2123"/>
      <c r="T46" s="2123"/>
      <c r="U46" s="2123"/>
      <c r="V46" s="2123"/>
      <c r="W46" s="2123"/>
      <c r="X46" s="2123"/>
      <c r="Y46" s="2123"/>
      <c r="Z46" s="2123"/>
    </row>
    <row r="47" spans="1:26" s="1807" customFormat="1">
      <c r="A47" s="1866" t="s">
        <v>2909</v>
      </c>
      <c r="B47" s="1890" t="s">
        <v>2910</v>
      </c>
      <c r="C47" s="1848"/>
      <c r="D47" s="1849"/>
      <c r="E47" s="2130"/>
      <c r="F47" s="1857"/>
      <c r="G47" s="2123"/>
      <c r="H47" s="2123"/>
      <c r="I47" s="2123"/>
      <c r="J47" s="2123"/>
      <c r="K47" s="2123"/>
      <c r="L47" s="2123"/>
      <c r="M47" s="2123"/>
      <c r="N47" s="2123"/>
      <c r="O47" s="2123"/>
      <c r="P47" s="2123"/>
      <c r="Q47" s="2123"/>
      <c r="R47" s="2123"/>
      <c r="S47" s="2123"/>
      <c r="T47" s="2123"/>
      <c r="U47" s="2123"/>
      <c r="V47" s="2123"/>
      <c r="W47" s="2123"/>
      <c r="X47" s="2123"/>
      <c r="Y47" s="2123"/>
      <c r="Z47" s="2123"/>
    </row>
    <row r="48" spans="1:26" s="1807" customFormat="1">
      <c r="A48" s="1866"/>
      <c r="B48" s="1856"/>
      <c r="C48" s="1848"/>
      <c r="D48" s="1849"/>
      <c r="E48" s="2130"/>
      <c r="F48" s="1857"/>
      <c r="G48" s="2123"/>
      <c r="H48" s="2123"/>
      <c r="I48" s="2123"/>
      <c r="J48" s="2123"/>
      <c r="K48" s="2123"/>
      <c r="L48" s="2123"/>
      <c r="M48" s="2123"/>
      <c r="N48" s="2123"/>
      <c r="O48" s="2123"/>
      <c r="P48" s="2123"/>
      <c r="Q48" s="2123"/>
      <c r="R48" s="2123"/>
      <c r="S48" s="2123"/>
      <c r="T48" s="2123"/>
      <c r="U48" s="2123"/>
      <c r="V48" s="2123"/>
      <c r="W48" s="2123"/>
      <c r="X48" s="2123"/>
      <c r="Y48" s="2123"/>
      <c r="Z48" s="2123"/>
    </row>
    <row r="49" spans="1:26" s="1807" customFormat="1" ht="63.75">
      <c r="A49" s="1855">
        <f>COUNT($A$3:A48)+1</f>
        <v>8</v>
      </c>
      <c r="B49" s="1856" t="s">
        <v>2911</v>
      </c>
      <c r="C49" s="1848"/>
      <c r="D49" s="1849"/>
      <c r="E49" s="2130"/>
      <c r="F49" s="1857"/>
      <c r="G49" s="2123"/>
      <c r="H49" s="2123"/>
      <c r="I49" s="2123"/>
      <c r="J49" s="2123"/>
      <c r="K49" s="2123"/>
      <c r="L49" s="2123"/>
      <c r="M49" s="2123"/>
      <c r="N49" s="2123"/>
      <c r="O49" s="2123"/>
      <c r="P49" s="2123"/>
      <c r="Q49" s="2123"/>
      <c r="R49" s="2123"/>
      <c r="S49" s="2123"/>
      <c r="T49" s="2123"/>
      <c r="U49" s="2123"/>
      <c r="V49" s="2123"/>
      <c r="W49" s="2123"/>
      <c r="X49" s="2123"/>
      <c r="Y49" s="2123"/>
      <c r="Z49" s="2123"/>
    </row>
    <row r="50" spans="1:26" s="1807" customFormat="1">
      <c r="A50" s="1866"/>
      <c r="B50" s="1888" t="s">
        <v>2906</v>
      </c>
      <c r="C50" s="1849" t="s">
        <v>1579</v>
      </c>
      <c r="D50" s="1849">
        <v>285</v>
      </c>
      <c r="E50" s="2130"/>
      <c r="F50" s="1857">
        <f t="shared" ref="F50:F64" si="0">E50*D50</f>
        <v>0</v>
      </c>
      <c r="G50" s="2123"/>
      <c r="H50" s="2123"/>
      <c r="I50" s="2123"/>
      <c r="J50" s="2123"/>
      <c r="K50" s="2123"/>
      <c r="L50" s="2123"/>
      <c r="M50" s="2123"/>
      <c r="N50" s="2123"/>
      <c r="O50" s="2123"/>
      <c r="P50" s="2123"/>
      <c r="Q50" s="2123"/>
      <c r="R50" s="2123"/>
      <c r="S50" s="2123"/>
      <c r="T50" s="2123"/>
      <c r="U50" s="2123"/>
      <c r="V50" s="2123"/>
      <c r="W50" s="2123"/>
      <c r="X50" s="2123"/>
      <c r="Y50" s="2123"/>
      <c r="Z50" s="2123"/>
    </row>
    <row r="51" spans="1:26" s="1807" customFormat="1">
      <c r="A51" s="1866"/>
      <c r="B51" s="1889" t="s">
        <v>2907</v>
      </c>
      <c r="C51" s="1849" t="s">
        <v>1579</v>
      </c>
      <c r="D51" s="1849">
        <v>60</v>
      </c>
      <c r="E51" s="2130"/>
      <c r="F51" s="1857">
        <f t="shared" si="0"/>
        <v>0</v>
      </c>
      <c r="G51" s="2123"/>
      <c r="H51" s="2123"/>
      <c r="I51" s="2123"/>
      <c r="J51" s="2123"/>
      <c r="K51" s="2123"/>
      <c r="L51" s="2123"/>
      <c r="M51" s="2123"/>
      <c r="N51" s="2123"/>
      <c r="O51" s="2123"/>
      <c r="P51" s="2123"/>
      <c r="Q51" s="2123"/>
      <c r="R51" s="2123"/>
      <c r="S51" s="2123"/>
      <c r="T51" s="2123"/>
      <c r="U51" s="2123"/>
      <c r="V51" s="2123"/>
      <c r="W51" s="2123"/>
      <c r="X51" s="2123"/>
      <c r="Y51" s="2123"/>
      <c r="Z51" s="2123"/>
    </row>
    <row r="52" spans="1:26" s="1807" customFormat="1">
      <c r="A52" s="1866"/>
      <c r="B52" s="1889" t="s">
        <v>2908</v>
      </c>
      <c r="C52" s="1849" t="s">
        <v>1579</v>
      </c>
      <c r="D52" s="1849">
        <v>45</v>
      </c>
      <c r="E52" s="2130"/>
      <c r="F52" s="1857">
        <f>E52*D52</f>
        <v>0</v>
      </c>
      <c r="G52" s="2123"/>
      <c r="H52" s="2123"/>
      <c r="I52" s="2123"/>
      <c r="J52" s="2123"/>
      <c r="K52" s="2123"/>
      <c r="L52" s="2123"/>
      <c r="M52" s="2123"/>
      <c r="N52" s="2123"/>
      <c r="O52" s="2123"/>
      <c r="P52" s="2123"/>
      <c r="Q52" s="2123"/>
      <c r="R52" s="2123"/>
      <c r="S52" s="2123"/>
      <c r="T52" s="2123"/>
      <c r="U52" s="2123"/>
      <c r="V52" s="2123"/>
      <c r="W52" s="2123"/>
      <c r="X52" s="2123"/>
      <c r="Y52" s="2123"/>
      <c r="Z52" s="2123"/>
    </row>
    <row r="53" spans="1:26" s="1807" customFormat="1">
      <c r="A53" s="1866"/>
      <c r="B53" s="1889" t="s">
        <v>2912</v>
      </c>
      <c r="C53" s="1849" t="s">
        <v>1579</v>
      </c>
      <c r="D53" s="1849">
        <v>28</v>
      </c>
      <c r="E53" s="2130"/>
      <c r="F53" s="1857">
        <f>E53*D53</f>
        <v>0</v>
      </c>
      <c r="G53" s="2123"/>
      <c r="H53" s="2123"/>
      <c r="I53" s="2123"/>
      <c r="J53" s="2123"/>
      <c r="K53" s="2123"/>
      <c r="L53" s="2123"/>
      <c r="M53" s="2123"/>
      <c r="N53" s="2123"/>
      <c r="O53" s="2123"/>
      <c r="P53" s="2123"/>
      <c r="Q53" s="2123"/>
      <c r="R53" s="2123"/>
      <c r="S53" s="2123"/>
      <c r="T53" s="2123"/>
      <c r="U53" s="2123"/>
      <c r="V53" s="2123"/>
      <c r="W53" s="2123"/>
      <c r="X53" s="2123"/>
      <c r="Y53" s="2123"/>
      <c r="Z53" s="2123"/>
    </row>
    <row r="54" spans="1:26" s="1807" customFormat="1">
      <c r="A54" s="1866"/>
      <c r="B54" s="1889"/>
      <c r="C54" s="1849"/>
      <c r="D54" s="1849"/>
      <c r="E54" s="2130"/>
      <c r="F54" s="1857"/>
      <c r="G54" s="2123"/>
      <c r="H54" s="2123"/>
      <c r="I54" s="2123"/>
      <c r="J54" s="2123"/>
      <c r="K54" s="2123"/>
      <c r="L54" s="2123"/>
      <c r="M54" s="2123"/>
      <c r="N54" s="2123"/>
      <c r="O54" s="2123"/>
      <c r="P54" s="2123"/>
      <c r="Q54" s="2123"/>
      <c r="R54" s="2123"/>
      <c r="S54" s="2123"/>
      <c r="T54" s="2123"/>
      <c r="U54" s="2123"/>
      <c r="V54" s="2123"/>
      <c r="W54" s="2123"/>
      <c r="X54" s="2123"/>
      <c r="Y54" s="2123"/>
      <c r="Z54" s="2123"/>
    </row>
    <row r="55" spans="1:26" s="1807" customFormat="1" ht="63.75">
      <c r="A55" s="1855">
        <f>COUNT($A$3:A53)+1</f>
        <v>9</v>
      </c>
      <c r="B55" s="1856" t="s">
        <v>2913</v>
      </c>
      <c r="C55" s="1848"/>
      <c r="D55" s="1849"/>
      <c r="E55" s="2130"/>
      <c r="F55" s="1857"/>
      <c r="G55" s="2123"/>
      <c r="H55" s="2123"/>
      <c r="I55" s="2123"/>
      <c r="J55" s="2123"/>
      <c r="K55" s="2123"/>
      <c r="L55" s="2123"/>
      <c r="M55" s="2123"/>
      <c r="N55" s="2123"/>
      <c r="O55" s="2123"/>
      <c r="P55" s="2123"/>
      <c r="Q55" s="2123"/>
      <c r="R55" s="2123"/>
      <c r="S55" s="2123"/>
      <c r="T55" s="2123"/>
      <c r="U55" s="2123"/>
      <c r="V55" s="2123"/>
      <c r="W55" s="2123"/>
      <c r="X55" s="2123"/>
      <c r="Y55" s="2123"/>
      <c r="Z55" s="2123"/>
    </row>
    <row r="56" spans="1:26" s="1807" customFormat="1">
      <c r="A56" s="1866"/>
      <c r="B56" s="1888" t="s">
        <v>2906</v>
      </c>
      <c r="C56" s="1849" t="s">
        <v>1579</v>
      </c>
      <c r="D56" s="1849">
        <v>660</v>
      </c>
      <c r="E56" s="2130"/>
      <c r="F56" s="1857">
        <f t="shared" si="0"/>
        <v>0</v>
      </c>
      <c r="G56" s="2123"/>
      <c r="H56" s="2123"/>
      <c r="I56" s="2123"/>
      <c r="J56" s="2123"/>
      <c r="K56" s="2123"/>
      <c r="L56" s="2123"/>
      <c r="M56" s="2123"/>
      <c r="N56" s="2123"/>
      <c r="O56" s="2123"/>
      <c r="P56" s="2123"/>
      <c r="Q56" s="2123"/>
      <c r="R56" s="2123"/>
      <c r="S56" s="2123"/>
      <c r="T56" s="2123"/>
      <c r="U56" s="2123"/>
      <c r="V56" s="2123"/>
      <c r="W56" s="2123"/>
      <c r="X56" s="2123"/>
      <c r="Y56" s="2123"/>
      <c r="Z56" s="2123"/>
    </row>
    <row r="57" spans="1:26" s="1807" customFormat="1">
      <c r="A57" s="1866"/>
      <c r="B57" s="1889" t="s">
        <v>2907</v>
      </c>
      <c r="C57" s="1849" t="s">
        <v>1579</v>
      </c>
      <c r="D57" s="1891">
        <v>140</v>
      </c>
      <c r="E57" s="2130"/>
      <c r="F57" s="1857">
        <f t="shared" si="0"/>
        <v>0</v>
      </c>
      <c r="G57" s="2123"/>
      <c r="H57" s="2123"/>
      <c r="I57" s="2123"/>
      <c r="J57" s="2123"/>
      <c r="K57" s="2123"/>
      <c r="L57" s="2123"/>
      <c r="M57" s="2123"/>
      <c r="N57" s="2123"/>
      <c r="O57" s="2123"/>
      <c r="P57" s="2123"/>
      <c r="Q57" s="2123"/>
      <c r="R57" s="2123"/>
      <c r="S57" s="2123"/>
      <c r="T57" s="2123"/>
      <c r="U57" s="2123"/>
      <c r="V57" s="2123"/>
      <c r="W57" s="2123"/>
      <c r="X57" s="2123"/>
      <c r="Y57" s="2123"/>
      <c r="Z57" s="2123"/>
    </row>
    <row r="58" spans="1:26" s="1807" customFormat="1">
      <c r="A58" s="1866"/>
      <c r="B58" s="1889" t="s">
        <v>2908</v>
      </c>
      <c r="C58" s="1849" t="s">
        <v>1579</v>
      </c>
      <c r="D58" s="1849">
        <v>105</v>
      </c>
      <c r="E58" s="2130"/>
      <c r="F58" s="1857">
        <f t="shared" si="0"/>
        <v>0</v>
      </c>
      <c r="G58" s="2123"/>
      <c r="H58" s="2123"/>
      <c r="I58" s="2123"/>
      <c r="J58" s="2123"/>
      <c r="K58" s="2123"/>
      <c r="L58" s="2123"/>
      <c r="M58" s="2123"/>
      <c r="N58" s="2123"/>
      <c r="O58" s="2123"/>
      <c r="P58" s="2123"/>
      <c r="Q58" s="2123"/>
      <c r="R58" s="2123"/>
      <c r="S58" s="2123"/>
      <c r="T58" s="2123"/>
      <c r="U58" s="2123"/>
      <c r="V58" s="2123"/>
      <c r="W58" s="2123"/>
      <c r="X58" s="2123"/>
      <c r="Y58" s="2123"/>
      <c r="Z58" s="2123"/>
    </row>
    <row r="59" spans="1:26" s="1807" customFormat="1">
      <c r="A59" s="1866"/>
      <c r="B59" s="1889" t="s">
        <v>2914</v>
      </c>
      <c r="C59" s="1849" t="s">
        <v>1579</v>
      </c>
      <c r="D59" s="1849">
        <v>28</v>
      </c>
      <c r="E59" s="2130"/>
      <c r="F59" s="1857">
        <f>E59*D59</f>
        <v>0</v>
      </c>
      <c r="G59" s="2123"/>
      <c r="H59" s="2123"/>
      <c r="I59" s="2123"/>
      <c r="J59" s="2123"/>
      <c r="K59" s="2123"/>
      <c r="L59" s="2123"/>
      <c r="M59" s="2123"/>
      <c r="N59" s="2123"/>
      <c r="O59" s="2123"/>
      <c r="P59" s="2123"/>
      <c r="Q59" s="2123"/>
      <c r="R59" s="2123"/>
      <c r="S59" s="2123"/>
      <c r="T59" s="2123"/>
      <c r="U59" s="2123"/>
      <c r="V59" s="2123"/>
      <c r="W59" s="2123"/>
      <c r="X59" s="2123"/>
      <c r="Y59" s="2123"/>
      <c r="Z59" s="2123"/>
    </row>
    <row r="60" spans="1:26" s="1807" customFormat="1">
      <c r="A60" s="1866"/>
      <c r="B60" s="1889"/>
      <c r="C60" s="1848"/>
      <c r="D60" s="1849"/>
      <c r="E60" s="2130"/>
      <c r="F60" s="1857"/>
      <c r="G60" s="2123"/>
      <c r="H60" s="2123"/>
      <c r="I60" s="2123"/>
      <c r="J60" s="2123"/>
      <c r="K60" s="2123"/>
      <c r="L60" s="2123"/>
      <c r="M60" s="2123"/>
      <c r="N60" s="2123"/>
      <c r="O60" s="2123"/>
      <c r="P60" s="2123"/>
      <c r="Q60" s="2123"/>
      <c r="R60" s="2123"/>
      <c r="S60" s="2123"/>
      <c r="T60" s="2123"/>
      <c r="U60" s="2123"/>
      <c r="V60" s="2123"/>
      <c r="W60" s="2123"/>
      <c r="X60" s="2123"/>
      <c r="Y60" s="2123"/>
      <c r="Z60" s="2123"/>
    </row>
    <row r="61" spans="1:26" s="1807" customFormat="1">
      <c r="A61" s="1892">
        <f>COUNT($A$2:A58)+1</f>
        <v>10</v>
      </c>
      <c r="B61" s="1893" t="s">
        <v>2915</v>
      </c>
      <c r="C61" s="1892"/>
      <c r="D61" s="1894"/>
      <c r="E61" s="2137"/>
      <c r="F61" s="1857"/>
      <c r="G61" s="2123"/>
      <c r="H61" s="2123"/>
      <c r="I61" s="2123"/>
      <c r="J61" s="2123"/>
      <c r="K61" s="2123"/>
      <c r="L61" s="2123"/>
      <c r="M61" s="2123"/>
      <c r="N61" s="2123"/>
      <c r="O61" s="2123"/>
      <c r="P61" s="2123"/>
      <c r="Q61" s="2123"/>
      <c r="R61" s="2123"/>
      <c r="S61" s="2123"/>
      <c r="T61" s="2123"/>
      <c r="U61" s="2123"/>
      <c r="V61" s="2123"/>
      <c r="W61" s="2123"/>
      <c r="X61" s="2123"/>
      <c r="Y61" s="2123"/>
      <c r="Z61" s="2123"/>
    </row>
    <row r="62" spans="1:26" s="1807" customFormat="1" ht="95.45" customHeight="1">
      <c r="A62" s="1892"/>
      <c r="B62" s="1895" t="s">
        <v>2916</v>
      </c>
      <c r="C62" s="1892"/>
      <c r="D62" s="1894"/>
      <c r="E62" s="2137"/>
      <c r="F62" s="1857"/>
      <c r="G62" s="2123"/>
      <c r="H62" s="2123"/>
      <c r="I62" s="2123"/>
      <c r="J62" s="2123"/>
      <c r="K62" s="2123"/>
      <c r="L62" s="2123"/>
      <c r="M62" s="2123"/>
      <c r="N62" s="2123"/>
      <c r="O62" s="2123"/>
      <c r="P62" s="2123"/>
      <c r="Q62" s="2123"/>
      <c r="R62" s="2123"/>
      <c r="S62" s="2123"/>
      <c r="T62" s="2123"/>
      <c r="U62" s="2123"/>
      <c r="V62" s="2123"/>
      <c r="W62" s="2123"/>
      <c r="X62" s="2123"/>
      <c r="Y62" s="2123"/>
      <c r="Z62" s="2123"/>
    </row>
    <row r="63" spans="1:26" s="1807" customFormat="1">
      <c r="A63" s="1892"/>
      <c r="B63" s="1893" t="s">
        <v>2917</v>
      </c>
      <c r="C63" s="1892" t="s">
        <v>1579</v>
      </c>
      <c r="D63" s="1894">
        <v>950</v>
      </c>
      <c r="E63" s="2137"/>
      <c r="F63" s="1857">
        <f t="shared" si="0"/>
        <v>0</v>
      </c>
      <c r="G63" s="2123"/>
      <c r="H63" s="2123"/>
      <c r="I63" s="2123"/>
      <c r="J63" s="2123"/>
      <c r="K63" s="2123"/>
      <c r="L63" s="2123"/>
      <c r="M63" s="2123"/>
      <c r="N63" s="2123"/>
      <c r="O63" s="2123"/>
      <c r="P63" s="2123"/>
      <c r="Q63" s="2123"/>
      <c r="R63" s="2123"/>
      <c r="S63" s="2123"/>
      <c r="T63" s="2123"/>
      <c r="U63" s="2123"/>
      <c r="V63" s="2123"/>
      <c r="W63" s="2123"/>
      <c r="X63" s="2123"/>
      <c r="Y63" s="2123"/>
      <c r="Z63" s="2123"/>
    </row>
    <row r="64" spans="1:26" s="1807" customFormat="1">
      <c r="A64" s="1892"/>
      <c r="B64" s="1893" t="s">
        <v>2918</v>
      </c>
      <c r="C64" s="1892" t="s">
        <v>1579</v>
      </c>
      <c r="D64" s="1894">
        <v>200</v>
      </c>
      <c r="E64" s="2137"/>
      <c r="F64" s="1857">
        <f t="shared" si="0"/>
        <v>0</v>
      </c>
      <c r="G64" s="2123"/>
      <c r="H64" s="2123"/>
      <c r="I64" s="2123"/>
      <c r="J64" s="2123"/>
      <c r="K64" s="2123"/>
      <c r="L64" s="2123"/>
      <c r="M64" s="2123"/>
      <c r="N64" s="2123"/>
      <c r="O64" s="2123"/>
      <c r="P64" s="2123"/>
      <c r="Q64" s="2123"/>
      <c r="R64" s="2123"/>
      <c r="S64" s="2123"/>
      <c r="T64" s="2123"/>
      <c r="U64" s="2123"/>
      <c r="V64" s="2123"/>
      <c r="W64" s="2123"/>
      <c r="X64" s="2123"/>
      <c r="Y64" s="2123"/>
      <c r="Z64" s="2123"/>
    </row>
    <row r="65" spans="1:26" s="1807" customFormat="1">
      <c r="A65" s="1892"/>
      <c r="B65" s="1889" t="s">
        <v>2919</v>
      </c>
      <c r="C65" s="1849" t="s">
        <v>1579</v>
      </c>
      <c r="D65" s="1849">
        <v>105</v>
      </c>
      <c r="E65" s="2130"/>
      <c r="F65" s="1857">
        <f>E65*D65</f>
        <v>0</v>
      </c>
      <c r="G65" s="2123"/>
      <c r="H65" s="2123"/>
      <c r="I65" s="2123"/>
      <c r="J65" s="2123"/>
      <c r="K65" s="2123"/>
      <c r="L65" s="2123"/>
      <c r="M65" s="2123"/>
      <c r="N65" s="2123"/>
      <c r="O65" s="2123"/>
      <c r="P65" s="2123"/>
      <c r="Q65" s="2123"/>
      <c r="R65" s="2123"/>
      <c r="S65" s="2123"/>
      <c r="T65" s="2123"/>
      <c r="U65" s="2123"/>
      <c r="V65" s="2123"/>
      <c r="W65" s="2123"/>
      <c r="X65" s="2123"/>
      <c r="Y65" s="2123"/>
      <c r="Z65" s="2123"/>
    </row>
    <row r="66" spans="1:26" s="1807" customFormat="1">
      <c r="A66" s="1892"/>
      <c r="B66" s="1893"/>
      <c r="C66" s="1892"/>
      <c r="D66" s="1894"/>
      <c r="E66" s="2137"/>
      <c r="F66" s="1857"/>
      <c r="G66" s="2123"/>
      <c r="H66" s="2123"/>
      <c r="I66" s="2123"/>
      <c r="J66" s="2123"/>
      <c r="K66" s="2123"/>
      <c r="L66" s="2123"/>
      <c r="M66" s="2123"/>
      <c r="N66" s="2123"/>
      <c r="O66" s="2123"/>
      <c r="P66" s="2123"/>
      <c r="Q66" s="2123"/>
      <c r="R66" s="2123"/>
      <c r="S66" s="2123"/>
      <c r="T66" s="2123"/>
      <c r="U66" s="2123"/>
      <c r="V66" s="2123"/>
      <c r="W66" s="2123"/>
      <c r="X66" s="2123"/>
      <c r="Y66" s="2123"/>
      <c r="Z66" s="2123"/>
    </row>
    <row r="67" spans="1:26" s="1807" customFormat="1">
      <c r="A67" s="1892">
        <f>COUNT($A$2:A65)+1</f>
        <v>11</v>
      </c>
      <c r="B67" s="1896" t="s">
        <v>2920</v>
      </c>
      <c r="C67" s="1892"/>
      <c r="D67" s="1894"/>
      <c r="E67" s="2137"/>
      <c r="F67" s="1857"/>
      <c r="G67" s="2123"/>
      <c r="H67" s="2123"/>
      <c r="I67" s="2123"/>
      <c r="J67" s="2123"/>
      <c r="K67" s="2123"/>
      <c r="L67" s="2123"/>
      <c r="M67" s="2123"/>
      <c r="N67" s="2123"/>
      <c r="O67" s="2123"/>
      <c r="P67" s="2123"/>
      <c r="Q67" s="2123"/>
      <c r="R67" s="2123"/>
      <c r="S67" s="2123"/>
      <c r="T67" s="2123"/>
      <c r="U67" s="2123"/>
      <c r="V67" s="2123"/>
      <c r="W67" s="2123"/>
      <c r="X67" s="2123"/>
      <c r="Y67" s="2123"/>
      <c r="Z67" s="2123"/>
    </row>
    <row r="68" spans="1:26" s="1807" customFormat="1" ht="89.25">
      <c r="A68" s="1892"/>
      <c r="B68" s="1895" t="s">
        <v>2921</v>
      </c>
      <c r="C68" s="1892"/>
      <c r="D68" s="1894"/>
      <c r="E68" s="2137"/>
      <c r="F68" s="1857"/>
      <c r="G68" s="2123"/>
      <c r="H68" s="2123"/>
      <c r="I68" s="2123"/>
      <c r="J68" s="2123"/>
      <c r="K68" s="2123"/>
      <c r="L68" s="2123"/>
      <c r="M68" s="2123"/>
      <c r="N68" s="2123"/>
      <c r="O68" s="2123"/>
      <c r="P68" s="2123"/>
      <c r="Q68" s="2123"/>
      <c r="R68" s="2123"/>
      <c r="S68" s="2123"/>
      <c r="T68" s="2123"/>
      <c r="U68" s="2123"/>
      <c r="V68" s="2123"/>
      <c r="W68" s="2123"/>
      <c r="X68" s="2123"/>
      <c r="Y68" s="2123"/>
      <c r="Z68" s="2123"/>
    </row>
    <row r="69" spans="1:26" s="1807" customFormat="1">
      <c r="A69" s="1892"/>
      <c r="B69" s="1896" t="s">
        <v>2922</v>
      </c>
      <c r="C69" s="1892" t="s">
        <v>1579</v>
      </c>
      <c r="D69" s="1894">
        <v>515</v>
      </c>
      <c r="E69" s="2137"/>
      <c r="F69" s="1857">
        <f>E69*D69</f>
        <v>0</v>
      </c>
      <c r="G69" s="2123"/>
      <c r="H69" s="2123"/>
      <c r="I69" s="2123"/>
      <c r="J69" s="2123"/>
      <c r="K69" s="2123"/>
      <c r="L69" s="2123"/>
      <c r="M69" s="2123"/>
      <c r="N69" s="2123"/>
      <c r="O69" s="2123"/>
      <c r="P69" s="2123"/>
      <c r="Q69" s="2123"/>
      <c r="R69" s="2123"/>
      <c r="S69" s="2123"/>
      <c r="T69" s="2123"/>
      <c r="U69" s="2123"/>
      <c r="V69" s="2123"/>
      <c r="W69" s="2123"/>
      <c r="X69" s="2123"/>
      <c r="Y69" s="2123"/>
      <c r="Z69" s="2123"/>
    </row>
    <row r="70" spans="1:26" s="1807" customFormat="1">
      <c r="A70" s="1892"/>
      <c r="B70" s="1896" t="s">
        <v>2923</v>
      </c>
      <c r="C70" s="1892" t="s">
        <v>1579</v>
      </c>
      <c r="D70" s="1894">
        <v>111</v>
      </c>
      <c r="E70" s="2137"/>
      <c r="F70" s="1857">
        <f>E70*D70</f>
        <v>0</v>
      </c>
      <c r="G70" s="2123"/>
      <c r="H70" s="2123"/>
      <c r="I70" s="2123"/>
      <c r="J70" s="2123"/>
      <c r="K70" s="2123"/>
      <c r="L70" s="2123"/>
      <c r="M70" s="2123"/>
      <c r="N70" s="2123"/>
      <c r="O70" s="2123"/>
      <c r="P70" s="2123"/>
      <c r="Q70" s="2123"/>
      <c r="R70" s="2123"/>
      <c r="S70" s="2123"/>
      <c r="T70" s="2123"/>
      <c r="U70" s="2123"/>
      <c r="V70" s="2123"/>
      <c r="W70" s="2123"/>
      <c r="X70" s="2123"/>
      <c r="Y70" s="2123"/>
      <c r="Z70" s="2123"/>
    </row>
    <row r="71" spans="1:26" s="1807" customFormat="1">
      <c r="A71" s="1892"/>
      <c r="B71" s="1896" t="s">
        <v>2924</v>
      </c>
      <c r="C71" s="1892" t="s">
        <v>1579</v>
      </c>
      <c r="D71" s="1894">
        <v>40</v>
      </c>
      <c r="E71" s="2137"/>
      <c r="F71" s="1857">
        <f>E71*D71</f>
        <v>0</v>
      </c>
      <c r="G71" s="2123"/>
      <c r="H71" s="2123"/>
      <c r="I71" s="2123"/>
      <c r="J71" s="2123"/>
      <c r="K71" s="2123"/>
      <c r="L71" s="2123"/>
      <c r="M71" s="2123"/>
      <c r="N71" s="2123"/>
      <c r="O71" s="2123"/>
      <c r="P71" s="2123"/>
      <c r="Q71" s="2123"/>
      <c r="R71" s="2123"/>
      <c r="S71" s="2123"/>
      <c r="T71" s="2123"/>
      <c r="U71" s="2123"/>
      <c r="V71" s="2123"/>
      <c r="W71" s="2123"/>
      <c r="X71" s="2123"/>
      <c r="Y71" s="2123"/>
      <c r="Z71" s="2123"/>
    </row>
    <row r="72" spans="1:26" s="1807" customFormat="1">
      <c r="A72" s="1892"/>
      <c r="B72" s="1896" t="s">
        <v>2925</v>
      </c>
      <c r="C72" s="1892" t="s">
        <v>1579</v>
      </c>
      <c r="D72" s="1894">
        <v>45</v>
      </c>
      <c r="E72" s="2137"/>
      <c r="F72" s="1857">
        <f>E72*D72</f>
        <v>0</v>
      </c>
      <c r="G72" s="2123"/>
      <c r="H72" s="2123"/>
      <c r="I72" s="2123"/>
      <c r="J72" s="2123"/>
      <c r="K72" s="2123"/>
      <c r="L72" s="2123"/>
      <c r="M72" s="2123"/>
      <c r="N72" s="2123"/>
      <c r="O72" s="2123"/>
      <c r="P72" s="2123"/>
      <c r="Q72" s="2123"/>
      <c r="R72" s="2123"/>
      <c r="S72" s="2123"/>
      <c r="T72" s="2123"/>
      <c r="U72" s="2123"/>
      <c r="V72" s="2123"/>
      <c r="W72" s="2123"/>
      <c r="X72" s="2123"/>
      <c r="Y72" s="2123"/>
      <c r="Z72" s="2123"/>
    </row>
    <row r="73" spans="1:26" s="1807" customFormat="1">
      <c r="A73" s="1892"/>
      <c r="B73" s="1896"/>
      <c r="C73" s="1892"/>
      <c r="D73" s="1894"/>
      <c r="E73" s="2137"/>
      <c r="F73" s="1857"/>
      <c r="G73" s="2123"/>
      <c r="H73" s="2123"/>
      <c r="I73" s="2123"/>
      <c r="J73" s="2123"/>
      <c r="K73" s="2123"/>
      <c r="L73" s="2123"/>
      <c r="M73" s="2123"/>
      <c r="N73" s="2123"/>
      <c r="O73" s="2123"/>
      <c r="P73" s="2123"/>
      <c r="Q73" s="2123"/>
      <c r="R73" s="2123"/>
      <c r="S73" s="2123"/>
      <c r="T73" s="2123"/>
      <c r="U73" s="2123"/>
      <c r="V73" s="2123"/>
      <c r="W73" s="2123"/>
      <c r="X73" s="2123"/>
      <c r="Y73" s="2123"/>
      <c r="Z73" s="2123"/>
    </row>
    <row r="74" spans="1:26" s="1807" customFormat="1">
      <c r="A74" s="1867">
        <f>COUNT($A$2:A68)+1</f>
        <v>12</v>
      </c>
      <c r="B74" s="1897" t="s">
        <v>2926</v>
      </c>
      <c r="C74" s="1867"/>
      <c r="D74" s="1868"/>
      <c r="E74" s="2138"/>
      <c r="F74" s="1857"/>
      <c r="G74" s="2123"/>
      <c r="H74" s="2123"/>
      <c r="I74" s="2123"/>
      <c r="J74" s="2123"/>
      <c r="K74" s="2123"/>
      <c r="L74" s="2123"/>
      <c r="M74" s="2123"/>
      <c r="N74" s="2123"/>
      <c r="O74" s="2123"/>
      <c r="P74" s="2123"/>
      <c r="Q74" s="2123"/>
      <c r="R74" s="2123"/>
      <c r="S74" s="2123"/>
      <c r="T74" s="2123"/>
      <c r="U74" s="2123"/>
      <c r="V74" s="2123"/>
      <c r="W74" s="2123"/>
      <c r="X74" s="2123"/>
      <c r="Y74" s="2123"/>
      <c r="Z74" s="2123"/>
    </row>
    <row r="75" spans="1:26" s="1807" customFormat="1" ht="25.5">
      <c r="A75" s="1867"/>
      <c r="B75" s="1897" t="s">
        <v>2927</v>
      </c>
      <c r="C75" s="1867"/>
      <c r="D75" s="1868"/>
      <c r="E75" s="2138"/>
      <c r="F75" s="1857"/>
      <c r="G75" s="2123"/>
      <c r="H75" s="2123"/>
      <c r="I75" s="2123"/>
      <c r="J75" s="2123"/>
      <c r="K75" s="2123"/>
      <c r="L75" s="2123"/>
      <c r="M75" s="2123"/>
      <c r="N75" s="2123"/>
      <c r="O75" s="2123"/>
      <c r="P75" s="2123"/>
      <c r="Q75" s="2123"/>
      <c r="R75" s="2123"/>
      <c r="S75" s="2123"/>
      <c r="T75" s="2123"/>
      <c r="U75" s="2123"/>
      <c r="V75" s="2123"/>
      <c r="W75" s="2123"/>
      <c r="X75" s="2123"/>
      <c r="Y75" s="2123"/>
      <c r="Z75" s="2123"/>
    </row>
    <row r="76" spans="1:26" s="1807" customFormat="1">
      <c r="A76" s="1867"/>
      <c r="B76" s="1897" t="s">
        <v>2928</v>
      </c>
      <c r="C76" s="1867"/>
      <c r="D76" s="1868"/>
      <c r="E76" s="2138"/>
      <c r="F76" s="1857"/>
      <c r="G76" s="2123"/>
      <c r="H76" s="2123"/>
      <c r="I76" s="2123"/>
      <c r="J76" s="2123"/>
      <c r="K76" s="2123"/>
      <c r="L76" s="2123"/>
      <c r="M76" s="2123"/>
      <c r="N76" s="2123"/>
      <c r="O76" s="2123"/>
      <c r="P76" s="2123"/>
      <c r="Q76" s="2123"/>
      <c r="R76" s="2123"/>
      <c r="S76" s="2123"/>
      <c r="T76" s="2123"/>
      <c r="U76" s="2123"/>
      <c r="V76" s="2123"/>
      <c r="W76" s="2123"/>
      <c r="X76" s="2123"/>
      <c r="Y76" s="2123"/>
      <c r="Z76" s="2123"/>
    </row>
    <row r="77" spans="1:26" s="1807" customFormat="1" ht="38.25">
      <c r="A77" s="1898"/>
      <c r="B77" s="1897" t="s">
        <v>2929</v>
      </c>
      <c r="C77" s="1867"/>
      <c r="D77" s="1868"/>
      <c r="E77" s="2138"/>
      <c r="F77" s="1857"/>
      <c r="G77" s="2123"/>
      <c r="H77" s="2123"/>
      <c r="I77" s="2123"/>
      <c r="J77" s="2123"/>
      <c r="K77" s="2123"/>
      <c r="L77" s="2123"/>
      <c r="M77" s="2123"/>
      <c r="N77" s="2123"/>
      <c r="O77" s="2123"/>
      <c r="P77" s="2123"/>
      <c r="Q77" s="2123"/>
      <c r="R77" s="2123"/>
      <c r="S77" s="2123"/>
      <c r="T77" s="2123"/>
      <c r="U77" s="2123"/>
      <c r="V77" s="2123"/>
      <c r="W77" s="2123"/>
      <c r="X77" s="2123"/>
      <c r="Y77" s="2123"/>
      <c r="Z77" s="2123"/>
    </row>
    <row r="78" spans="1:26" s="1807" customFormat="1" ht="25.5">
      <c r="A78" s="1898"/>
      <c r="B78" s="1897" t="s">
        <v>2930</v>
      </c>
      <c r="C78" s="1867"/>
      <c r="D78" s="1868"/>
      <c r="E78" s="2138"/>
      <c r="F78" s="1857"/>
      <c r="G78" s="2123"/>
      <c r="H78" s="2123"/>
      <c r="I78" s="2123"/>
      <c r="J78" s="2123"/>
      <c r="K78" s="2123"/>
      <c r="L78" s="2123"/>
      <c r="M78" s="2123"/>
      <c r="N78" s="2123"/>
      <c r="O78" s="2123"/>
      <c r="P78" s="2123"/>
      <c r="Q78" s="2123"/>
      <c r="R78" s="2123"/>
      <c r="S78" s="2123"/>
      <c r="T78" s="2123"/>
      <c r="U78" s="2123"/>
      <c r="V78" s="2123"/>
      <c r="W78" s="2123"/>
      <c r="X78" s="2123"/>
      <c r="Y78" s="2123"/>
      <c r="Z78" s="2123"/>
    </row>
    <row r="79" spans="1:26" s="1807" customFormat="1">
      <c r="A79" s="1898"/>
      <c r="B79" s="1897" t="s">
        <v>2931</v>
      </c>
      <c r="C79" s="1867"/>
      <c r="D79" s="1868"/>
      <c r="E79" s="2138"/>
      <c r="F79" s="1857"/>
      <c r="G79" s="2123"/>
      <c r="H79" s="2123"/>
      <c r="I79" s="2123"/>
      <c r="J79" s="2123"/>
      <c r="K79" s="2123"/>
      <c r="L79" s="2123"/>
      <c r="M79" s="2123"/>
      <c r="N79" s="2123"/>
      <c r="O79" s="2123"/>
      <c r="P79" s="2123"/>
      <c r="Q79" s="2123"/>
      <c r="R79" s="2123"/>
      <c r="S79" s="2123"/>
      <c r="T79" s="2123"/>
      <c r="U79" s="2123"/>
      <c r="V79" s="2123"/>
      <c r="W79" s="2123"/>
      <c r="X79" s="2123"/>
      <c r="Y79" s="2123"/>
      <c r="Z79" s="2123"/>
    </row>
    <row r="80" spans="1:26" s="1807" customFormat="1" ht="25.5">
      <c r="A80" s="1898"/>
      <c r="B80" s="1897" t="s">
        <v>2932</v>
      </c>
      <c r="C80" s="1867"/>
      <c r="D80" s="1868"/>
      <c r="E80" s="2138"/>
      <c r="F80" s="1857"/>
      <c r="G80" s="2123"/>
      <c r="H80" s="2123"/>
      <c r="I80" s="2123"/>
      <c r="J80" s="2123"/>
      <c r="K80" s="2123"/>
      <c r="L80" s="2123"/>
      <c r="M80" s="2123"/>
      <c r="N80" s="2123"/>
      <c r="O80" s="2123"/>
      <c r="P80" s="2123"/>
      <c r="Q80" s="2123"/>
      <c r="R80" s="2123"/>
      <c r="S80" s="2123"/>
      <c r="T80" s="2123"/>
      <c r="U80" s="2123"/>
      <c r="V80" s="2123"/>
      <c r="W80" s="2123"/>
      <c r="X80" s="2123"/>
      <c r="Y80" s="2123"/>
      <c r="Z80" s="2123"/>
    </row>
    <row r="81" spans="1:26" s="1807" customFormat="1" ht="25.5">
      <c r="A81" s="1898"/>
      <c r="B81" s="1897" t="s">
        <v>2933</v>
      </c>
      <c r="C81" s="1867"/>
      <c r="D81" s="1868"/>
      <c r="E81" s="2138"/>
      <c r="F81" s="1857"/>
      <c r="G81" s="2123"/>
      <c r="H81" s="2123"/>
      <c r="I81" s="2123"/>
      <c r="J81" s="2123"/>
      <c r="K81" s="2123"/>
      <c r="L81" s="2123"/>
      <c r="M81" s="2123"/>
      <c r="N81" s="2123"/>
      <c r="O81" s="2123"/>
      <c r="P81" s="2123"/>
      <c r="Q81" s="2123"/>
      <c r="R81" s="2123"/>
      <c r="S81" s="2123"/>
      <c r="T81" s="2123"/>
      <c r="U81" s="2123"/>
      <c r="V81" s="2123"/>
      <c r="W81" s="2123"/>
      <c r="X81" s="2123"/>
      <c r="Y81" s="2123"/>
      <c r="Z81" s="2123"/>
    </row>
    <row r="82" spans="1:26" s="1807" customFormat="1">
      <c r="A82" s="1898" t="s">
        <v>2934</v>
      </c>
      <c r="B82" s="1897" t="s">
        <v>2935</v>
      </c>
      <c r="C82" s="1867"/>
      <c r="D82" s="1868"/>
      <c r="E82" s="2138"/>
      <c r="F82" s="1857"/>
      <c r="G82" s="2123"/>
      <c r="H82" s="2123"/>
      <c r="I82" s="2123"/>
      <c r="J82" s="2123"/>
      <c r="K82" s="2123"/>
      <c r="L82" s="2123"/>
      <c r="M82" s="2123"/>
      <c r="N82" s="2123"/>
      <c r="O82" s="2123"/>
      <c r="P82" s="2123"/>
      <c r="Q82" s="2123"/>
      <c r="R82" s="2123"/>
      <c r="S82" s="2123"/>
      <c r="T82" s="2123"/>
      <c r="U82" s="2123"/>
      <c r="V82" s="2123"/>
      <c r="W82" s="2123"/>
      <c r="X82" s="2123"/>
      <c r="Y82" s="2123"/>
      <c r="Z82" s="2123"/>
    </row>
    <row r="83" spans="1:26" s="1807" customFormat="1">
      <c r="A83" s="1867"/>
      <c r="B83" s="1897" t="s">
        <v>2936</v>
      </c>
      <c r="C83" s="1867"/>
      <c r="D83" s="1868"/>
      <c r="E83" s="2139"/>
      <c r="F83" s="1857"/>
      <c r="G83" s="2123"/>
      <c r="H83" s="2123"/>
      <c r="I83" s="2123"/>
      <c r="J83" s="2123"/>
      <c r="K83" s="2123"/>
      <c r="L83" s="2123"/>
      <c r="M83" s="2123"/>
      <c r="N83" s="2123"/>
      <c r="O83" s="2123"/>
      <c r="P83" s="2123"/>
      <c r="Q83" s="2123"/>
      <c r="R83" s="2123"/>
      <c r="S83" s="2123"/>
      <c r="T83" s="2123"/>
      <c r="U83" s="2123"/>
      <c r="V83" s="2123"/>
      <c r="W83" s="2123"/>
      <c r="X83" s="2123"/>
      <c r="Y83" s="2123"/>
      <c r="Z83" s="2123"/>
    </row>
    <row r="84" spans="1:26" s="1807" customFormat="1">
      <c r="A84" s="1867"/>
      <c r="B84" s="1862"/>
      <c r="C84" s="1867" t="s">
        <v>84</v>
      </c>
      <c r="D84" s="1868">
        <v>8</v>
      </c>
      <c r="E84" s="2138"/>
      <c r="F84" s="1857">
        <f>E84*D84</f>
        <v>0</v>
      </c>
      <c r="G84" s="2123"/>
      <c r="H84" s="2123"/>
      <c r="I84" s="2123"/>
      <c r="J84" s="2123"/>
      <c r="K84" s="2123"/>
      <c r="L84" s="2123"/>
      <c r="M84" s="2123"/>
      <c r="N84" s="2123"/>
      <c r="O84" s="2123"/>
      <c r="P84" s="2123"/>
      <c r="Q84" s="2123"/>
      <c r="R84" s="2123"/>
      <c r="S84" s="2123"/>
      <c r="T84" s="2123"/>
      <c r="U84" s="2123"/>
      <c r="V84" s="2123"/>
      <c r="W84" s="2123"/>
      <c r="X84" s="2123"/>
      <c r="Y84" s="2123"/>
      <c r="Z84" s="2123"/>
    </row>
    <row r="85" spans="1:26" s="1807" customFormat="1">
      <c r="A85" s="1867"/>
      <c r="B85" s="1897"/>
      <c r="C85" s="1867"/>
      <c r="D85" s="1868"/>
      <c r="E85" s="2139"/>
      <c r="F85" s="1857"/>
      <c r="G85" s="2123"/>
      <c r="H85" s="2123"/>
      <c r="I85" s="2123"/>
      <c r="J85" s="2123"/>
      <c r="K85" s="2123"/>
      <c r="L85" s="2123"/>
      <c r="M85" s="2123"/>
      <c r="N85" s="2123"/>
      <c r="O85" s="2123"/>
      <c r="P85" s="2123"/>
      <c r="Q85" s="2123"/>
      <c r="R85" s="2123"/>
      <c r="S85" s="2123"/>
      <c r="T85" s="2123"/>
      <c r="U85" s="2123"/>
      <c r="V85" s="2123"/>
      <c r="W85" s="2123"/>
      <c r="X85" s="2123"/>
      <c r="Y85" s="2123"/>
      <c r="Z85" s="2123"/>
    </row>
    <row r="86" spans="1:26" s="1807" customFormat="1">
      <c r="A86" s="1867">
        <f>COUNT($A$2:A83)+1</f>
        <v>13</v>
      </c>
      <c r="B86" s="1856" t="s">
        <v>2937</v>
      </c>
      <c r="C86" s="1867"/>
      <c r="D86" s="1868"/>
      <c r="E86" s="2139"/>
      <c r="F86" s="1857"/>
      <c r="G86" s="2123"/>
      <c r="H86" s="2123"/>
      <c r="I86" s="2123"/>
      <c r="J86" s="2123"/>
      <c r="K86" s="2123"/>
      <c r="L86" s="2123"/>
      <c r="M86" s="2123"/>
      <c r="N86" s="2123"/>
      <c r="O86" s="2123"/>
      <c r="P86" s="2123"/>
      <c r="Q86" s="2123"/>
      <c r="R86" s="2123"/>
      <c r="S86" s="2123"/>
      <c r="T86" s="2123"/>
      <c r="U86" s="2123"/>
      <c r="V86" s="2123"/>
      <c r="W86" s="2123"/>
      <c r="X86" s="2123"/>
      <c r="Y86" s="2123"/>
      <c r="Z86" s="2123"/>
    </row>
    <row r="87" spans="1:26" ht="25.5">
      <c r="A87" s="1867"/>
      <c r="B87" s="1856" t="s">
        <v>2938</v>
      </c>
      <c r="C87" s="1867"/>
      <c r="D87" s="1868"/>
      <c r="E87" s="2139"/>
      <c r="F87" s="1857"/>
    </row>
    <row r="88" spans="1:26">
      <c r="A88" s="1867"/>
      <c r="B88" s="1856"/>
      <c r="C88" s="1867" t="s">
        <v>73</v>
      </c>
      <c r="D88" s="1868">
        <v>8</v>
      </c>
      <c r="E88" s="2139"/>
      <c r="F88" s="1857">
        <f>E88*D88</f>
        <v>0</v>
      </c>
    </row>
    <row r="89" spans="1:26">
      <c r="A89" s="1866"/>
      <c r="B89" s="1889"/>
      <c r="C89" s="1848"/>
      <c r="D89" s="1849"/>
      <c r="E89" s="2130"/>
      <c r="F89" s="1857"/>
    </row>
    <row r="90" spans="1:26" ht="51">
      <c r="A90" s="1864">
        <f>COUNT($A$3:A89)+1</f>
        <v>14</v>
      </c>
      <c r="B90" s="1888" t="s">
        <v>2939</v>
      </c>
      <c r="C90" s="1899"/>
      <c r="D90" s="1900">
        <v>0</v>
      </c>
      <c r="E90" s="2130"/>
      <c r="F90" s="1857"/>
    </row>
    <row r="91" spans="1:26">
      <c r="A91" s="1858"/>
      <c r="B91" s="1888" t="s">
        <v>2940</v>
      </c>
      <c r="C91" s="1899" t="s">
        <v>84</v>
      </c>
      <c r="D91" s="1900">
        <v>50</v>
      </c>
      <c r="E91" s="2130"/>
      <c r="F91" s="1857">
        <f>E91*D91</f>
        <v>0</v>
      </c>
    </row>
    <row r="92" spans="1:26">
      <c r="A92" s="1858"/>
      <c r="B92" s="1888" t="s">
        <v>2941</v>
      </c>
      <c r="C92" s="1899" t="s">
        <v>84</v>
      </c>
      <c r="D92" s="1900">
        <v>2</v>
      </c>
      <c r="E92" s="2130"/>
      <c r="F92" s="1857">
        <f>E92*D92</f>
        <v>0</v>
      </c>
    </row>
    <row r="93" spans="1:26">
      <c r="A93" s="1901"/>
      <c r="B93" s="1902"/>
      <c r="C93" s="1903"/>
      <c r="D93" s="1904"/>
      <c r="E93" s="2130"/>
      <c r="F93" s="1857"/>
    </row>
    <row r="94" spans="1:26" s="1909" customFormat="1" ht="25.5">
      <c r="A94" s="1864">
        <f>COUNT($A$3:A93)+1</f>
        <v>15</v>
      </c>
      <c r="B94" s="1905" t="s">
        <v>2942</v>
      </c>
      <c r="C94" s="1906" t="s">
        <v>84</v>
      </c>
      <c r="D94" s="1907">
        <v>1</v>
      </c>
      <c r="E94" s="1908"/>
      <c r="F94" s="1857">
        <f>E94*D94</f>
        <v>0</v>
      </c>
    </row>
    <row r="95" spans="1:26">
      <c r="A95" s="1866"/>
      <c r="B95" s="1856"/>
      <c r="C95" s="1848"/>
      <c r="D95" s="1849"/>
      <c r="E95" s="2130"/>
      <c r="F95" s="1857"/>
    </row>
    <row r="96" spans="1:26" ht="38.25">
      <c r="A96" s="1855">
        <f>COUNT($A$3:A95)+1</f>
        <v>16</v>
      </c>
      <c r="B96" s="1910" t="s">
        <v>2943</v>
      </c>
      <c r="C96" s="1848" t="s">
        <v>214</v>
      </c>
      <c r="D96" s="1900">
        <v>80</v>
      </c>
      <c r="E96" s="2130"/>
      <c r="F96" s="1857">
        <f>E96*D96</f>
        <v>0</v>
      </c>
    </row>
    <row r="97" spans="1:6">
      <c r="A97" s="1855"/>
      <c r="B97" s="1910"/>
      <c r="C97" s="1848"/>
      <c r="D97" s="1900"/>
      <c r="E97" s="2130"/>
      <c r="F97" s="1857"/>
    </row>
    <row r="98" spans="1:6">
      <c r="A98" s="1855">
        <f>COUNT($A$3:A96)+1</f>
        <v>17</v>
      </c>
      <c r="B98" s="1887" t="s">
        <v>2944</v>
      </c>
      <c r="C98" s="1911"/>
      <c r="D98" s="1912"/>
      <c r="E98" s="2140"/>
      <c r="F98" s="1912"/>
    </row>
    <row r="99" spans="1:6">
      <c r="A99" s="1855"/>
      <c r="B99" s="1887" t="s">
        <v>2945</v>
      </c>
      <c r="C99" s="1913" t="s">
        <v>73</v>
      </c>
      <c r="D99" s="1914">
        <v>20</v>
      </c>
      <c r="E99" s="2141"/>
      <c r="F99" s="1857">
        <f>E99*D99</f>
        <v>0</v>
      </c>
    </row>
    <row r="100" spans="1:6">
      <c r="A100" s="1915"/>
      <c r="B100" s="1916"/>
      <c r="C100" s="1917"/>
      <c r="D100" s="1918"/>
      <c r="E100" s="2142"/>
      <c r="F100" s="1919">
        <f>D100*E100</f>
        <v>0</v>
      </c>
    </row>
    <row r="101" spans="1:6">
      <c r="A101" s="1915"/>
      <c r="B101" s="1916" t="s">
        <v>2826</v>
      </c>
      <c r="C101" s="1917"/>
      <c r="D101" s="1918"/>
      <c r="E101" s="1919">
        <v>0</v>
      </c>
      <c r="F101" s="1919">
        <f>SUM(F1:F100)</f>
        <v>0</v>
      </c>
    </row>
    <row r="102" spans="1:6">
      <c r="A102" s="1915"/>
      <c r="B102" s="1916"/>
      <c r="C102" s="1917"/>
      <c r="D102" s="1918"/>
      <c r="E102" s="1919">
        <v>0</v>
      </c>
      <c r="F102" s="1919">
        <f>D102*E102</f>
        <v>0</v>
      </c>
    </row>
    <row r="103" spans="1:6">
      <c r="A103" s="1920"/>
      <c r="B103" s="1595"/>
      <c r="C103" s="1921"/>
      <c r="D103" s="1609"/>
      <c r="E103" s="1922"/>
      <c r="F103" s="1923"/>
    </row>
    <row r="104" spans="1:6">
      <c r="A104" s="1920"/>
      <c r="B104" s="1595"/>
      <c r="C104" s="1921"/>
      <c r="D104" s="1609"/>
      <c r="E104" s="1922"/>
      <c r="F104" s="1923"/>
    </row>
    <row r="105" spans="1:6">
      <c r="A105" s="1920"/>
      <c r="B105" s="1595"/>
      <c r="C105" s="1921"/>
      <c r="D105" s="1609"/>
      <c r="E105" s="1922"/>
      <c r="F105" s="1923"/>
    </row>
    <row r="106" spans="1:6">
      <c r="A106" s="1920"/>
      <c r="B106" s="1595"/>
      <c r="C106" s="1921"/>
      <c r="D106" s="1609"/>
      <c r="E106" s="1922"/>
      <c r="F106" s="1923"/>
    </row>
    <row r="107" spans="1:6">
      <c r="A107" s="1920"/>
      <c r="B107" s="1595"/>
      <c r="C107" s="1921"/>
      <c r="D107" s="1609"/>
      <c r="E107" s="1922"/>
      <c r="F107" s="1923"/>
    </row>
    <row r="108" spans="1:6">
      <c r="A108" s="1920"/>
      <c r="B108" s="1595"/>
      <c r="C108" s="1921"/>
      <c r="D108" s="1609"/>
      <c r="E108" s="1922"/>
      <c r="F108" s="1923"/>
    </row>
  </sheetData>
  <sheetProtection algorithmName="SHA-512" hashValue="vmY5pjNR4tXOl5MOt+h14CMIfxCZKTYziMFvujqF+YODsAmcguzjAFbwmAGOyDMVChPYwNts7XlQAzDwyOHCdw==" saltValue="zxVxtO9IwY+zJheoydRb8g==" spinCount="100000" sheet="1" objects="1" scenarios="1" selectLockedCells="1"/>
  <mergeCells count="1">
    <mergeCell ref="A4:D4"/>
  </mergeCells>
  <pageMargins left="0.74803149606299213" right="0.74803149606299213" top="0.98425196850393704" bottom="0.98425196850393704" header="0.51181102362204722" footer="0.51181102362204722"/>
  <pageSetup paperSize="9" firstPageNumber="0" orientation="portrait" r:id="rId1"/>
  <headerFooter alignWithMargins="0">
    <oddHeader>&amp;CVODOVOD, KANALIZACIJA</oddHeader>
    <oddFooter>&amp;C&amp;P/&amp;N&amp;RPZI</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ECAE7-6FE5-43C3-8353-75531E56D3BA}">
  <sheetPr>
    <tabColor theme="5" tint="0.59999389629810485"/>
  </sheetPr>
  <dimension ref="A1:Y103"/>
  <sheetViews>
    <sheetView showZeros="0" zoomScaleNormal="100" zoomScaleSheetLayoutView="100" workbookViewId="0">
      <pane ySplit="2" topLeftCell="A3" activePane="bottomLeft" state="frozen"/>
      <selection activeCell="A40" sqref="A40"/>
      <selection pane="bottomLeft" activeCell="E13" sqref="E13"/>
    </sheetView>
  </sheetViews>
  <sheetFormatPr defaultRowHeight="12.75"/>
  <cols>
    <col min="1" max="1" width="5.7109375" style="2003" customWidth="1"/>
    <col min="2" max="2" width="49.5703125" style="1837" customWidth="1"/>
    <col min="3" max="3" width="4.85546875" style="2004" bestFit="1" customWidth="1"/>
    <col min="4" max="4" width="6" style="2005" bestFit="1" customWidth="1"/>
    <col min="5" max="5" width="9.5703125" style="1782" bestFit="1" customWidth="1"/>
    <col min="6" max="6" width="9.85546875" style="1782" bestFit="1" customWidth="1"/>
    <col min="7" max="25" width="9.140625" style="2113"/>
    <col min="26" max="256" width="9.140625" style="1758"/>
    <col min="257" max="257" width="5.7109375" style="1758" customWidth="1"/>
    <col min="258" max="258" width="49.5703125" style="1758" customWidth="1"/>
    <col min="259" max="259" width="4.85546875" style="1758" bestFit="1" customWidth="1"/>
    <col min="260" max="260" width="6" style="1758" bestFit="1" customWidth="1"/>
    <col min="261" max="261" width="9.5703125" style="1758" bestFit="1" customWidth="1"/>
    <col min="262" max="262" width="9.85546875" style="1758" bestFit="1" customWidth="1"/>
    <col min="263" max="512" width="9.140625" style="1758"/>
    <col min="513" max="513" width="5.7109375" style="1758" customWidth="1"/>
    <col min="514" max="514" width="49.5703125" style="1758" customWidth="1"/>
    <col min="515" max="515" width="4.85546875" style="1758" bestFit="1" customWidth="1"/>
    <col min="516" max="516" width="6" style="1758" bestFit="1" customWidth="1"/>
    <col min="517" max="517" width="9.5703125" style="1758" bestFit="1" customWidth="1"/>
    <col min="518" max="518" width="9.85546875" style="1758" bestFit="1" customWidth="1"/>
    <col min="519" max="768" width="9.140625" style="1758"/>
    <col min="769" max="769" width="5.7109375" style="1758" customWidth="1"/>
    <col min="770" max="770" width="49.5703125" style="1758" customWidth="1"/>
    <col min="771" max="771" width="4.85546875" style="1758" bestFit="1" customWidth="1"/>
    <col min="772" max="772" width="6" style="1758" bestFit="1" customWidth="1"/>
    <col min="773" max="773" width="9.5703125" style="1758" bestFit="1" customWidth="1"/>
    <col min="774" max="774" width="9.85546875" style="1758" bestFit="1" customWidth="1"/>
    <col min="775" max="1024" width="9.140625" style="1758"/>
    <col min="1025" max="1025" width="5.7109375" style="1758" customWidth="1"/>
    <col min="1026" max="1026" width="49.5703125" style="1758" customWidth="1"/>
    <col min="1027" max="1027" width="4.85546875" style="1758" bestFit="1" customWidth="1"/>
    <col min="1028" max="1028" width="6" style="1758" bestFit="1" customWidth="1"/>
    <col min="1029" max="1029" width="9.5703125" style="1758" bestFit="1" customWidth="1"/>
    <col min="1030" max="1030" width="9.85546875" style="1758" bestFit="1" customWidth="1"/>
    <col min="1031" max="1280" width="9.140625" style="1758"/>
    <col min="1281" max="1281" width="5.7109375" style="1758" customWidth="1"/>
    <col min="1282" max="1282" width="49.5703125" style="1758" customWidth="1"/>
    <col min="1283" max="1283" width="4.85546875" style="1758" bestFit="1" customWidth="1"/>
    <col min="1284" max="1284" width="6" style="1758" bestFit="1" customWidth="1"/>
    <col min="1285" max="1285" width="9.5703125" style="1758" bestFit="1" customWidth="1"/>
    <col min="1286" max="1286" width="9.85546875" style="1758" bestFit="1" customWidth="1"/>
    <col min="1287" max="1536" width="9.140625" style="1758"/>
    <col min="1537" max="1537" width="5.7109375" style="1758" customWidth="1"/>
    <col min="1538" max="1538" width="49.5703125" style="1758" customWidth="1"/>
    <col min="1539" max="1539" width="4.85546875" style="1758" bestFit="1" customWidth="1"/>
    <col min="1540" max="1540" width="6" style="1758" bestFit="1" customWidth="1"/>
    <col min="1541" max="1541" width="9.5703125" style="1758" bestFit="1" customWidth="1"/>
    <col min="1542" max="1542" width="9.85546875" style="1758" bestFit="1" customWidth="1"/>
    <col min="1543" max="1792" width="9.140625" style="1758"/>
    <col min="1793" max="1793" width="5.7109375" style="1758" customWidth="1"/>
    <col min="1794" max="1794" width="49.5703125" style="1758" customWidth="1"/>
    <col min="1795" max="1795" width="4.85546875" style="1758" bestFit="1" customWidth="1"/>
    <col min="1796" max="1796" width="6" style="1758" bestFit="1" customWidth="1"/>
    <col min="1797" max="1797" width="9.5703125" style="1758" bestFit="1" customWidth="1"/>
    <col min="1798" max="1798" width="9.85546875" style="1758" bestFit="1" customWidth="1"/>
    <col min="1799" max="2048" width="9.140625" style="1758"/>
    <col min="2049" max="2049" width="5.7109375" style="1758" customWidth="1"/>
    <col min="2050" max="2050" width="49.5703125" style="1758" customWidth="1"/>
    <col min="2051" max="2051" width="4.85546875" style="1758" bestFit="1" customWidth="1"/>
    <col min="2052" max="2052" width="6" style="1758" bestFit="1" customWidth="1"/>
    <col min="2053" max="2053" width="9.5703125" style="1758" bestFit="1" customWidth="1"/>
    <col min="2054" max="2054" width="9.85546875" style="1758" bestFit="1" customWidth="1"/>
    <col min="2055" max="2304" width="9.140625" style="1758"/>
    <col min="2305" max="2305" width="5.7109375" style="1758" customWidth="1"/>
    <col min="2306" max="2306" width="49.5703125" style="1758" customWidth="1"/>
    <col min="2307" max="2307" width="4.85546875" style="1758" bestFit="1" customWidth="1"/>
    <col min="2308" max="2308" width="6" style="1758" bestFit="1" customWidth="1"/>
    <col min="2309" max="2309" width="9.5703125" style="1758" bestFit="1" customWidth="1"/>
    <col min="2310" max="2310" width="9.85546875" style="1758" bestFit="1" customWidth="1"/>
    <col min="2311" max="2560" width="9.140625" style="1758"/>
    <col min="2561" max="2561" width="5.7109375" style="1758" customWidth="1"/>
    <col min="2562" max="2562" width="49.5703125" style="1758" customWidth="1"/>
    <col min="2563" max="2563" width="4.85546875" style="1758" bestFit="1" customWidth="1"/>
    <col min="2564" max="2564" width="6" style="1758" bestFit="1" customWidth="1"/>
    <col min="2565" max="2565" width="9.5703125" style="1758" bestFit="1" customWidth="1"/>
    <col min="2566" max="2566" width="9.85546875" style="1758" bestFit="1" customWidth="1"/>
    <col min="2567" max="2816" width="9.140625" style="1758"/>
    <col min="2817" max="2817" width="5.7109375" style="1758" customWidth="1"/>
    <col min="2818" max="2818" width="49.5703125" style="1758" customWidth="1"/>
    <col min="2819" max="2819" width="4.85546875" style="1758" bestFit="1" customWidth="1"/>
    <col min="2820" max="2820" width="6" style="1758" bestFit="1" customWidth="1"/>
    <col min="2821" max="2821" width="9.5703125" style="1758" bestFit="1" customWidth="1"/>
    <col min="2822" max="2822" width="9.85546875" style="1758" bestFit="1" customWidth="1"/>
    <col min="2823" max="3072" width="9.140625" style="1758"/>
    <col min="3073" max="3073" width="5.7109375" style="1758" customWidth="1"/>
    <col min="3074" max="3074" width="49.5703125" style="1758" customWidth="1"/>
    <col min="3075" max="3075" width="4.85546875" style="1758" bestFit="1" customWidth="1"/>
    <col min="3076" max="3076" width="6" style="1758" bestFit="1" customWidth="1"/>
    <col min="3077" max="3077" width="9.5703125" style="1758" bestFit="1" customWidth="1"/>
    <col min="3078" max="3078" width="9.85546875" style="1758" bestFit="1" customWidth="1"/>
    <col min="3079" max="3328" width="9.140625" style="1758"/>
    <col min="3329" max="3329" width="5.7109375" style="1758" customWidth="1"/>
    <col min="3330" max="3330" width="49.5703125" style="1758" customWidth="1"/>
    <col min="3331" max="3331" width="4.85546875" style="1758" bestFit="1" customWidth="1"/>
    <col min="3332" max="3332" width="6" style="1758" bestFit="1" customWidth="1"/>
    <col min="3333" max="3333" width="9.5703125" style="1758" bestFit="1" customWidth="1"/>
    <col min="3334" max="3334" width="9.85546875" style="1758" bestFit="1" customWidth="1"/>
    <col min="3335" max="3584" width="9.140625" style="1758"/>
    <col min="3585" max="3585" width="5.7109375" style="1758" customWidth="1"/>
    <col min="3586" max="3586" width="49.5703125" style="1758" customWidth="1"/>
    <col min="3587" max="3587" width="4.85546875" style="1758" bestFit="1" customWidth="1"/>
    <col min="3588" max="3588" width="6" style="1758" bestFit="1" customWidth="1"/>
    <col min="3589" max="3589" width="9.5703125" style="1758" bestFit="1" customWidth="1"/>
    <col min="3590" max="3590" width="9.85546875" style="1758" bestFit="1" customWidth="1"/>
    <col min="3591" max="3840" width="9.140625" style="1758"/>
    <col min="3841" max="3841" width="5.7109375" style="1758" customWidth="1"/>
    <col min="3842" max="3842" width="49.5703125" style="1758" customWidth="1"/>
    <col min="3843" max="3843" width="4.85546875" style="1758" bestFit="1" customWidth="1"/>
    <col min="3844" max="3844" width="6" style="1758" bestFit="1" customWidth="1"/>
    <col min="3845" max="3845" width="9.5703125" style="1758" bestFit="1" customWidth="1"/>
    <col min="3846" max="3846" width="9.85546875" style="1758" bestFit="1" customWidth="1"/>
    <col min="3847" max="4096" width="9.140625" style="1758"/>
    <col min="4097" max="4097" width="5.7109375" style="1758" customWidth="1"/>
    <col min="4098" max="4098" width="49.5703125" style="1758" customWidth="1"/>
    <col min="4099" max="4099" width="4.85546875" style="1758" bestFit="1" customWidth="1"/>
    <col min="4100" max="4100" width="6" style="1758" bestFit="1" customWidth="1"/>
    <col min="4101" max="4101" width="9.5703125" style="1758" bestFit="1" customWidth="1"/>
    <col min="4102" max="4102" width="9.85546875" style="1758" bestFit="1" customWidth="1"/>
    <col min="4103" max="4352" width="9.140625" style="1758"/>
    <col min="4353" max="4353" width="5.7109375" style="1758" customWidth="1"/>
    <col min="4354" max="4354" width="49.5703125" style="1758" customWidth="1"/>
    <col min="4355" max="4355" width="4.85546875" style="1758" bestFit="1" customWidth="1"/>
    <col min="4356" max="4356" width="6" style="1758" bestFit="1" customWidth="1"/>
    <col min="4357" max="4357" width="9.5703125" style="1758" bestFit="1" customWidth="1"/>
    <col min="4358" max="4358" width="9.85546875" style="1758" bestFit="1" customWidth="1"/>
    <col min="4359" max="4608" width="9.140625" style="1758"/>
    <col min="4609" max="4609" width="5.7109375" style="1758" customWidth="1"/>
    <col min="4610" max="4610" width="49.5703125" style="1758" customWidth="1"/>
    <col min="4611" max="4611" width="4.85546875" style="1758" bestFit="1" customWidth="1"/>
    <col min="4612" max="4612" width="6" style="1758" bestFit="1" customWidth="1"/>
    <col min="4613" max="4613" width="9.5703125" style="1758" bestFit="1" customWidth="1"/>
    <col min="4614" max="4614" width="9.85546875" style="1758" bestFit="1" customWidth="1"/>
    <col min="4615" max="4864" width="9.140625" style="1758"/>
    <col min="4865" max="4865" width="5.7109375" style="1758" customWidth="1"/>
    <col min="4866" max="4866" width="49.5703125" style="1758" customWidth="1"/>
    <col min="4867" max="4867" width="4.85546875" style="1758" bestFit="1" customWidth="1"/>
    <col min="4868" max="4868" width="6" style="1758" bestFit="1" customWidth="1"/>
    <col min="4869" max="4869" width="9.5703125" style="1758" bestFit="1" customWidth="1"/>
    <col min="4870" max="4870" width="9.85546875" style="1758" bestFit="1" customWidth="1"/>
    <col min="4871" max="5120" width="9.140625" style="1758"/>
    <col min="5121" max="5121" width="5.7109375" style="1758" customWidth="1"/>
    <col min="5122" max="5122" width="49.5703125" style="1758" customWidth="1"/>
    <col min="5123" max="5123" width="4.85546875" style="1758" bestFit="1" customWidth="1"/>
    <col min="5124" max="5124" width="6" style="1758" bestFit="1" customWidth="1"/>
    <col min="5125" max="5125" width="9.5703125" style="1758" bestFit="1" customWidth="1"/>
    <col min="5126" max="5126" width="9.85546875" style="1758" bestFit="1" customWidth="1"/>
    <col min="5127" max="5376" width="9.140625" style="1758"/>
    <col min="5377" max="5377" width="5.7109375" style="1758" customWidth="1"/>
    <col min="5378" max="5378" width="49.5703125" style="1758" customWidth="1"/>
    <col min="5379" max="5379" width="4.85546875" style="1758" bestFit="1" customWidth="1"/>
    <col min="5380" max="5380" width="6" style="1758" bestFit="1" customWidth="1"/>
    <col min="5381" max="5381" width="9.5703125" style="1758" bestFit="1" customWidth="1"/>
    <col min="5382" max="5382" width="9.85546875" style="1758" bestFit="1" customWidth="1"/>
    <col min="5383" max="5632" width="9.140625" style="1758"/>
    <col min="5633" max="5633" width="5.7109375" style="1758" customWidth="1"/>
    <col min="5634" max="5634" width="49.5703125" style="1758" customWidth="1"/>
    <col min="5635" max="5635" width="4.85546875" style="1758" bestFit="1" customWidth="1"/>
    <col min="5636" max="5636" width="6" style="1758" bestFit="1" customWidth="1"/>
    <col min="5637" max="5637" width="9.5703125" style="1758" bestFit="1" customWidth="1"/>
    <col min="5638" max="5638" width="9.85546875" style="1758" bestFit="1" customWidth="1"/>
    <col min="5639" max="5888" width="9.140625" style="1758"/>
    <col min="5889" max="5889" width="5.7109375" style="1758" customWidth="1"/>
    <col min="5890" max="5890" width="49.5703125" style="1758" customWidth="1"/>
    <col min="5891" max="5891" width="4.85546875" style="1758" bestFit="1" customWidth="1"/>
    <col min="5892" max="5892" width="6" style="1758" bestFit="1" customWidth="1"/>
    <col min="5893" max="5893" width="9.5703125" style="1758" bestFit="1" customWidth="1"/>
    <col min="5894" max="5894" width="9.85546875" style="1758" bestFit="1" customWidth="1"/>
    <col min="5895" max="6144" width="9.140625" style="1758"/>
    <col min="6145" max="6145" width="5.7109375" style="1758" customWidth="1"/>
    <col min="6146" max="6146" width="49.5703125" style="1758" customWidth="1"/>
    <col min="6147" max="6147" width="4.85546875" style="1758" bestFit="1" customWidth="1"/>
    <col min="6148" max="6148" width="6" style="1758" bestFit="1" customWidth="1"/>
    <col min="6149" max="6149" width="9.5703125" style="1758" bestFit="1" customWidth="1"/>
    <col min="6150" max="6150" width="9.85546875" style="1758" bestFit="1" customWidth="1"/>
    <col min="6151" max="6400" width="9.140625" style="1758"/>
    <col min="6401" max="6401" width="5.7109375" style="1758" customWidth="1"/>
    <col min="6402" max="6402" width="49.5703125" style="1758" customWidth="1"/>
    <col min="6403" max="6403" width="4.85546875" style="1758" bestFit="1" customWidth="1"/>
    <col min="6404" max="6404" width="6" style="1758" bestFit="1" customWidth="1"/>
    <col min="6405" max="6405" width="9.5703125" style="1758" bestFit="1" customWidth="1"/>
    <col min="6406" max="6406" width="9.85546875" style="1758" bestFit="1" customWidth="1"/>
    <col min="6407" max="6656" width="9.140625" style="1758"/>
    <col min="6657" max="6657" width="5.7109375" style="1758" customWidth="1"/>
    <col min="6658" max="6658" width="49.5703125" style="1758" customWidth="1"/>
    <col min="6659" max="6659" width="4.85546875" style="1758" bestFit="1" customWidth="1"/>
    <col min="6660" max="6660" width="6" style="1758" bestFit="1" customWidth="1"/>
    <col min="6661" max="6661" width="9.5703125" style="1758" bestFit="1" customWidth="1"/>
    <col min="6662" max="6662" width="9.85546875" style="1758" bestFit="1" customWidth="1"/>
    <col min="6663" max="6912" width="9.140625" style="1758"/>
    <col min="6913" max="6913" width="5.7109375" style="1758" customWidth="1"/>
    <col min="6914" max="6914" width="49.5703125" style="1758" customWidth="1"/>
    <col min="6915" max="6915" width="4.85546875" style="1758" bestFit="1" customWidth="1"/>
    <col min="6916" max="6916" width="6" style="1758" bestFit="1" customWidth="1"/>
    <col min="6917" max="6917" width="9.5703125" style="1758" bestFit="1" customWidth="1"/>
    <col min="6918" max="6918" width="9.85546875" style="1758" bestFit="1" customWidth="1"/>
    <col min="6919" max="7168" width="9.140625" style="1758"/>
    <col min="7169" max="7169" width="5.7109375" style="1758" customWidth="1"/>
    <col min="7170" max="7170" width="49.5703125" style="1758" customWidth="1"/>
    <col min="7171" max="7171" width="4.85546875" style="1758" bestFit="1" customWidth="1"/>
    <col min="7172" max="7172" width="6" style="1758" bestFit="1" customWidth="1"/>
    <col min="7173" max="7173" width="9.5703125" style="1758" bestFit="1" customWidth="1"/>
    <col min="7174" max="7174" width="9.85546875" style="1758" bestFit="1" customWidth="1"/>
    <col min="7175" max="7424" width="9.140625" style="1758"/>
    <col min="7425" max="7425" width="5.7109375" style="1758" customWidth="1"/>
    <col min="7426" max="7426" width="49.5703125" style="1758" customWidth="1"/>
    <col min="7427" max="7427" width="4.85546875" style="1758" bestFit="1" customWidth="1"/>
    <col min="7428" max="7428" width="6" style="1758" bestFit="1" customWidth="1"/>
    <col min="7429" max="7429" width="9.5703125" style="1758" bestFit="1" customWidth="1"/>
    <col min="7430" max="7430" width="9.85546875" style="1758" bestFit="1" customWidth="1"/>
    <col min="7431" max="7680" width="9.140625" style="1758"/>
    <col min="7681" max="7681" width="5.7109375" style="1758" customWidth="1"/>
    <col min="7682" max="7682" width="49.5703125" style="1758" customWidth="1"/>
    <col min="7683" max="7683" width="4.85546875" style="1758" bestFit="1" customWidth="1"/>
    <col min="7684" max="7684" width="6" style="1758" bestFit="1" customWidth="1"/>
    <col min="7685" max="7685" width="9.5703125" style="1758" bestFit="1" customWidth="1"/>
    <col min="7686" max="7686" width="9.85546875" style="1758" bestFit="1" customWidth="1"/>
    <col min="7687" max="7936" width="9.140625" style="1758"/>
    <col min="7937" max="7937" width="5.7109375" style="1758" customWidth="1"/>
    <col min="7938" max="7938" width="49.5703125" style="1758" customWidth="1"/>
    <col min="7939" max="7939" width="4.85546875" style="1758" bestFit="1" customWidth="1"/>
    <col min="7940" max="7940" width="6" style="1758" bestFit="1" customWidth="1"/>
    <col min="7941" max="7941" width="9.5703125" style="1758" bestFit="1" customWidth="1"/>
    <col min="7942" max="7942" width="9.85546875" style="1758" bestFit="1" customWidth="1"/>
    <col min="7943" max="8192" width="9.140625" style="1758"/>
    <col min="8193" max="8193" width="5.7109375" style="1758" customWidth="1"/>
    <col min="8194" max="8194" width="49.5703125" style="1758" customWidth="1"/>
    <col min="8195" max="8195" width="4.85546875" style="1758" bestFit="1" customWidth="1"/>
    <col min="8196" max="8196" width="6" style="1758" bestFit="1" customWidth="1"/>
    <col min="8197" max="8197" width="9.5703125" style="1758" bestFit="1" customWidth="1"/>
    <col min="8198" max="8198" width="9.85546875" style="1758" bestFit="1" customWidth="1"/>
    <col min="8199" max="8448" width="9.140625" style="1758"/>
    <col min="8449" max="8449" width="5.7109375" style="1758" customWidth="1"/>
    <col min="8450" max="8450" width="49.5703125" style="1758" customWidth="1"/>
    <col min="8451" max="8451" width="4.85546875" style="1758" bestFit="1" customWidth="1"/>
    <col min="8452" max="8452" width="6" style="1758" bestFit="1" customWidth="1"/>
    <col min="8453" max="8453" width="9.5703125" style="1758" bestFit="1" customWidth="1"/>
    <col min="8454" max="8454" width="9.85546875" style="1758" bestFit="1" customWidth="1"/>
    <col min="8455" max="8704" width="9.140625" style="1758"/>
    <col min="8705" max="8705" width="5.7109375" style="1758" customWidth="1"/>
    <col min="8706" max="8706" width="49.5703125" style="1758" customWidth="1"/>
    <col min="8707" max="8707" width="4.85546875" style="1758" bestFit="1" customWidth="1"/>
    <col min="8708" max="8708" width="6" style="1758" bestFit="1" customWidth="1"/>
    <col min="8709" max="8709" width="9.5703125" style="1758" bestFit="1" customWidth="1"/>
    <col min="8710" max="8710" width="9.85546875" style="1758" bestFit="1" customWidth="1"/>
    <col min="8711" max="8960" width="9.140625" style="1758"/>
    <col min="8961" max="8961" width="5.7109375" style="1758" customWidth="1"/>
    <col min="8962" max="8962" width="49.5703125" style="1758" customWidth="1"/>
    <col min="8963" max="8963" width="4.85546875" style="1758" bestFit="1" customWidth="1"/>
    <col min="8964" max="8964" width="6" style="1758" bestFit="1" customWidth="1"/>
    <col min="8965" max="8965" width="9.5703125" style="1758" bestFit="1" customWidth="1"/>
    <col min="8966" max="8966" width="9.85546875" style="1758" bestFit="1" customWidth="1"/>
    <col min="8967" max="9216" width="9.140625" style="1758"/>
    <col min="9217" max="9217" width="5.7109375" style="1758" customWidth="1"/>
    <col min="9218" max="9218" width="49.5703125" style="1758" customWidth="1"/>
    <col min="9219" max="9219" width="4.85546875" style="1758" bestFit="1" customWidth="1"/>
    <col min="9220" max="9220" width="6" style="1758" bestFit="1" customWidth="1"/>
    <col min="9221" max="9221" width="9.5703125" style="1758" bestFit="1" customWidth="1"/>
    <col min="9222" max="9222" width="9.85546875" style="1758" bestFit="1" customWidth="1"/>
    <col min="9223" max="9472" width="9.140625" style="1758"/>
    <col min="9473" max="9473" width="5.7109375" style="1758" customWidth="1"/>
    <col min="9474" max="9474" width="49.5703125" style="1758" customWidth="1"/>
    <col min="9475" max="9475" width="4.85546875" style="1758" bestFit="1" customWidth="1"/>
    <col min="9476" max="9476" width="6" style="1758" bestFit="1" customWidth="1"/>
    <col min="9477" max="9477" width="9.5703125" style="1758" bestFit="1" customWidth="1"/>
    <col min="9478" max="9478" width="9.85546875" style="1758" bestFit="1" customWidth="1"/>
    <col min="9479" max="9728" width="9.140625" style="1758"/>
    <col min="9729" max="9729" width="5.7109375" style="1758" customWidth="1"/>
    <col min="9730" max="9730" width="49.5703125" style="1758" customWidth="1"/>
    <col min="9731" max="9731" width="4.85546875" style="1758" bestFit="1" customWidth="1"/>
    <col min="9732" max="9732" width="6" style="1758" bestFit="1" customWidth="1"/>
    <col min="9733" max="9733" width="9.5703125" style="1758" bestFit="1" customWidth="1"/>
    <col min="9734" max="9734" width="9.85546875" style="1758" bestFit="1" customWidth="1"/>
    <col min="9735" max="9984" width="9.140625" style="1758"/>
    <col min="9985" max="9985" width="5.7109375" style="1758" customWidth="1"/>
    <col min="9986" max="9986" width="49.5703125" style="1758" customWidth="1"/>
    <col min="9987" max="9987" width="4.85546875" style="1758" bestFit="1" customWidth="1"/>
    <col min="9988" max="9988" width="6" style="1758" bestFit="1" customWidth="1"/>
    <col min="9989" max="9989" width="9.5703125" style="1758" bestFit="1" customWidth="1"/>
    <col min="9990" max="9990" width="9.85546875" style="1758" bestFit="1" customWidth="1"/>
    <col min="9991" max="10240" width="9.140625" style="1758"/>
    <col min="10241" max="10241" width="5.7109375" style="1758" customWidth="1"/>
    <col min="10242" max="10242" width="49.5703125" style="1758" customWidth="1"/>
    <col min="10243" max="10243" width="4.85546875" style="1758" bestFit="1" customWidth="1"/>
    <col min="10244" max="10244" width="6" style="1758" bestFit="1" customWidth="1"/>
    <col min="10245" max="10245" width="9.5703125" style="1758" bestFit="1" customWidth="1"/>
    <col min="10246" max="10246" width="9.85546875" style="1758" bestFit="1" customWidth="1"/>
    <col min="10247" max="10496" width="9.140625" style="1758"/>
    <col min="10497" max="10497" width="5.7109375" style="1758" customWidth="1"/>
    <col min="10498" max="10498" width="49.5703125" style="1758" customWidth="1"/>
    <col min="10499" max="10499" width="4.85546875" style="1758" bestFit="1" customWidth="1"/>
    <col min="10500" max="10500" width="6" style="1758" bestFit="1" customWidth="1"/>
    <col min="10501" max="10501" width="9.5703125" style="1758" bestFit="1" customWidth="1"/>
    <col min="10502" max="10502" width="9.85546875" style="1758" bestFit="1" customWidth="1"/>
    <col min="10503" max="10752" width="9.140625" style="1758"/>
    <col min="10753" max="10753" width="5.7109375" style="1758" customWidth="1"/>
    <col min="10754" max="10754" width="49.5703125" style="1758" customWidth="1"/>
    <col min="10755" max="10755" width="4.85546875" style="1758" bestFit="1" customWidth="1"/>
    <col min="10756" max="10756" width="6" style="1758" bestFit="1" customWidth="1"/>
    <col min="10757" max="10757" width="9.5703125" style="1758" bestFit="1" customWidth="1"/>
    <col min="10758" max="10758" width="9.85546875" style="1758" bestFit="1" customWidth="1"/>
    <col min="10759" max="11008" width="9.140625" style="1758"/>
    <col min="11009" max="11009" width="5.7109375" style="1758" customWidth="1"/>
    <col min="11010" max="11010" width="49.5703125" style="1758" customWidth="1"/>
    <col min="11011" max="11011" width="4.85546875" style="1758" bestFit="1" customWidth="1"/>
    <col min="11012" max="11012" width="6" style="1758" bestFit="1" customWidth="1"/>
    <col min="11013" max="11013" width="9.5703125" style="1758" bestFit="1" customWidth="1"/>
    <col min="11014" max="11014" width="9.85546875" style="1758" bestFit="1" customWidth="1"/>
    <col min="11015" max="11264" width="9.140625" style="1758"/>
    <col min="11265" max="11265" width="5.7109375" style="1758" customWidth="1"/>
    <col min="11266" max="11266" width="49.5703125" style="1758" customWidth="1"/>
    <col min="11267" max="11267" width="4.85546875" style="1758" bestFit="1" customWidth="1"/>
    <col min="11268" max="11268" width="6" style="1758" bestFit="1" customWidth="1"/>
    <col min="11269" max="11269" width="9.5703125" style="1758" bestFit="1" customWidth="1"/>
    <col min="11270" max="11270" width="9.85546875" style="1758" bestFit="1" customWidth="1"/>
    <col min="11271" max="11520" width="9.140625" style="1758"/>
    <col min="11521" max="11521" width="5.7109375" style="1758" customWidth="1"/>
    <col min="11522" max="11522" width="49.5703125" style="1758" customWidth="1"/>
    <col min="11523" max="11523" width="4.85546875" style="1758" bestFit="1" customWidth="1"/>
    <col min="11524" max="11524" width="6" style="1758" bestFit="1" customWidth="1"/>
    <col min="11525" max="11525" width="9.5703125" style="1758" bestFit="1" customWidth="1"/>
    <col min="11526" max="11526" width="9.85546875" style="1758" bestFit="1" customWidth="1"/>
    <col min="11527" max="11776" width="9.140625" style="1758"/>
    <col min="11777" max="11777" width="5.7109375" style="1758" customWidth="1"/>
    <col min="11778" max="11778" width="49.5703125" style="1758" customWidth="1"/>
    <col min="11779" max="11779" width="4.85546875" style="1758" bestFit="1" customWidth="1"/>
    <col min="11780" max="11780" width="6" style="1758" bestFit="1" customWidth="1"/>
    <col min="11781" max="11781" width="9.5703125" style="1758" bestFit="1" customWidth="1"/>
    <col min="11782" max="11782" width="9.85546875" style="1758" bestFit="1" customWidth="1"/>
    <col min="11783" max="12032" width="9.140625" style="1758"/>
    <col min="12033" max="12033" width="5.7109375" style="1758" customWidth="1"/>
    <col min="12034" max="12034" width="49.5703125" style="1758" customWidth="1"/>
    <col min="12035" max="12035" width="4.85546875" style="1758" bestFit="1" customWidth="1"/>
    <col min="12036" max="12036" width="6" style="1758" bestFit="1" customWidth="1"/>
    <col min="12037" max="12037" width="9.5703125" style="1758" bestFit="1" customWidth="1"/>
    <col min="12038" max="12038" width="9.85546875" style="1758" bestFit="1" customWidth="1"/>
    <col min="12039" max="12288" width="9.140625" style="1758"/>
    <col min="12289" max="12289" width="5.7109375" style="1758" customWidth="1"/>
    <col min="12290" max="12290" width="49.5703125" style="1758" customWidth="1"/>
    <col min="12291" max="12291" width="4.85546875" style="1758" bestFit="1" customWidth="1"/>
    <col min="12292" max="12292" width="6" style="1758" bestFit="1" customWidth="1"/>
    <col min="12293" max="12293" width="9.5703125" style="1758" bestFit="1" customWidth="1"/>
    <col min="12294" max="12294" width="9.85546875" style="1758" bestFit="1" customWidth="1"/>
    <col min="12295" max="12544" width="9.140625" style="1758"/>
    <col min="12545" max="12545" width="5.7109375" style="1758" customWidth="1"/>
    <col min="12546" max="12546" width="49.5703125" style="1758" customWidth="1"/>
    <col min="12547" max="12547" width="4.85546875" style="1758" bestFit="1" customWidth="1"/>
    <col min="12548" max="12548" width="6" style="1758" bestFit="1" customWidth="1"/>
    <col min="12549" max="12549" width="9.5703125" style="1758" bestFit="1" customWidth="1"/>
    <col min="12550" max="12550" width="9.85546875" style="1758" bestFit="1" customWidth="1"/>
    <col min="12551" max="12800" width="9.140625" style="1758"/>
    <col min="12801" max="12801" width="5.7109375" style="1758" customWidth="1"/>
    <col min="12802" max="12802" width="49.5703125" style="1758" customWidth="1"/>
    <col min="12803" max="12803" width="4.85546875" style="1758" bestFit="1" customWidth="1"/>
    <col min="12804" max="12804" width="6" style="1758" bestFit="1" customWidth="1"/>
    <col min="12805" max="12805" width="9.5703125" style="1758" bestFit="1" customWidth="1"/>
    <col min="12806" max="12806" width="9.85546875" style="1758" bestFit="1" customWidth="1"/>
    <col min="12807" max="13056" width="9.140625" style="1758"/>
    <col min="13057" max="13057" width="5.7109375" style="1758" customWidth="1"/>
    <col min="13058" max="13058" width="49.5703125" style="1758" customWidth="1"/>
    <col min="13059" max="13059" width="4.85546875" style="1758" bestFit="1" customWidth="1"/>
    <col min="13060" max="13060" width="6" style="1758" bestFit="1" customWidth="1"/>
    <col min="13061" max="13061" width="9.5703125" style="1758" bestFit="1" customWidth="1"/>
    <col min="13062" max="13062" width="9.85546875" style="1758" bestFit="1" customWidth="1"/>
    <col min="13063" max="13312" width="9.140625" style="1758"/>
    <col min="13313" max="13313" width="5.7109375" style="1758" customWidth="1"/>
    <col min="13314" max="13314" width="49.5703125" style="1758" customWidth="1"/>
    <col min="13315" max="13315" width="4.85546875" style="1758" bestFit="1" customWidth="1"/>
    <col min="13316" max="13316" width="6" style="1758" bestFit="1" customWidth="1"/>
    <col min="13317" max="13317" width="9.5703125" style="1758" bestFit="1" customWidth="1"/>
    <col min="13318" max="13318" width="9.85546875" style="1758" bestFit="1" customWidth="1"/>
    <col min="13319" max="13568" width="9.140625" style="1758"/>
    <col min="13569" max="13569" width="5.7109375" style="1758" customWidth="1"/>
    <col min="13570" max="13570" width="49.5703125" style="1758" customWidth="1"/>
    <col min="13571" max="13571" width="4.85546875" style="1758" bestFit="1" customWidth="1"/>
    <col min="13572" max="13572" width="6" style="1758" bestFit="1" customWidth="1"/>
    <col min="13573" max="13573" width="9.5703125" style="1758" bestFit="1" customWidth="1"/>
    <col min="13574" max="13574" width="9.85546875" style="1758" bestFit="1" customWidth="1"/>
    <col min="13575" max="13824" width="9.140625" style="1758"/>
    <col min="13825" max="13825" width="5.7109375" style="1758" customWidth="1"/>
    <col min="13826" max="13826" width="49.5703125" style="1758" customWidth="1"/>
    <col min="13827" max="13827" width="4.85546875" style="1758" bestFit="1" customWidth="1"/>
    <col min="13828" max="13828" width="6" style="1758" bestFit="1" customWidth="1"/>
    <col min="13829" max="13829" width="9.5703125" style="1758" bestFit="1" customWidth="1"/>
    <col min="13830" max="13830" width="9.85546875" style="1758" bestFit="1" customWidth="1"/>
    <col min="13831" max="14080" width="9.140625" style="1758"/>
    <col min="14081" max="14081" width="5.7109375" style="1758" customWidth="1"/>
    <col min="14082" max="14082" width="49.5703125" style="1758" customWidth="1"/>
    <col min="14083" max="14083" width="4.85546875" style="1758" bestFit="1" customWidth="1"/>
    <col min="14084" max="14084" width="6" style="1758" bestFit="1" customWidth="1"/>
    <col min="14085" max="14085" width="9.5703125" style="1758" bestFit="1" customWidth="1"/>
    <col min="14086" max="14086" width="9.85546875" style="1758" bestFit="1" customWidth="1"/>
    <col min="14087" max="14336" width="9.140625" style="1758"/>
    <col min="14337" max="14337" width="5.7109375" style="1758" customWidth="1"/>
    <col min="14338" max="14338" width="49.5703125" style="1758" customWidth="1"/>
    <col min="14339" max="14339" width="4.85546875" style="1758" bestFit="1" customWidth="1"/>
    <col min="14340" max="14340" width="6" style="1758" bestFit="1" customWidth="1"/>
    <col min="14341" max="14341" width="9.5703125" style="1758" bestFit="1" customWidth="1"/>
    <col min="14342" max="14342" width="9.85546875" style="1758" bestFit="1" customWidth="1"/>
    <col min="14343" max="14592" width="9.140625" style="1758"/>
    <col min="14593" max="14593" width="5.7109375" style="1758" customWidth="1"/>
    <col min="14594" max="14594" width="49.5703125" style="1758" customWidth="1"/>
    <col min="14595" max="14595" width="4.85546875" style="1758" bestFit="1" customWidth="1"/>
    <col min="14596" max="14596" width="6" style="1758" bestFit="1" customWidth="1"/>
    <col min="14597" max="14597" width="9.5703125" style="1758" bestFit="1" customWidth="1"/>
    <col min="14598" max="14598" width="9.85546875" style="1758" bestFit="1" customWidth="1"/>
    <col min="14599" max="14848" width="9.140625" style="1758"/>
    <col min="14849" max="14849" width="5.7109375" style="1758" customWidth="1"/>
    <col min="14850" max="14850" width="49.5703125" style="1758" customWidth="1"/>
    <col min="14851" max="14851" width="4.85546875" style="1758" bestFit="1" customWidth="1"/>
    <col min="14852" max="14852" width="6" style="1758" bestFit="1" customWidth="1"/>
    <col min="14853" max="14853" width="9.5703125" style="1758" bestFit="1" customWidth="1"/>
    <col min="14854" max="14854" width="9.85546875" style="1758" bestFit="1" customWidth="1"/>
    <col min="14855" max="15104" width="9.140625" style="1758"/>
    <col min="15105" max="15105" width="5.7109375" style="1758" customWidth="1"/>
    <col min="15106" max="15106" width="49.5703125" style="1758" customWidth="1"/>
    <col min="15107" max="15107" width="4.85546875" style="1758" bestFit="1" customWidth="1"/>
    <col min="15108" max="15108" width="6" style="1758" bestFit="1" customWidth="1"/>
    <col min="15109" max="15109" width="9.5703125" style="1758" bestFit="1" customWidth="1"/>
    <col min="15110" max="15110" width="9.85546875" style="1758" bestFit="1" customWidth="1"/>
    <col min="15111" max="15360" width="9.140625" style="1758"/>
    <col min="15361" max="15361" width="5.7109375" style="1758" customWidth="1"/>
    <col min="15362" max="15362" width="49.5703125" style="1758" customWidth="1"/>
    <col min="15363" max="15363" width="4.85546875" style="1758" bestFit="1" customWidth="1"/>
    <col min="15364" max="15364" width="6" style="1758" bestFit="1" customWidth="1"/>
    <col min="15365" max="15365" width="9.5703125" style="1758" bestFit="1" customWidth="1"/>
    <col min="15366" max="15366" width="9.85546875" style="1758" bestFit="1" customWidth="1"/>
    <col min="15367" max="15616" width="9.140625" style="1758"/>
    <col min="15617" max="15617" width="5.7109375" style="1758" customWidth="1"/>
    <col min="15618" max="15618" width="49.5703125" style="1758" customWidth="1"/>
    <col min="15619" max="15619" width="4.85546875" style="1758" bestFit="1" customWidth="1"/>
    <col min="15620" max="15620" width="6" style="1758" bestFit="1" customWidth="1"/>
    <col min="15621" max="15621" width="9.5703125" style="1758" bestFit="1" customWidth="1"/>
    <col min="15622" max="15622" width="9.85546875" style="1758" bestFit="1" customWidth="1"/>
    <col min="15623" max="15872" width="9.140625" style="1758"/>
    <col min="15873" max="15873" width="5.7109375" style="1758" customWidth="1"/>
    <col min="15874" max="15874" width="49.5703125" style="1758" customWidth="1"/>
    <col min="15875" max="15875" width="4.85546875" style="1758" bestFit="1" customWidth="1"/>
    <col min="15876" max="15876" width="6" style="1758" bestFit="1" customWidth="1"/>
    <col min="15877" max="15877" width="9.5703125" style="1758" bestFit="1" customWidth="1"/>
    <col min="15878" max="15878" width="9.85546875" style="1758" bestFit="1" customWidth="1"/>
    <col min="15879" max="16128" width="9.140625" style="1758"/>
    <col min="16129" max="16129" width="5.7109375" style="1758" customWidth="1"/>
    <col min="16130" max="16130" width="49.5703125" style="1758" customWidth="1"/>
    <col min="16131" max="16131" width="4.85546875" style="1758" bestFit="1" customWidth="1"/>
    <col min="16132" max="16132" width="6" style="1758" bestFit="1" customWidth="1"/>
    <col min="16133" max="16133" width="9.5703125" style="1758" bestFit="1" customWidth="1"/>
    <col min="16134" max="16134" width="9.85546875" style="1758" bestFit="1" customWidth="1"/>
    <col min="16135" max="16384" width="9.140625" style="1758"/>
  </cols>
  <sheetData>
    <row r="1" spans="1:25" s="1749" customFormat="1" ht="24" customHeight="1">
      <c r="A1" s="1926" t="s">
        <v>2713</v>
      </c>
      <c r="B1" s="1927" t="s">
        <v>2714</v>
      </c>
      <c r="C1" s="1928" t="s">
        <v>2058</v>
      </c>
      <c r="D1" s="1929" t="s">
        <v>39</v>
      </c>
      <c r="E1" s="1930" t="s">
        <v>2946</v>
      </c>
      <c r="F1" s="1931" t="s">
        <v>2716</v>
      </c>
      <c r="G1" s="2110"/>
      <c r="H1" s="2110"/>
      <c r="I1" s="2110"/>
      <c r="J1" s="2110"/>
      <c r="K1" s="2110"/>
      <c r="L1" s="2110"/>
      <c r="M1" s="2110"/>
      <c r="N1" s="2110"/>
      <c r="O1" s="2110"/>
      <c r="P1" s="2110"/>
      <c r="Q1" s="2110"/>
      <c r="R1" s="2110"/>
      <c r="S1" s="2110"/>
      <c r="T1" s="2110"/>
      <c r="U1" s="2110"/>
      <c r="V1" s="2110"/>
      <c r="W1" s="2110"/>
      <c r="X1" s="2110"/>
      <c r="Y1" s="2110"/>
    </row>
    <row r="2" spans="1:25" s="1749" customFormat="1" ht="13.5" customHeight="1">
      <c r="A2" s="1926"/>
      <c r="B2" s="1927"/>
      <c r="C2" s="1928"/>
      <c r="D2" s="1929"/>
      <c r="E2" s="1931"/>
      <c r="F2" s="1931"/>
      <c r="G2" s="2110"/>
      <c r="H2" s="2110"/>
      <c r="I2" s="2110"/>
      <c r="J2" s="2110"/>
      <c r="K2" s="2110"/>
      <c r="L2" s="2110"/>
      <c r="M2" s="2110"/>
      <c r="N2" s="2110"/>
      <c r="O2" s="2110"/>
      <c r="P2" s="2110"/>
      <c r="Q2" s="2110"/>
      <c r="R2" s="2110"/>
      <c r="S2" s="2110"/>
      <c r="T2" s="2110"/>
      <c r="U2" s="2110"/>
      <c r="V2" s="2110"/>
      <c r="W2" s="2110"/>
      <c r="X2" s="2110"/>
      <c r="Y2" s="2110"/>
    </row>
    <row r="3" spans="1:25" s="1749" customFormat="1" ht="13.5" customHeight="1">
      <c r="A3" s="1932"/>
      <c r="B3" s="1927"/>
      <c r="C3" s="1928"/>
      <c r="D3" s="1929"/>
      <c r="E3" s="1931"/>
      <c r="F3" s="1931"/>
      <c r="G3" s="2110"/>
      <c r="H3" s="2110"/>
      <c r="I3" s="2110"/>
      <c r="J3" s="2110"/>
      <c r="K3" s="2110"/>
      <c r="L3" s="2110"/>
      <c r="M3" s="2110"/>
      <c r="N3" s="2110"/>
      <c r="O3" s="2110"/>
      <c r="P3" s="2110"/>
      <c r="Q3" s="2110"/>
      <c r="R3" s="2110"/>
      <c r="S3" s="2110"/>
      <c r="T3" s="2110"/>
      <c r="U3" s="2110"/>
      <c r="V3" s="2110"/>
      <c r="W3" s="2110"/>
      <c r="X3" s="2110"/>
      <c r="Y3" s="2110"/>
    </row>
    <row r="4" spans="1:25" ht="36">
      <c r="A4" s="1933" t="s">
        <v>2947</v>
      </c>
      <c r="B4" s="1934" t="s">
        <v>2948</v>
      </c>
      <c r="C4" s="1935"/>
      <c r="D4" s="1936"/>
      <c r="E4" s="1779"/>
      <c r="F4" s="1779"/>
    </row>
    <row r="5" spans="1:25">
      <c r="A5" s="1937"/>
      <c r="B5" s="1938"/>
      <c r="C5" s="1939"/>
      <c r="D5" s="1940"/>
      <c r="E5" s="1941"/>
      <c r="F5" s="1941"/>
    </row>
    <row r="6" spans="1:25" s="1578" customFormat="1">
      <c r="A6" s="1942">
        <f>COUNT($A$3:A5)+1</f>
        <v>1</v>
      </c>
      <c r="B6" s="1943" t="s">
        <v>2949</v>
      </c>
      <c r="C6" s="1944"/>
      <c r="D6" s="1945"/>
      <c r="E6" s="2144"/>
      <c r="F6" s="1946"/>
      <c r="G6" s="2127"/>
      <c r="H6" s="2127"/>
      <c r="I6" s="2127"/>
      <c r="J6" s="2127"/>
      <c r="K6" s="2127"/>
      <c r="L6" s="2127"/>
      <c r="M6" s="2127"/>
      <c r="N6" s="2127"/>
      <c r="O6" s="2127"/>
      <c r="P6" s="2127"/>
      <c r="Q6" s="2127"/>
      <c r="R6" s="2127"/>
      <c r="S6" s="2127"/>
      <c r="T6" s="2127"/>
      <c r="U6" s="2127"/>
      <c r="V6" s="2127"/>
      <c r="W6" s="2127"/>
      <c r="X6" s="2127"/>
      <c r="Y6" s="2127"/>
    </row>
    <row r="7" spans="1:25" s="1578" customFormat="1">
      <c r="A7" s="1947"/>
      <c r="B7" s="1943" t="s">
        <v>2950</v>
      </c>
      <c r="C7" s="1944"/>
      <c r="D7" s="1948"/>
      <c r="E7" s="2144"/>
      <c r="F7" s="1946"/>
      <c r="G7" s="2127"/>
      <c r="H7" s="2127"/>
      <c r="I7" s="2127"/>
      <c r="J7" s="2127"/>
      <c r="K7" s="2127"/>
      <c r="L7" s="2127"/>
      <c r="M7" s="2127"/>
      <c r="N7" s="2127"/>
      <c r="O7" s="2127"/>
      <c r="P7" s="2127"/>
      <c r="Q7" s="2127"/>
      <c r="R7" s="2127"/>
      <c r="S7" s="2127"/>
      <c r="T7" s="2127"/>
      <c r="U7" s="2127"/>
      <c r="V7" s="2127"/>
      <c r="W7" s="2127"/>
      <c r="X7" s="2127"/>
      <c r="Y7" s="2127"/>
    </row>
    <row r="8" spans="1:25" s="1578" customFormat="1" ht="25.5">
      <c r="A8" s="1947"/>
      <c r="B8" s="1943" t="s">
        <v>2951</v>
      </c>
      <c r="C8" s="1944"/>
      <c r="D8" s="1948"/>
      <c r="E8" s="2144"/>
      <c r="F8" s="1946"/>
      <c r="G8" s="2127"/>
      <c r="H8" s="2127"/>
      <c r="I8" s="2127"/>
      <c r="J8" s="2127"/>
      <c r="K8" s="2127"/>
      <c r="L8" s="2127"/>
      <c r="M8" s="2127"/>
      <c r="N8" s="2127"/>
      <c r="O8" s="2127"/>
      <c r="P8" s="2127"/>
      <c r="Q8" s="2127"/>
      <c r="R8" s="2127"/>
      <c r="S8" s="2127"/>
      <c r="T8" s="2127"/>
      <c r="U8" s="2127"/>
      <c r="V8" s="2127"/>
      <c r="W8" s="2127"/>
      <c r="X8" s="2127"/>
      <c r="Y8" s="2127"/>
    </row>
    <row r="9" spans="1:25" s="1578" customFormat="1" ht="18.75" customHeight="1">
      <c r="A9" s="1947"/>
      <c r="B9" s="1943" t="s">
        <v>2952</v>
      </c>
      <c r="C9" s="1944"/>
      <c r="D9" s="1948"/>
      <c r="E9" s="2144"/>
      <c r="F9" s="1946"/>
      <c r="G9" s="2127"/>
      <c r="H9" s="2127"/>
      <c r="I9" s="2127"/>
      <c r="J9" s="2127"/>
      <c r="K9" s="2127"/>
      <c r="L9" s="2127"/>
      <c r="M9" s="2127"/>
      <c r="N9" s="2127"/>
      <c r="O9" s="2127"/>
      <c r="P9" s="2127"/>
      <c r="Q9" s="2127"/>
      <c r="R9" s="2127"/>
      <c r="S9" s="2127"/>
      <c r="T9" s="2127"/>
      <c r="U9" s="2127"/>
      <c r="V9" s="2127"/>
      <c r="W9" s="2127"/>
      <c r="X9" s="2127"/>
      <c r="Y9" s="2127"/>
    </row>
    <row r="10" spans="1:25" s="1578" customFormat="1">
      <c r="A10" s="1947"/>
      <c r="B10" s="1943" t="s">
        <v>2953</v>
      </c>
      <c r="C10" s="1944"/>
      <c r="D10" s="1948"/>
      <c r="E10" s="2144"/>
      <c r="F10" s="1946"/>
      <c r="G10" s="2127"/>
      <c r="H10" s="2127"/>
      <c r="I10" s="2127"/>
      <c r="J10" s="2127"/>
      <c r="K10" s="2127"/>
      <c r="L10" s="2127"/>
      <c r="M10" s="2127"/>
      <c r="N10" s="2127"/>
      <c r="O10" s="2127"/>
      <c r="P10" s="2127"/>
      <c r="Q10" s="2127"/>
      <c r="R10" s="2127"/>
      <c r="S10" s="2127"/>
      <c r="T10" s="2127"/>
      <c r="U10" s="2127"/>
      <c r="V10" s="2127"/>
      <c r="W10" s="2127"/>
      <c r="X10" s="2127"/>
      <c r="Y10" s="2127"/>
    </row>
    <row r="11" spans="1:25" s="1578" customFormat="1">
      <c r="A11" s="1947"/>
      <c r="B11" s="1943" t="s">
        <v>2954</v>
      </c>
      <c r="C11" s="1944"/>
      <c r="D11" s="1948"/>
      <c r="E11" s="2144"/>
      <c r="F11" s="1946"/>
      <c r="G11" s="2127"/>
      <c r="H11" s="2127"/>
      <c r="I11" s="2127"/>
      <c r="J11" s="2127"/>
      <c r="K11" s="2127"/>
      <c r="L11" s="2127"/>
      <c r="M11" s="2127"/>
      <c r="N11" s="2127"/>
      <c r="O11" s="2127"/>
      <c r="P11" s="2127"/>
      <c r="Q11" s="2127"/>
      <c r="R11" s="2127"/>
      <c r="S11" s="2127"/>
      <c r="T11" s="2127"/>
      <c r="U11" s="2127"/>
      <c r="V11" s="2127"/>
      <c r="W11" s="2127"/>
      <c r="X11" s="2127"/>
      <c r="Y11" s="2127"/>
    </row>
    <row r="12" spans="1:25" s="1578" customFormat="1">
      <c r="A12" s="1947"/>
      <c r="B12" s="1943" t="s">
        <v>2955</v>
      </c>
      <c r="C12" s="1944"/>
      <c r="D12" s="1948"/>
      <c r="E12" s="2144"/>
      <c r="F12" s="1946"/>
      <c r="G12" s="2127"/>
      <c r="H12" s="2127"/>
      <c r="I12" s="2127"/>
      <c r="J12" s="2127"/>
      <c r="K12" s="2127"/>
      <c r="L12" s="2127"/>
      <c r="M12" s="2127"/>
      <c r="N12" s="2127"/>
      <c r="O12" s="2127"/>
      <c r="P12" s="2127"/>
      <c r="Q12" s="2127"/>
      <c r="R12" s="2127"/>
      <c r="S12" s="2127"/>
      <c r="T12" s="2127"/>
      <c r="U12" s="2127"/>
      <c r="V12" s="2127"/>
      <c r="W12" s="2127"/>
      <c r="X12" s="2127"/>
      <c r="Y12" s="2127"/>
    </row>
    <row r="13" spans="1:25" s="1578" customFormat="1">
      <c r="A13" s="1947"/>
      <c r="B13" s="1943" t="s">
        <v>2956</v>
      </c>
      <c r="C13" s="1944" t="s">
        <v>73</v>
      </c>
      <c r="D13" s="1949">
        <v>2</v>
      </c>
      <c r="E13" s="1946"/>
      <c r="F13" s="1946">
        <f>E13*D13</f>
        <v>0</v>
      </c>
      <c r="G13" s="2127"/>
      <c r="H13" s="2127"/>
      <c r="I13" s="2127"/>
      <c r="J13" s="2127"/>
      <c r="K13" s="2127"/>
      <c r="L13" s="2127"/>
      <c r="M13" s="2127"/>
      <c r="N13" s="2127"/>
      <c r="O13" s="2127"/>
      <c r="P13" s="2127"/>
      <c r="Q13" s="2127"/>
      <c r="R13" s="2127"/>
      <c r="S13" s="2127"/>
      <c r="T13" s="2127"/>
      <c r="U13" s="2127"/>
      <c r="V13" s="2127"/>
      <c r="W13" s="2127"/>
      <c r="X13" s="2127"/>
      <c r="Y13" s="2127"/>
    </row>
    <row r="14" spans="1:25" s="1578" customFormat="1">
      <c r="A14" s="1947"/>
      <c r="B14" s="1943"/>
      <c r="C14" s="1944"/>
      <c r="D14" s="1949"/>
      <c r="E14" s="1946"/>
      <c r="F14" s="1946"/>
      <c r="G14" s="2127"/>
      <c r="H14" s="2127"/>
      <c r="I14" s="2127"/>
      <c r="J14" s="2127"/>
      <c r="K14" s="2127"/>
      <c r="L14" s="2127"/>
      <c r="M14" s="2127"/>
      <c r="N14" s="2127"/>
      <c r="O14" s="2127"/>
      <c r="P14" s="2127"/>
      <c r="Q14" s="2127"/>
      <c r="R14" s="2127"/>
      <c r="S14" s="2127"/>
      <c r="T14" s="2127"/>
      <c r="U14" s="2127"/>
      <c r="V14" s="2127"/>
      <c r="W14" s="2127"/>
      <c r="X14" s="2127"/>
      <c r="Y14" s="2127"/>
    </row>
    <row r="15" spans="1:25" s="1578" customFormat="1">
      <c r="A15" s="1942">
        <f>COUNT($A$3:A14)+1</f>
        <v>2</v>
      </c>
      <c r="B15" s="1950" t="s">
        <v>2957</v>
      </c>
      <c r="C15" s="1951"/>
      <c r="D15" s="1948"/>
      <c r="E15" s="2145"/>
      <c r="F15" s="1779"/>
      <c r="G15" s="2127"/>
      <c r="H15" s="2127"/>
      <c r="I15" s="2127"/>
      <c r="J15" s="2127"/>
      <c r="K15" s="2127"/>
      <c r="L15" s="2127"/>
      <c r="M15" s="2127"/>
      <c r="N15" s="2127"/>
      <c r="O15" s="2127"/>
      <c r="P15" s="2127"/>
      <c r="Q15" s="2127"/>
      <c r="R15" s="2127"/>
      <c r="S15" s="2127"/>
      <c r="T15" s="2127"/>
      <c r="U15" s="2127"/>
      <c r="V15" s="2127"/>
      <c r="W15" s="2127"/>
      <c r="X15" s="2127"/>
      <c r="Y15" s="2127"/>
    </row>
    <row r="16" spans="1:25" s="1578" customFormat="1" ht="76.5">
      <c r="A16" s="1952"/>
      <c r="B16" s="1950" t="s">
        <v>2958</v>
      </c>
      <c r="C16" s="1951"/>
      <c r="D16" s="1948"/>
      <c r="E16" s="2145"/>
      <c r="F16" s="1779"/>
      <c r="G16" s="2127"/>
      <c r="H16" s="2127"/>
      <c r="I16" s="2127"/>
      <c r="J16" s="2127"/>
      <c r="K16" s="2127"/>
      <c r="L16" s="2127"/>
      <c r="M16" s="2127"/>
      <c r="N16" s="2127"/>
      <c r="O16" s="2127"/>
      <c r="P16" s="2127"/>
      <c r="Q16" s="2127"/>
      <c r="R16" s="2127"/>
      <c r="S16" s="2127"/>
      <c r="T16" s="2127"/>
      <c r="U16" s="2127"/>
      <c r="V16" s="2127"/>
      <c r="W16" s="2127"/>
      <c r="X16" s="2127"/>
      <c r="Y16" s="2127"/>
    </row>
    <row r="17" spans="1:25" s="1578" customFormat="1">
      <c r="A17" s="1952"/>
      <c r="B17" s="1950" t="s">
        <v>2959</v>
      </c>
      <c r="C17" s="1951"/>
      <c r="D17" s="1948"/>
      <c r="E17" s="2145"/>
      <c r="F17" s="1779"/>
      <c r="G17" s="2127"/>
      <c r="H17" s="2127"/>
      <c r="I17" s="2127"/>
      <c r="J17" s="2127"/>
      <c r="K17" s="2127"/>
      <c r="L17" s="2127"/>
      <c r="M17" s="2127"/>
      <c r="N17" s="2127"/>
      <c r="O17" s="2127"/>
      <c r="P17" s="2127"/>
      <c r="Q17" s="2127"/>
      <c r="R17" s="2127"/>
      <c r="S17" s="2127"/>
      <c r="T17" s="2127"/>
      <c r="U17" s="2127"/>
      <c r="V17" s="2127"/>
      <c r="W17" s="2127"/>
      <c r="X17" s="2127"/>
      <c r="Y17" s="2127"/>
    </row>
    <row r="18" spans="1:25" s="1578" customFormat="1">
      <c r="A18" s="1952"/>
      <c r="B18" s="1950" t="s">
        <v>2960</v>
      </c>
      <c r="C18" s="1951"/>
      <c r="D18" s="1948"/>
      <c r="E18" s="2145"/>
      <c r="F18" s="1779"/>
      <c r="G18" s="2127"/>
      <c r="H18" s="2127"/>
      <c r="I18" s="2127"/>
      <c r="J18" s="2127"/>
      <c r="K18" s="2127"/>
      <c r="L18" s="2127"/>
      <c r="M18" s="2127"/>
      <c r="N18" s="2127"/>
      <c r="O18" s="2127"/>
      <c r="P18" s="2127"/>
      <c r="Q18" s="2127"/>
      <c r="R18" s="2127"/>
      <c r="S18" s="2127"/>
      <c r="T18" s="2127"/>
      <c r="U18" s="2127"/>
      <c r="V18" s="2127"/>
      <c r="W18" s="2127"/>
      <c r="X18" s="2127"/>
      <c r="Y18" s="2127"/>
    </row>
    <row r="19" spans="1:25" s="1578" customFormat="1">
      <c r="A19" s="1952"/>
      <c r="B19" s="1950" t="s">
        <v>2961</v>
      </c>
      <c r="C19" s="1948"/>
      <c r="D19" s="1948"/>
      <c r="E19" s="2145"/>
      <c r="F19" s="1953"/>
      <c r="G19" s="2127"/>
      <c r="H19" s="2127"/>
      <c r="I19" s="2127"/>
      <c r="J19" s="2127"/>
      <c r="K19" s="2127"/>
      <c r="L19" s="2127"/>
      <c r="M19" s="2127"/>
      <c r="N19" s="2127"/>
      <c r="O19" s="2127"/>
      <c r="P19" s="2127"/>
      <c r="Q19" s="2127"/>
      <c r="R19" s="2127"/>
      <c r="S19" s="2127"/>
      <c r="T19" s="2127"/>
      <c r="U19" s="2127"/>
      <c r="V19" s="2127"/>
      <c r="W19" s="2127"/>
      <c r="X19" s="2127"/>
      <c r="Y19" s="2127"/>
    </row>
    <row r="20" spans="1:25" s="1578" customFormat="1">
      <c r="A20" s="1952"/>
      <c r="B20" s="1950" t="s">
        <v>2962</v>
      </c>
      <c r="C20" s="1948" t="s">
        <v>84</v>
      </c>
      <c r="D20" s="1948">
        <v>1</v>
      </c>
      <c r="E20" s="2093"/>
      <c r="F20" s="1682">
        <f>D20*E20</f>
        <v>0</v>
      </c>
      <c r="G20" s="2127"/>
      <c r="H20" s="2127"/>
      <c r="I20" s="2127"/>
      <c r="J20" s="2127"/>
      <c r="K20" s="2127"/>
      <c r="L20" s="2127"/>
      <c r="M20" s="2127"/>
      <c r="N20" s="2127"/>
      <c r="O20" s="2127"/>
      <c r="P20" s="2127"/>
      <c r="Q20" s="2127"/>
      <c r="R20" s="2127"/>
      <c r="S20" s="2127"/>
      <c r="T20" s="2127"/>
      <c r="U20" s="2127"/>
      <c r="V20" s="2127"/>
      <c r="W20" s="2127"/>
      <c r="X20" s="2127"/>
      <c r="Y20" s="2127"/>
    </row>
    <row r="21" spans="1:25" s="1578" customFormat="1">
      <c r="A21" s="1942"/>
      <c r="B21" s="1950"/>
      <c r="C21" s="1950"/>
      <c r="D21" s="1942"/>
      <c r="E21" s="2146"/>
      <c r="F21" s="1954"/>
      <c r="G21" s="2127"/>
      <c r="H21" s="2127"/>
      <c r="I21" s="2127"/>
      <c r="J21" s="2127"/>
      <c r="K21" s="2127"/>
      <c r="L21" s="2127"/>
      <c r="M21" s="2127"/>
      <c r="N21" s="2127"/>
      <c r="O21" s="2127"/>
      <c r="P21" s="2127"/>
      <c r="Q21" s="2127"/>
      <c r="R21" s="2127"/>
      <c r="S21" s="2127"/>
      <c r="T21" s="2127"/>
      <c r="U21" s="2127"/>
      <c r="V21" s="2127"/>
      <c r="W21" s="2127"/>
      <c r="X21" s="2127"/>
      <c r="Y21" s="2127"/>
    </row>
    <row r="22" spans="1:25" s="1796" customFormat="1">
      <c r="A22" s="1942">
        <f>COUNT($A$3:A21)+1</f>
        <v>3</v>
      </c>
      <c r="B22" s="1955" t="s">
        <v>2963</v>
      </c>
      <c r="C22" s="1956"/>
      <c r="D22" s="1956"/>
      <c r="E22" s="2093"/>
      <c r="F22" s="1682"/>
      <c r="G22" s="2120"/>
      <c r="H22" s="2120"/>
      <c r="I22" s="2120"/>
      <c r="J22" s="2120"/>
      <c r="K22" s="2120"/>
      <c r="L22" s="2120"/>
      <c r="M22" s="2120"/>
      <c r="N22" s="2120"/>
      <c r="O22" s="2120"/>
      <c r="P22" s="2120"/>
      <c r="Q22" s="2120"/>
      <c r="R22" s="2120"/>
      <c r="S22" s="2120"/>
      <c r="T22" s="2120"/>
      <c r="U22" s="2120"/>
      <c r="V22" s="2120"/>
      <c r="W22" s="2120"/>
      <c r="X22" s="2120"/>
      <c r="Y22" s="2120"/>
    </row>
    <row r="23" spans="1:25" s="1958" customFormat="1" ht="38.25">
      <c r="A23" s="1942"/>
      <c r="B23" s="1957" t="s">
        <v>2964</v>
      </c>
      <c r="C23" s="1956" t="s">
        <v>84</v>
      </c>
      <c r="D23" s="1956">
        <v>1</v>
      </c>
      <c r="E23" s="2093"/>
      <c r="F23" s="1682">
        <f>D23*E23</f>
        <v>0</v>
      </c>
      <c r="G23" s="2156"/>
      <c r="H23" s="2156"/>
      <c r="I23" s="2156"/>
      <c r="J23" s="2156"/>
      <c r="K23" s="2156"/>
      <c r="L23" s="2156"/>
      <c r="M23" s="2156"/>
      <c r="N23" s="2156"/>
      <c r="O23" s="2156"/>
      <c r="P23" s="2156"/>
      <c r="Q23" s="2156"/>
      <c r="R23" s="2156"/>
      <c r="S23" s="2156"/>
      <c r="T23" s="2156"/>
      <c r="U23" s="2156"/>
      <c r="V23" s="2156"/>
      <c r="W23" s="2156"/>
      <c r="X23" s="2156"/>
      <c r="Y23" s="2156"/>
    </row>
    <row r="24" spans="1:25" s="1958" customFormat="1">
      <c r="A24" s="1959"/>
      <c r="B24" s="1957"/>
      <c r="C24" s="1956"/>
      <c r="D24" s="1956"/>
      <c r="E24" s="2093"/>
      <c r="F24" s="1682"/>
      <c r="G24" s="2156"/>
      <c r="H24" s="2156"/>
      <c r="I24" s="2156"/>
      <c r="J24" s="2156"/>
      <c r="K24" s="2156"/>
      <c r="L24" s="2156"/>
      <c r="M24" s="2156"/>
      <c r="N24" s="2156"/>
      <c r="O24" s="2156"/>
      <c r="P24" s="2156"/>
      <c r="Q24" s="2156"/>
      <c r="R24" s="2156"/>
      <c r="S24" s="2156"/>
      <c r="T24" s="2156"/>
      <c r="U24" s="2156"/>
      <c r="V24" s="2156"/>
      <c r="W24" s="2156"/>
      <c r="X24" s="2156"/>
      <c r="Y24" s="2156"/>
    </row>
    <row r="25" spans="1:25" s="1796" customFormat="1">
      <c r="A25" s="1942">
        <f>COUNT($A$3:A24)+1</f>
        <v>4</v>
      </c>
      <c r="B25" s="1955" t="s">
        <v>2965</v>
      </c>
      <c r="C25" s="1956"/>
      <c r="D25" s="1956"/>
      <c r="E25" s="2093"/>
      <c r="F25" s="1682"/>
      <c r="G25" s="2120"/>
      <c r="H25" s="2120"/>
      <c r="I25" s="2120"/>
      <c r="J25" s="2120"/>
      <c r="K25" s="2120"/>
      <c r="L25" s="2120"/>
      <c r="M25" s="2120"/>
      <c r="N25" s="2120"/>
      <c r="O25" s="2120"/>
      <c r="P25" s="2120"/>
      <c r="Q25" s="2120"/>
      <c r="R25" s="2120"/>
      <c r="S25" s="2120"/>
      <c r="T25" s="2120"/>
      <c r="U25" s="2120"/>
      <c r="V25" s="2120"/>
      <c r="W25" s="2120"/>
      <c r="X25" s="2120"/>
      <c r="Y25" s="2120"/>
    </row>
    <row r="26" spans="1:25" s="1796" customFormat="1" ht="25.5">
      <c r="A26" s="1942"/>
      <c r="B26" s="1955" t="s">
        <v>2966</v>
      </c>
      <c r="C26" s="1956"/>
      <c r="D26" s="1956"/>
      <c r="E26" s="2093"/>
      <c r="F26" s="1682"/>
      <c r="G26" s="2120"/>
      <c r="H26" s="2120"/>
      <c r="I26" s="2120"/>
      <c r="J26" s="2120"/>
      <c r="K26" s="2120"/>
      <c r="L26" s="2120"/>
      <c r="M26" s="2120"/>
      <c r="N26" s="2120"/>
      <c r="O26" s="2120"/>
      <c r="P26" s="2120"/>
      <c r="Q26" s="2120"/>
      <c r="R26" s="2120"/>
      <c r="S26" s="2120"/>
      <c r="T26" s="2120"/>
      <c r="U26" s="2120"/>
      <c r="V26" s="2120"/>
      <c r="W26" s="2120"/>
      <c r="X26" s="2120"/>
      <c r="Y26" s="2120"/>
    </row>
    <row r="27" spans="1:25" s="1958" customFormat="1">
      <c r="A27" s="1959"/>
      <c r="B27" s="1957" t="s">
        <v>2967</v>
      </c>
      <c r="C27" s="1956" t="s">
        <v>84</v>
      </c>
      <c r="D27" s="1956">
        <v>1</v>
      </c>
      <c r="E27" s="2093"/>
      <c r="F27" s="1682">
        <f>D27*E27</f>
        <v>0</v>
      </c>
      <c r="G27" s="2156"/>
      <c r="H27" s="2156"/>
      <c r="I27" s="2156"/>
      <c r="J27" s="2156"/>
      <c r="K27" s="2156"/>
      <c r="L27" s="2156"/>
      <c r="M27" s="2156"/>
      <c r="N27" s="2156"/>
      <c r="O27" s="2156"/>
      <c r="P27" s="2156"/>
      <c r="Q27" s="2156"/>
      <c r="R27" s="2156"/>
      <c r="S27" s="2156"/>
      <c r="T27" s="2156"/>
      <c r="U27" s="2156"/>
      <c r="V27" s="2156"/>
      <c r="W27" s="2156"/>
      <c r="X27" s="2156"/>
      <c r="Y27" s="2156"/>
    </row>
    <row r="28" spans="1:25" s="1958" customFormat="1">
      <c r="A28" s="1959"/>
      <c r="B28" s="1957"/>
      <c r="C28" s="1956"/>
      <c r="D28" s="1956"/>
      <c r="E28" s="2093"/>
      <c r="F28" s="1682"/>
      <c r="G28" s="2156"/>
      <c r="H28" s="2156"/>
      <c r="I28" s="2156"/>
      <c r="J28" s="2156"/>
      <c r="K28" s="2156"/>
      <c r="L28" s="2156"/>
      <c r="M28" s="2156"/>
      <c r="N28" s="2156"/>
      <c r="O28" s="2156"/>
      <c r="P28" s="2156"/>
      <c r="Q28" s="2156"/>
      <c r="R28" s="2156"/>
      <c r="S28" s="2156"/>
      <c r="T28" s="2156"/>
      <c r="U28" s="2156"/>
      <c r="V28" s="2156"/>
      <c r="W28" s="2156"/>
      <c r="X28" s="2156"/>
      <c r="Y28" s="2156"/>
    </row>
    <row r="29" spans="1:25" s="1578" customFormat="1" ht="38.25">
      <c r="A29" s="1942">
        <f>COUNT($A$3:A28)+1</f>
        <v>5</v>
      </c>
      <c r="B29" s="1960" t="s">
        <v>2968</v>
      </c>
      <c r="C29" s="1961"/>
      <c r="D29" s="1962"/>
      <c r="E29" s="1946"/>
      <c r="F29" s="1946">
        <f>E29*D29</f>
        <v>0</v>
      </c>
      <c r="G29" s="2127"/>
      <c r="H29" s="2127"/>
      <c r="I29" s="2127"/>
      <c r="J29" s="2127"/>
      <c r="K29" s="2127"/>
      <c r="L29" s="2127"/>
      <c r="M29" s="2127"/>
      <c r="N29" s="2127"/>
      <c r="O29" s="2127"/>
      <c r="P29" s="2127"/>
      <c r="Q29" s="2127"/>
      <c r="R29" s="2127"/>
      <c r="S29" s="2127"/>
      <c r="T29" s="2127"/>
      <c r="U29" s="2127"/>
      <c r="V29" s="2127"/>
      <c r="W29" s="2127"/>
      <c r="X29" s="2127"/>
      <c r="Y29" s="2127"/>
    </row>
    <row r="30" spans="1:25" s="1578" customFormat="1">
      <c r="A30" s="1963"/>
      <c r="B30" s="1964" t="s">
        <v>2969</v>
      </c>
      <c r="C30" s="1961"/>
      <c r="D30" s="1962"/>
      <c r="E30" s="1965"/>
      <c r="F30" s="1946">
        <f>E30*D30</f>
        <v>0</v>
      </c>
      <c r="G30" s="2127"/>
      <c r="H30" s="2127"/>
      <c r="I30" s="2127"/>
      <c r="J30" s="2127"/>
      <c r="K30" s="2127"/>
      <c r="L30" s="2127"/>
      <c r="M30" s="2127"/>
      <c r="N30" s="2127"/>
      <c r="O30" s="2127"/>
      <c r="P30" s="2127"/>
      <c r="Q30" s="2127"/>
      <c r="R30" s="2127"/>
      <c r="S30" s="2127"/>
      <c r="T30" s="2127"/>
      <c r="U30" s="2127"/>
      <c r="V30" s="2127"/>
      <c r="W30" s="2127"/>
      <c r="X30" s="2127"/>
      <c r="Y30" s="2127"/>
    </row>
    <row r="31" spans="1:25" s="1578" customFormat="1">
      <c r="A31" s="1963"/>
      <c r="B31" s="1964" t="s">
        <v>2883</v>
      </c>
      <c r="C31" s="1961" t="s">
        <v>84</v>
      </c>
      <c r="D31" s="1962">
        <v>4</v>
      </c>
      <c r="E31" s="1966"/>
      <c r="F31" s="1946">
        <f>E31*D31</f>
        <v>0</v>
      </c>
      <c r="G31" s="2127"/>
      <c r="H31" s="2127"/>
      <c r="I31" s="2127"/>
      <c r="J31" s="2127"/>
      <c r="K31" s="2127"/>
      <c r="L31" s="2127"/>
      <c r="M31" s="2127"/>
      <c r="N31" s="2127"/>
      <c r="O31" s="2127"/>
      <c r="P31" s="2127"/>
      <c r="Q31" s="2127"/>
      <c r="R31" s="2127"/>
      <c r="S31" s="2127"/>
      <c r="T31" s="2127"/>
      <c r="U31" s="2127"/>
      <c r="V31" s="2127"/>
      <c r="W31" s="2127"/>
      <c r="X31" s="2127"/>
      <c r="Y31" s="2127"/>
    </row>
    <row r="32" spans="1:25" s="1578" customFormat="1">
      <c r="A32" s="1967"/>
      <c r="B32" s="1968" t="s">
        <v>2922</v>
      </c>
      <c r="C32" s="1961" t="s">
        <v>84</v>
      </c>
      <c r="D32" s="1962">
        <v>1</v>
      </c>
      <c r="E32" s="1966"/>
      <c r="F32" s="1946">
        <f>E32*D32</f>
        <v>0</v>
      </c>
      <c r="G32" s="2127"/>
      <c r="H32" s="2127"/>
      <c r="I32" s="2127"/>
      <c r="J32" s="2127"/>
      <c r="K32" s="2127"/>
      <c r="L32" s="2127"/>
      <c r="M32" s="2127"/>
      <c r="N32" s="2127"/>
      <c r="O32" s="2127"/>
      <c r="P32" s="2127"/>
      <c r="Q32" s="2127"/>
      <c r="R32" s="2127"/>
      <c r="S32" s="2127"/>
      <c r="T32" s="2127"/>
      <c r="U32" s="2127"/>
      <c r="V32" s="2127"/>
      <c r="W32" s="2127"/>
      <c r="X32" s="2127"/>
      <c r="Y32" s="2127"/>
    </row>
    <row r="33" spans="1:25" s="1578" customFormat="1">
      <c r="A33" s="1967"/>
      <c r="B33" s="1968" t="s">
        <v>2923</v>
      </c>
      <c r="C33" s="1961" t="s">
        <v>84</v>
      </c>
      <c r="D33" s="1962">
        <v>18</v>
      </c>
      <c r="E33" s="1966"/>
      <c r="F33" s="1946">
        <f>E33*D33</f>
        <v>0</v>
      </c>
      <c r="G33" s="2127"/>
      <c r="H33" s="2127"/>
      <c r="I33" s="2127"/>
      <c r="J33" s="2127"/>
      <c r="K33" s="2127"/>
      <c r="L33" s="2127"/>
      <c r="M33" s="2127"/>
      <c r="N33" s="2127"/>
      <c r="O33" s="2127"/>
      <c r="P33" s="2127"/>
      <c r="Q33" s="2127"/>
      <c r="R33" s="2127"/>
      <c r="S33" s="2127"/>
      <c r="T33" s="2127"/>
      <c r="U33" s="2127"/>
      <c r="V33" s="2127"/>
      <c r="W33" s="2127"/>
      <c r="X33" s="2127"/>
      <c r="Y33" s="2127"/>
    </row>
    <row r="34" spans="1:25" s="1578" customFormat="1">
      <c r="A34" s="1967"/>
      <c r="B34" s="1964"/>
      <c r="C34" s="1969"/>
      <c r="D34" s="1962"/>
      <c r="E34" s="1966"/>
      <c r="F34" s="1946"/>
      <c r="G34" s="2127"/>
      <c r="H34" s="2127"/>
      <c r="I34" s="2127"/>
      <c r="J34" s="2127"/>
      <c r="K34" s="2127"/>
      <c r="L34" s="2127"/>
      <c r="M34" s="2127"/>
      <c r="N34" s="2127"/>
      <c r="O34" s="2127"/>
      <c r="P34" s="2127"/>
      <c r="Q34" s="2127"/>
      <c r="R34" s="2127"/>
      <c r="S34" s="2127"/>
      <c r="T34" s="2127"/>
      <c r="U34" s="2127"/>
      <c r="V34" s="2127"/>
      <c r="W34" s="2127"/>
      <c r="X34" s="2127"/>
      <c r="Y34" s="2127"/>
    </row>
    <row r="35" spans="1:25" s="1807" customFormat="1">
      <c r="A35" s="1942">
        <f>COUNT($A$3:A34)+1</f>
        <v>6</v>
      </c>
      <c r="B35" s="1970" t="s">
        <v>2970</v>
      </c>
      <c r="C35" s="1971"/>
      <c r="D35" s="1971"/>
      <c r="E35" s="2147"/>
      <c r="F35" s="1946"/>
      <c r="G35" s="2123"/>
      <c r="H35" s="2123"/>
      <c r="I35" s="2123"/>
      <c r="J35" s="2123"/>
      <c r="K35" s="2123"/>
      <c r="L35" s="2123"/>
      <c r="M35" s="2123"/>
      <c r="N35" s="2123"/>
      <c r="O35" s="2123"/>
      <c r="P35" s="2123"/>
      <c r="Q35" s="2123"/>
      <c r="R35" s="2123"/>
      <c r="S35" s="2123"/>
      <c r="T35" s="2123"/>
      <c r="U35" s="2123"/>
      <c r="V35" s="2123"/>
      <c r="W35" s="2123"/>
      <c r="X35" s="2123"/>
      <c r="Y35" s="2123"/>
    </row>
    <row r="36" spans="1:25" s="1807" customFormat="1" ht="21" customHeight="1">
      <c r="A36" s="1971"/>
      <c r="B36" s="1970" t="s">
        <v>2971</v>
      </c>
      <c r="C36" s="1971"/>
      <c r="D36" s="1971"/>
      <c r="E36" s="2147"/>
      <c r="F36" s="1946"/>
      <c r="G36" s="2123"/>
      <c r="H36" s="2123"/>
      <c r="I36" s="2123"/>
      <c r="J36" s="2123"/>
      <c r="K36" s="2123"/>
      <c r="L36" s="2123"/>
      <c r="M36" s="2123"/>
      <c r="N36" s="2123"/>
      <c r="O36" s="2123"/>
      <c r="P36" s="2123"/>
      <c r="Q36" s="2123"/>
      <c r="R36" s="2123"/>
      <c r="S36" s="2123"/>
      <c r="T36" s="2123"/>
      <c r="U36" s="2123"/>
      <c r="V36" s="2123"/>
      <c r="W36" s="2123"/>
      <c r="X36" s="2123"/>
      <c r="Y36" s="2123"/>
    </row>
    <row r="37" spans="1:25" s="1973" customFormat="1">
      <c r="A37" s="1942"/>
      <c r="B37" s="1972" t="s">
        <v>2972</v>
      </c>
      <c r="C37" s="1939" t="s">
        <v>84</v>
      </c>
      <c r="D37" s="1939">
        <v>1</v>
      </c>
      <c r="E37" s="2145"/>
      <c r="F37" s="1941">
        <f>D37*E37</f>
        <v>0</v>
      </c>
      <c r="G37" s="2157"/>
      <c r="H37" s="2157"/>
      <c r="I37" s="2157"/>
      <c r="J37" s="2157"/>
      <c r="K37" s="2157"/>
      <c r="L37" s="2157"/>
      <c r="M37" s="2157"/>
      <c r="N37" s="2157"/>
      <c r="O37" s="2157"/>
      <c r="P37" s="2157"/>
      <c r="Q37" s="2157"/>
      <c r="R37" s="2157"/>
      <c r="S37" s="2157"/>
      <c r="T37" s="2157"/>
      <c r="U37" s="2157"/>
      <c r="V37" s="2157"/>
      <c r="W37" s="2157"/>
      <c r="X37" s="2157"/>
      <c r="Y37" s="2157"/>
    </row>
    <row r="38" spans="1:25" s="1973" customFormat="1">
      <c r="A38" s="1942"/>
      <c r="B38" s="1972" t="s">
        <v>2973</v>
      </c>
      <c r="C38" s="1939" t="s">
        <v>84</v>
      </c>
      <c r="D38" s="1939">
        <v>1</v>
      </c>
      <c r="E38" s="2145"/>
      <c r="F38" s="1941">
        <f>D38*E38</f>
        <v>0</v>
      </c>
      <c r="G38" s="2157"/>
      <c r="H38" s="2157"/>
      <c r="I38" s="2157"/>
      <c r="J38" s="2157"/>
      <c r="K38" s="2157"/>
      <c r="L38" s="2157"/>
      <c r="M38" s="2157"/>
      <c r="N38" s="2157"/>
      <c r="O38" s="2157"/>
      <c r="P38" s="2157"/>
      <c r="Q38" s="2157"/>
      <c r="R38" s="2157"/>
      <c r="S38" s="2157"/>
      <c r="T38" s="2157"/>
      <c r="U38" s="2157"/>
      <c r="V38" s="2157"/>
      <c r="W38" s="2157"/>
      <c r="X38" s="2157"/>
      <c r="Y38" s="2157"/>
    </row>
    <row r="39" spans="1:25" s="1807" customFormat="1">
      <c r="A39" s="1963"/>
      <c r="B39" s="1968" t="s">
        <v>2883</v>
      </c>
      <c r="C39" s="1961" t="s">
        <v>84</v>
      </c>
      <c r="D39" s="1962">
        <v>1</v>
      </c>
      <c r="E39" s="1966"/>
      <c r="F39" s="1946">
        <f>E39*D39</f>
        <v>0</v>
      </c>
      <c r="G39" s="2123"/>
      <c r="H39" s="2123"/>
      <c r="I39" s="2123"/>
      <c r="J39" s="2123"/>
      <c r="K39" s="2123"/>
      <c r="L39" s="2123"/>
      <c r="M39" s="2123"/>
      <c r="N39" s="2123"/>
      <c r="O39" s="2123"/>
      <c r="P39" s="2123"/>
      <c r="Q39" s="2123"/>
      <c r="R39" s="2123"/>
      <c r="S39" s="2123"/>
      <c r="T39" s="2123"/>
      <c r="U39" s="2123"/>
      <c r="V39" s="2123"/>
      <c r="W39" s="2123"/>
      <c r="X39" s="2123"/>
      <c r="Y39" s="2123"/>
    </row>
    <row r="40" spans="1:25" s="1807" customFormat="1">
      <c r="A40" s="1963"/>
      <c r="B40" s="1968"/>
      <c r="C40" s="1961"/>
      <c r="D40" s="1962"/>
      <c r="E40" s="1966"/>
      <c r="F40" s="1946"/>
      <c r="G40" s="2123"/>
      <c r="H40" s="2123"/>
      <c r="I40" s="2123"/>
      <c r="J40" s="2123"/>
      <c r="K40" s="2123"/>
      <c r="L40" s="2123"/>
      <c r="M40" s="2123"/>
      <c r="N40" s="2123"/>
      <c r="O40" s="2123"/>
      <c r="P40" s="2123"/>
      <c r="Q40" s="2123"/>
      <c r="R40" s="2123"/>
      <c r="S40" s="2123"/>
      <c r="T40" s="2123"/>
      <c r="U40" s="2123"/>
      <c r="V40" s="2123"/>
      <c r="W40" s="2123"/>
      <c r="X40" s="2123"/>
      <c r="Y40" s="2123"/>
    </row>
    <row r="41" spans="1:25" s="1578" customFormat="1" ht="39.75" customHeight="1">
      <c r="A41" s="1942">
        <f>COUNT($A$3:A40)+1</f>
        <v>7</v>
      </c>
      <c r="B41" s="1974" t="s">
        <v>2974</v>
      </c>
      <c r="C41" s="1969"/>
      <c r="D41" s="1975"/>
      <c r="E41" s="2148"/>
      <c r="F41" s="1946"/>
      <c r="G41" s="2127"/>
      <c r="H41" s="2127"/>
      <c r="I41" s="2127"/>
      <c r="J41" s="2127"/>
      <c r="K41" s="2127"/>
      <c r="L41" s="2127"/>
      <c r="M41" s="2127"/>
      <c r="N41" s="2127"/>
      <c r="O41" s="2127"/>
      <c r="P41" s="2127"/>
      <c r="Q41" s="2127"/>
      <c r="R41" s="2127"/>
      <c r="S41" s="2127"/>
      <c r="T41" s="2127"/>
      <c r="U41" s="2127"/>
      <c r="V41" s="2127"/>
      <c r="W41" s="2127"/>
      <c r="X41" s="2127"/>
      <c r="Y41" s="2127"/>
    </row>
    <row r="42" spans="1:25" s="1578" customFormat="1">
      <c r="A42" s="1967"/>
      <c r="B42" s="1976" t="s">
        <v>2905</v>
      </c>
      <c r="C42" s="1969"/>
      <c r="D42" s="1975"/>
      <c r="E42" s="2148"/>
      <c r="F42" s="1946"/>
      <c r="G42" s="2127"/>
      <c r="H42" s="2127"/>
      <c r="I42" s="2127"/>
      <c r="J42" s="2127"/>
      <c r="K42" s="2127"/>
      <c r="L42" s="2127"/>
      <c r="M42" s="2127"/>
      <c r="N42" s="2127"/>
      <c r="O42" s="2127"/>
      <c r="P42" s="2127"/>
      <c r="Q42" s="2127"/>
      <c r="R42" s="2127"/>
      <c r="S42" s="2127"/>
      <c r="T42" s="2127"/>
      <c r="U42" s="2127"/>
      <c r="V42" s="2127"/>
      <c r="W42" s="2127"/>
      <c r="X42" s="2127"/>
      <c r="Y42" s="2127"/>
    </row>
    <row r="43" spans="1:25" s="1807" customFormat="1">
      <c r="A43" s="1963"/>
      <c r="B43" s="1968" t="s">
        <v>2883</v>
      </c>
      <c r="C43" s="1961" t="s">
        <v>1579</v>
      </c>
      <c r="D43" s="1962">
        <v>20</v>
      </c>
      <c r="E43" s="2148"/>
      <c r="F43" s="1946">
        <f>E43*D43</f>
        <v>0</v>
      </c>
      <c r="G43" s="2123"/>
      <c r="H43" s="2123"/>
      <c r="I43" s="2123"/>
      <c r="J43" s="2123"/>
      <c r="K43" s="2123"/>
      <c r="L43" s="2123"/>
      <c r="M43" s="2123"/>
      <c r="N43" s="2123"/>
      <c r="O43" s="2123"/>
      <c r="P43" s="2123"/>
      <c r="Q43" s="2123"/>
      <c r="R43" s="2123"/>
      <c r="S43" s="2123"/>
      <c r="T43" s="2123"/>
      <c r="U43" s="2123"/>
      <c r="V43" s="2123"/>
      <c r="W43" s="2123"/>
      <c r="X43" s="2123"/>
      <c r="Y43" s="2123"/>
    </row>
    <row r="44" spans="1:25" s="1807" customFormat="1">
      <c r="A44" s="1963"/>
      <c r="B44" s="1968" t="s">
        <v>2922</v>
      </c>
      <c r="C44" s="1961" t="s">
        <v>1579</v>
      </c>
      <c r="D44" s="1962">
        <v>10</v>
      </c>
      <c r="E44" s="2148"/>
      <c r="F44" s="1946">
        <f>E44*D44</f>
        <v>0</v>
      </c>
      <c r="G44" s="2123"/>
      <c r="H44" s="2123"/>
      <c r="I44" s="2123"/>
      <c r="J44" s="2123"/>
      <c r="K44" s="2123"/>
      <c r="L44" s="2123"/>
      <c r="M44" s="2123"/>
      <c r="N44" s="2123"/>
      <c r="O44" s="2123"/>
      <c r="P44" s="2123"/>
      <c r="Q44" s="2123"/>
      <c r="R44" s="2123"/>
      <c r="S44" s="2123"/>
      <c r="T44" s="2123"/>
      <c r="U44" s="2123"/>
      <c r="V44" s="2123"/>
      <c r="W44" s="2123"/>
      <c r="X44" s="2123"/>
      <c r="Y44" s="2123"/>
    </row>
    <row r="45" spans="1:25" s="1807" customFormat="1">
      <c r="A45" s="1963"/>
      <c r="B45" s="1968" t="s">
        <v>2923</v>
      </c>
      <c r="C45" s="1961" t="s">
        <v>1579</v>
      </c>
      <c r="D45" s="1962">
        <v>25</v>
      </c>
      <c r="E45" s="2148"/>
      <c r="F45" s="1946">
        <f>E45*D45</f>
        <v>0</v>
      </c>
      <c r="G45" s="2123"/>
      <c r="H45" s="2123"/>
      <c r="I45" s="2123"/>
      <c r="J45" s="2123"/>
      <c r="K45" s="2123"/>
      <c r="L45" s="2123"/>
      <c r="M45" s="2123"/>
      <c r="N45" s="2123"/>
      <c r="O45" s="2123"/>
      <c r="P45" s="2123"/>
      <c r="Q45" s="2123"/>
      <c r="R45" s="2123"/>
      <c r="S45" s="2123"/>
      <c r="T45" s="2123"/>
      <c r="U45" s="2123"/>
      <c r="V45" s="2123"/>
      <c r="W45" s="2123"/>
      <c r="X45" s="2123"/>
      <c r="Y45" s="2123"/>
    </row>
    <row r="46" spans="1:25" s="1807" customFormat="1">
      <c r="A46" s="1977"/>
      <c r="B46" s="1976"/>
      <c r="C46" s="1978"/>
      <c r="D46" s="1975"/>
      <c r="E46" s="2148"/>
      <c r="F46" s="1946"/>
      <c r="G46" s="2123"/>
      <c r="H46" s="2123"/>
      <c r="I46" s="2123"/>
      <c r="J46" s="2123"/>
      <c r="K46" s="2123"/>
      <c r="L46" s="2123"/>
      <c r="M46" s="2123"/>
      <c r="N46" s="2123"/>
      <c r="O46" s="2123"/>
      <c r="P46" s="2123"/>
      <c r="Q46" s="2123"/>
      <c r="R46" s="2123"/>
      <c r="S46" s="2123"/>
      <c r="T46" s="2123"/>
      <c r="U46" s="2123"/>
      <c r="V46" s="2123"/>
      <c r="W46" s="2123"/>
      <c r="X46" s="2123"/>
      <c r="Y46" s="2123"/>
    </row>
    <row r="47" spans="1:25" s="1807" customFormat="1" ht="63.75">
      <c r="A47" s="1942">
        <f>COUNT($A$3:A46)+1</f>
        <v>8</v>
      </c>
      <c r="B47" s="1976" t="s">
        <v>2975</v>
      </c>
      <c r="C47" s="1978"/>
      <c r="D47" s="1975"/>
      <c r="E47" s="2148"/>
      <c r="F47" s="1946"/>
      <c r="G47" s="2123"/>
      <c r="H47" s="2123"/>
      <c r="I47" s="2123"/>
      <c r="J47" s="2123"/>
      <c r="K47" s="2123"/>
      <c r="L47" s="2123"/>
      <c r="M47" s="2123"/>
      <c r="N47" s="2123"/>
      <c r="O47" s="2123"/>
      <c r="P47" s="2123"/>
      <c r="Q47" s="2123"/>
      <c r="R47" s="2123"/>
      <c r="S47" s="2123"/>
      <c r="T47" s="2123"/>
      <c r="U47" s="2123"/>
      <c r="V47" s="2123"/>
      <c r="W47" s="2123"/>
      <c r="X47" s="2123"/>
      <c r="Y47" s="2123"/>
    </row>
    <row r="48" spans="1:25" s="1807" customFormat="1">
      <c r="A48" s="1963"/>
      <c r="B48" s="1968" t="s">
        <v>2883</v>
      </c>
      <c r="C48" s="1961" t="s">
        <v>1579</v>
      </c>
      <c r="D48" s="1962">
        <v>20</v>
      </c>
      <c r="E48" s="2148"/>
      <c r="F48" s="1946">
        <f>E48*D48</f>
        <v>0</v>
      </c>
      <c r="G48" s="2123"/>
      <c r="H48" s="2123"/>
      <c r="I48" s="2123"/>
      <c r="J48" s="2123"/>
      <c r="K48" s="2123"/>
      <c r="L48" s="2123"/>
      <c r="M48" s="2123"/>
      <c r="N48" s="2123"/>
      <c r="O48" s="2123"/>
      <c r="P48" s="2123"/>
      <c r="Q48" s="2123"/>
      <c r="R48" s="2123"/>
      <c r="S48" s="2123"/>
      <c r="T48" s="2123"/>
      <c r="U48" s="2123"/>
      <c r="V48" s="2123"/>
      <c r="W48" s="2123"/>
      <c r="X48" s="2123"/>
      <c r="Y48" s="2123"/>
    </row>
    <row r="49" spans="1:25" s="1807" customFormat="1">
      <c r="A49" s="1963"/>
      <c r="B49" s="1968" t="s">
        <v>2922</v>
      </c>
      <c r="C49" s="1961" t="s">
        <v>1579</v>
      </c>
      <c r="D49" s="1962">
        <v>10</v>
      </c>
      <c r="E49" s="2148"/>
      <c r="F49" s="1946">
        <f>E49*D49</f>
        <v>0</v>
      </c>
      <c r="G49" s="2123"/>
      <c r="H49" s="2123"/>
      <c r="I49" s="2123"/>
      <c r="J49" s="2123"/>
      <c r="K49" s="2123"/>
      <c r="L49" s="2123"/>
      <c r="M49" s="2123"/>
      <c r="N49" s="2123"/>
      <c r="O49" s="2123"/>
      <c r="P49" s="2123"/>
      <c r="Q49" s="2123"/>
      <c r="R49" s="2123"/>
      <c r="S49" s="2123"/>
      <c r="T49" s="2123"/>
      <c r="U49" s="2123"/>
      <c r="V49" s="2123"/>
      <c r="W49" s="2123"/>
      <c r="X49" s="2123"/>
      <c r="Y49" s="2123"/>
    </row>
    <row r="50" spans="1:25" s="1807" customFormat="1">
      <c r="A50" s="1963"/>
      <c r="B50" s="1968" t="s">
        <v>2923</v>
      </c>
      <c r="C50" s="1961" t="s">
        <v>1579</v>
      </c>
      <c r="D50" s="1962">
        <v>25</v>
      </c>
      <c r="E50" s="2148"/>
      <c r="F50" s="1946">
        <f>E50*D50</f>
        <v>0</v>
      </c>
      <c r="G50" s="2123"/>
      <c r="H50" s="2123"/>
      <c r="I50" s="2123"/>
      <c r="J50" s="2123"/>
      <c r="K50" s="2123"/>
      <c r="L50" s="2123"/>
      <c r="M50" s="2123"/>
      <c r="N50" s="2123"/>
      <c r="O50" s="2123"/>
      <c r="P50" s="2123"/>
      <c r="Q50" s="2123"/>
      <c r="R50" s="2123"/>
      <c r="S50" s="2123"/>
      <c r="T50" s="2123"/>
      <c r="U50" s="2123"/>
      <c r="V50" s="2123"/>
      <c r="W50" s="2123"/>
      <c r="X50" s="2123"/>
      <c r="Y50" s="2123"/>
    </row>
    <row r="51" spans="1:25" s="1808" customFormat="1">
      <c r="A51" s="1971"/>
      <c r="B51" s="1970"/>
      <c r="C51" s="1971"/>
      <c r="D51" s="1971"/>
      <c r="E51" s="2148"/>
      <c r="F51" s="1946"/>
      <c r="G51" s="2124"/>
      <c r="H51" s="2124"/>
      <c r="I51" s="2124"/>
      <c r="J51" s="2124"/>
      <c r="K51" s="2124"/>
      <c r="L51" s="2124"/>
      <c r="M51" s="2124"/>
      <c r="N51" s="2124"/>
      <c r="O51" s="2124"/>
      <c r="P51" s="2124"/>
      <c r="Q51" s="2124"/>
      <c r="R51" s="2124"/>
      <c r="S51" s="2124"/>
      <c r="T51" s="2124"/>
      <c r="U51" s="2124"/>
      <c r="V51" s="2124"/>
      <c r="W51" s="2124"/>
      <c r="X51" s="2124"/>
      <c r="Y51" s="2124"/>
    </row>
    <row r="52" spans="1:25" s="1808" customFormat="1">
      <c r="A52" s="1942">
        <f>COUNT($A$3:A51)+1</f>
        <v>9</v>
      </c>
      <c r="B52" s="1950" t="s">
        <v>2976</v>
      </c>
      <c r="C52" s="1951"/>
      <c r="D52" s="1942"/>
      <c r="E52" s="2149"/>
      <c r="F52" s="1779">
        <f>D58*E52</f>
        <v>0</v>
      </c>
      <c r="G52" s="2124"/>
      <c r="H52" s="2124"/>
      <c r="I52" s="2124"/>
      <c r="J52" s="2124"/>
      <c r="K52" s="2124"/>
      <c r="L52" s="2124"/>
      <c r="M52" s="2124"/>
      <c r="N52" s="2124"/>
      <c r="O52" s="2124"/>
      <c r="P52" s="2124"/>
      <c r="Q52" s="2124"/>
      <c r="R52" s="2124"/>
      <c r="S52" s="2124"/>
      <c r="T52" s="2124"/>
      <c r="U52" s="2124"/>
      <c r="V52" s="2124"/>
      <c r="W52" s="2124"/>
      <c r="X52" s="2124"/>
      <c r="Y52" s="2124"/>
    </row>
    <row r="53" spans="1:25" s="1808" customFormat="1" ht="25.5">
      <c r="A53" s="1942"/>
      <c r="B53" s="1950" t="s">
        <v>2977</v>
      </c>
      <c r="C53" s="1979" t="s">
        <v>84</v>
      </c>
      <c r="D53" s="1971">
        <v>9</v>
      </c>
      <c r="E53" s="2150"/>
      <c r="F53" s="1946">
        <f>E53*D53</f>
        <v>0</v>
      </c>
      <c r="G53" s="2124"/>
      <c r="H53" s="2124"/>
      <c r="I53" s="2124"/>
      <c r="J53" s="2124"/>
      <c r="K53" s="2124"/>
      <c r="L53" s="2124"/>
      <c r="M53" s="2124"/>
      <c r="N53" s="2124"/>
      <c r="O53" s="2124"/>
      <c r="P53" s="2124"/>
      <c r="Q53" s="2124"/>
      <c r="R53" s="2124"/>
      <c r="S53" s="2124"/>
      <c r="T53" s="2124"/>
      <c r="U53" s="2124"/>
      <c r="V53" s="2124"/>
      <c r="W53" s="2124"/>
      <c r="X53" s="2124"/>
      <c r="Y53" s="2124"/>
    </row>
    <row r="54" spans="1:25" s="1808" customFormat="1">
      <c r="A54" s="1971"/>
      <c r="B54" s="1970"/>
      <c r="C54" s="1971"/>
      <c r="D54" s="1971"/>
      <c r="E54" s="2148"/>
      <c r="F54" s="1946"/>
      <c r="G54" s="2124"/>
      <c r="H54" s="2124"/>
      <c r="I54" s="2124"/>
      <c r="J54" s="2124"/>
      <c r="K54" s="2124"/>
      <c r="L54" s="2124"/>
      <c r="M54" s="2124"/>
      <c r="N54" s="2124"/>
      <c r="O54" s="2124"/>
      <c r="P54" s="2124"/>
      <c r="Q54" s="2124"/>
      <c r="R54" s="2124"/>
      <c r="S54" s="2124"/>
      <c r="T54" s="2124"/>
      <c r="U54" s="2124"/>
      <c r="V54" s="2124"/>
      <c r="W54" s="2124"/>
      <c r="X54" s="2124"/>
      <c r="Y54" s="2124"/>
    </row>
    <row r="55" spans="1:25" s="1808" customFormat="1">
      <c r="A55" s="1971">
        <f>COUNT($A$3:A54)+1</f>
        <v>10</v>
      </c>
      <c r="B55" s="1970" t="s">
        <v>2978</v>
      </c>
      <c r="C55" s="1980"/>
      <c r="D55" s="1971"/>
      <c r="E55" s="2150"/>
      <c r="F55" s="1946"/>
      <c r="G55" s="2124"/>
      <c r="H55" s="2124"/>
      <c r="I55" s="2124"/>
      <c r="J55" s="2124"/>
      <c r="K55" s="2124"/>
      <c r="L55" s="2124"/>
      <c r="M55" s="2124"/>
      <c r="N55" s="2124"/>
      <c r="O55" s="2124"/>
      <c r="P55" s="2124"/>
      <c r="Q55" s="2124"/>
      <c r="R55" s="2124"/>
      <c r="S55" s="2124"/>
      <c r="T55" s="2124"/>
      <c r="U55" s="2124"/>
      <c r="V55" s="2124"/>
      <c r="W55" s="2124"/>
      <c r="X55" s="2124"/>
      <c r="Y55" s="2124"/>
    </row>
    <row r="56" spans="1:25" s="1808" customFormat="1" ht="25.5">
      <c r="A56" s="1981"/>
      <c r="B56" s="1970" t="s">
        <v>2979</v>
      </c>
      <c r="C56" s="1980" t="s">
        <v>84</v>
      </c>
      <c r="D56" s="1971">
        <v>2</v>
      </c>
      <c r="E56" s="2150"/>
      <c r="F56" s="1946">
        <f>E56*D56</f>
        <v>0</v>
      </c>
      <c r="G56" s="2124"/>
      <c r="H56" s="2124"/>
      <c r="I56" s="2124"/>
      <c r="J56" s="2124"/>
      <c r="K56" s="2124"/>
      <c r="L56" s="2124"/>
      <c r="M56" s="2124"/>
      <c r="N56" s="2124"/>
      <c r="O56" s="2124"/>
      <c r="P56" s="2124"/>
      <c r="Q56" s="2124"/>
      <c r="R56" s="2124"/>
      <c r="S56" s="2124"/>
      <c r="T56" s="2124"/>
      <c r="U56" s="2124"/>
      <c r="V56" s="2124"/>
      <c r="W56" s="2124"/>
      <c r="X56" s="2124"/>
      <c r="Y56" s="2124"/>
    </row>
    <row r="57" spans="1:25" s="1808" customFormat="1">
      <c r="A57" s="1981"/>
      <c r="B57" s="1970"/>
      <c r="C57" s="1980"/>
      <c r="D57" s="1971"/>
      <c r="E57" s="2150"/>
      <c r="F57" s="1946"/>
      <c r="G57" s="2124"/>
      <c r="H57" s="2124"/>
      <c r="I57" s="2124"/>
      <c r="J57" s="2124"/>
      <c r="K57" s="2124"/>
      <c r="L57" s="2124"/>
      <c r="M57" s="2124"/>
      <c r="N57" s="2124"/>
      <c r="O57" s="2124"/>
      <c r="P57" s="2124"/>
      <c r="Q57" s="2124"/>
      <c r="R57" s="2124"/>
      <c r="S57" s="2124"/>
      <c r="T57" s="2124"/>
      <c r="U57" s="2124"/>
      <c r="V57" s="2124"/>
      <c r="W57" s="2124"/>
      <c r="X57" s="2124"/>
      <c r="Y57" s="2124"/>
    </row>
    <row r="58" spans="1:25" s="1808" customFormat="1">
      <c r="A58" s="1971">
        <f>COUNT($A$3:A57)+1</f>
        <v>11</v>
      </c>
      <c r="B58" s="1982" t="s">
        <v>2980</v>
      </c>
      <c r="C58" s="1978" t="s">
        <v>84</v>
      </c>
      <c r="D58" s="1978">
        <v>5</v>
      </c>
      <c r="E58" s="2151"/>
      <c r="F58" s="1946">
        <f>E58*D58</f>
        <v>0</v>
      </c>
      <c r="G58" s="2124"/>
      <c r="H58" s="2124"/>
      <c r="I58" s="2124"/>
      <c r="J58" s="2124"/>
      <c r="K58" s="2124"/>
      <c r="L58" s="2124"/>
      <c r="M58" s="2124"/>
      <c r="N58" s="2124"/>
      <c r="O58" s="2124"/>
      <c r="P58" s="2124"/>
      <c r="Q58" s="2124"/>
      <c r="R58" s="2124"/>
      <c r="S58" s="2124"/>
      <c r="T58" s="2124"/>
      <c r="U58" s="2124"/>
      <c r="V58" s="2124"/>
      <c r="W58" s="2124"/>
      <c r="X58" s="2124"/>
      <c r="Y58" s="2124"/>
    </row>
    <row r="59" spans="1:25" s="1808" customFormat="1">
      <c r="A59" s="1983"/>
      <c r="B59" s="1982"/>
      <c r="C59" s="1978"/>
      <c r="D59" s="1978"/>
      <c r="E59" s="2151"/>
      <c r="F59" s="1946"/>
      <c r="G59" s="2124"/>
      <c r="H59" s="2124"/>
      <c r="I59" s="2124"/>
      <c r="J59" s="2124"/>
      <c r="K59" s="2124"/>
      <c r="L59" s="2124"/>
      <c r="M59" s="2124"/>
      <c r="N59" s="2124"/>
      <c r="O59" s="2124"/>
      <c r="P59" s="2124"/>
      <c r="Q59" s="2124"/>
      <c r="R59" s="2124"/>
      <c r="S59" s="2124"/>
      <c r="T59" s="2124"/>
      <c r="U59" s="2124"/>
      <c r="V59" s="2124"/>
      <c r="W59" s="2124"/>
      <c r="X59" s="2124"/>
      <c r="Y59" s="2124"/>
    </row>
    <row r="60" spans="1:25" s="1808" customFormat="1" ht="25.5">
      <c r="A60" s="1971">
        <f>COUNT($A$3:A59)+1</f>
        <v>12</v>
      </c>
      <c r="B60" s="1984" t="s">
        <v>2943</v>
      </c>
      <c r="C60" s="1978" t="s">
        <v>214</v>
      </c>
      <c r="D60" s="1975">
        <v>28</v>
      </c>
      <c r="E60" s="2148"/>
      <c r="F60" s="1946">
        <f>E60*D60</f>
        <v>0</v>
      </c>
      <c r="G60" s="2124"/>
      <c r="H60" s="2124"/>
      <c r="I60" s="2124"/>
      <c r="J60" s="2124"/>
      <c r="K60" s="2124"/>
      <c r="L60" s="2124"/>
      <c r="M60" s="2124"/>
      <c r="N60" s="2124"/>
      <c r="O60" s="2124"/>
      <c r="P60" s="2124"/>
      <c r="Q60" s="2124"/>
      <c r="R60" s="2124"/>
      <c r="S60" s="2124"/>
      <c r="T60" s="2124"/>
      <c r="U60" s="2124"/>
      <c r="V60" s="2124"/>
      <c r="W60" s="2124"/>
      <c r="X60" s="2124"/>
      <c r="Y60" s="2124"/>
    </row>
    <row r="61" spans="1:25" ht="15.95" customHeight="1">
      <c r="A61" s="1985"/>
      <c r="B61" s="1986"/>
      <c r="C61" s="1987"/>
      <c r="D61" s="1987"/>
      <c r="E61" s="2152"/>
      <c r="F61" s="1779"/>
    </row>
    <row r="62" spans="1:25" s="1973" customFormat="1" ht="25.5">
      <c r="A62" s="1942">
        <f>COUNT($A$3:A61)+1</f>
        <v>13</v>
      </c>
      <c r="B62" s="1988" t="s">
        <v>2981</v>
      </c>
      <c r="C62" s="1987"/>
      <c r="D62" s="1987"/>
      <c r="E62" s="2152"/>
      <c r="F62" s="1779">
        <f t="shared" ref="F62:F67" si="0">D62*E62</f>
        <v>0</v>
      </c>
      <c r="G62" s="2157"/>
      <c r="H62" s="2157"/>
      <c r="I62" s="2157"/>
      <c r="J62" s="2157"/>
      <c r="K62" s="2157"/>
      <c r="L62" s="2157"/>
      <c r="M62" s="2157"/>
      <c r="N62" s="2157"/>
      <c r="O62" s="2157"/>
      <c r="P62" s="2157"/>
      <c r="Q62" s="2157"/>
      <c r="R62" s="2157"/>
      <c r="S62" s="2157"/>
      <c r="T62" s="2157"/>
      <c r="U62" s="2157"/>
      <c r="V62" s="2157"/>
      <c r="W62" s="2157"/>
      <c r="X62" s="2157"/>
      <c r="Y62" s="2157"/>
    </row>
    <row r="63" spans="1:25" s="1973" customFormat="1" ht="38.25">
      <c r="A63" s="1988"/>
      <c r="B63" s="1988" t="s">
        <v>2982</v>
      </c>
      <c r="C63" s="1987"/>
      <c r="D63" s="1987"/>
      <c r="E63" s="2152"/>
      <c r="F63" s="1779">
        <f t="shared" si="0"/>
        <v>0</v>
      </c>
      <c r="G63" s="2157"/>
      <c r="H63" s="2157"/>
      <c r="I63" s="2157"/>
      <c r="J63" s="2157"/>
      <c r="K63" s="2157"/>
      <c r="L63" s="2157"/>
      <c r="M63" s="2157"/>
      <c r="N63" s="2157"/>
      <c r="O63" s="2157"/>
      <c r="P63" s="2157"/>
      <c r="Q63" s="2157"/>
      <c r="R63" s="2157"/>
      <c r="S63" s="2157"/>
      <c r="T63" s="2157"/>
      <c r="U63" s="2157"/>
      <c r="V63" s="2157"/>
      <c r="W63" s="2157"/>
      <c r="X63" s="2157"/>
      <c r="Y63" s="2157"/>
    </row>
    <row r="64" spans="1:25" s="1973" customFormat="1">
      <c r="A64" s="1989"/>
      <c r="B64" s="1986" t="s">
        <v>2983</v>
      </c>
      <c r="C64" s="1987"/>
      <c r="D64" s="1987"/>
      <c r="E64" s="2152"/>
      <c r="F64" s="1779">
        <f t="shared" si="0"/>
        <v>0</v>
      </c>
      <c r="G64" s="2157"/>
      <c r="H64" s="2157"/>
      <c r="I64" s="2157"/>
      <c r="J64" s="2157"/>
      <c r="K64" s="2157"/>
      <c r="L64" s="2157"/>
      <c r="M64" s="2157"/>
      <c r="N64" s="2157"/>
      <c r="O64" s="2157"/>
      <c r="P64" s="2157"/>
      <c r="Q64" s="2157"/>
      <c r="R64" s="2157"/>
      <c r="S64" s="2157"/>
      <c r="T64" s="2157"/>
      <c r="U64" s="2157"/>
      <c r="V64" s="2157"/>
      <c r="W64" s="2157"/>
      <c r="X64" s="2157"/>
      <c r="Y64" s="2157"/>
    </row>
    <row r="65" spans="1:25" s="1973" customFormat="1">
      <c r="A65" s="1985"/>
      <c r="B65" s="1986" t="s">
        <v>2984</v>
      </c>
      <c r="C65" s="1948"/>
      <c r="D65" s="1948"/>
      <c r="E65" s="2152"/>
      <c r="F65" s="1779">
        <f t="shared" si="0"/>
        <v>0</v>
      </c>
      <c r="G65" s="2157"/>
      <c r="H65" s="2157"/>
      <c r="I65" s="2157"/>
      <c r="J65" s="2157"/>
      <c r="K65" s="2157"/>
      <c r="L65" s="2157"/>
      <c r="M65" s="2157"/>
      <c r="N65" s="2157"/>
      <c r="O65" s="2157"/>
      <c r="P65" s="2157"/>
      <c r="Q65" s="2157"/>
      <c r="R65" s="2157"/>
      <c r="S65" s="2157"/>
      <c r="T65" s="2157"/>
      <c r="U65" s="2157"/>
      <c r="V65" s="2157"/>
      <c r="W65" s="2157"/>
      <c r="X65" s="2157"/>
      <c r="Y65" s="2157"/>
    </row>
    <row r="66" spans="1:25" s="1973" customFormat="1">
      <c r="A66" s="1990" t="s">
        <v>2985</v>
      </c>
      <c r="B66" s="1986" t="s">
        <v>2986</v>
      </c>
      <c r="C66" s="1987"/>
      <c r="D66" s="1987"/>
      <c r="E66" s="2152"/>
      <c r="F66" s="1779">
        <f t="shared" si="0"/>
        <v>0</v>
      </c>
      <c r="G66" s="2157"/>
      <c r="H66" s="2157"/>
      <c r="I66" s="2157"/>
      <c r="J66" s="2157"/>
      <c r="K66" s="2157"/>
      <c r="L66" s="2157"/>
      <c r="M66" s="2157"/>
      <c r="N66" s="2157"/>
      <c r="O66" s="2157"/>
      <c r="P66" s="2157"/>
      <c r="Q66" s="2157"/>
      <c r="R66" s="2157"/>
      <c r="S66" s="2157"/>
      <c r="T66" s="2157"/>
      <c r="U66" s="2157"/>
      <c r="V66" s="2157"/>
      <c r="W66" s="2157"/>
      <c r="X66" s="2157"/>
      <c r="Y66" s="2157"/>
    </row>
    <row r="67" spans="1:25" ht="15.95" customHeight="1">
      <c r="A67" s="1985"/>
      <c r="B67" s="1986" t="s">
        <v>2987</v>
      </c>
      <c r="C67" s="1987" t="s">
        <v>84</v>
      </c>
      <c r="D67" s="1987">
        <v>1</v>
      </c>
      <c r="E67" s="2152"/>
      <c r="F67" s="1779">
        <f t="shared" si="0"/>
        <v>0</v>
      </c>
    </row>
    <row r="68" spans="1:25">
      <c r="A68" s="1937"/>
      <c r="B68" s="1938"/>
      <c r="C68" s="1939"/>
      <c r="D68" s="1940"/>
      <c r="E68" s="2153"/>
      <c r="F68" s="1941"/>
    </row>
    <row r="69" spans="1:25" s="1973" customFormat="1" ht="25.5">
      <c r="A69" s="1942">
        <f>COUNT($A$3:A68)+1</f>
        <v>14</v>
      </c>
      <c r="B69" s="1988" t="s">
        <v>2988</v>
      </c>
      <c r="C69" s="1987"/>
      <c r="D69" s="1987"/>
      <c r="E69" s="2152"/>
      <c r="F69" s="1779">
        <f t="shared" ref="F69:F74" si="1">D69*E69</f>
        <v>0</v>
      </c>
      <c r="G69" s="2157"/>
      <c r="H69" s="2157"/>
      <c r="I69" s="2157"/>
      <c r="J69" s="2157"/>
      <c r="K69" s="2157"/>
      <c r="L69" s="2157"/>
      <c r="M69" s="2157"/>
      <c r="N69" s="2157"/>
      <c r="O69" s="2157"/>
      <c r="P69" s="2157"/>
      <c r="Q69" s="2157"/>
      <c r="R69" s="2157"/>
      <c r="S69" s="2157"/>
      <c r="T69" s="2157"/>
      <c r="U69" s="2157"/>
      <c r="V69" s="2157"/>
      <c r="W69" s="2157"/>
      <c r="X69" s="2157"/>
      <c r="Y69" s="2157"/>
    </row>
    <row r="70" spans="1:25" s="1973" customFormat="1" ht="38.25">
      <c r="A70" s="1988"/>
      <c r="B70" s="1988" t="s">
        <v>2989</v>
      </c>
      <c r="C70" s="1987"/>
      <c r="D70" s="1987"/>
      <c r="E70" s="2152"/>
      <c r="F70" s="1779">
        <f t="shared" si="1"/>
        <v>0</v>
      </c>
      <c r="G70" s="2157"/>
      <c r="H70" s="2157"/>
      <c r="I70" s="2157"/>
      <c r="J70" s="2157"/>
      <c r="K70" s="2157"/>
      <c r="L70" s="2157"/>
      <c r="M70" s="2157"/>
      <c r="N70" s="2157"/>
      <c r="O70" s="2157"/>
      <c r="P70" s="2157"/>
      <c r="Q70" s="2157"/>
      <c r="R70" s="2157"/>
      <c r="S70" s="2157"/>
      <c r="T70" s="2157"/>
      <c r="U70" s="2157"/>
      <c r="V70" s="2157"/>
      <c r="W70" s="2157"/>
      <c r="X70" s="2157"/>
      <c r="Y70" s="2157"/>
    </row>
    <row r="71" spans="1:25" s="1973" customFormat="1">
      <c r="A71" s="1989"/>
      <c r="B71" s="1986" t="s">
        <v>2990</v>
      </c>
      <c r="C71" s="1987"/>
      <c r="D71" s="1987"/>
      <c r="E71" s="2152"/>
      <c r="F71" s="1779">
        <f t="shared" si="1"/>
        <v>0</v>
      </c>
      <c r="G71" s="2157"/>
      <c r="H71" s="2157"/>
      <c r="I71" s="2157"/>
      <c r="J71" s="2157"/>
      <c r="K71" s="2157"/>
      <c r="L71" s="2157"/>
      <c r="M71" s="2157"/>
      <c r="N71" s="2157"/>
      <c r="O71" s="2157"/>
      <c r="P71" s="2157"/>
      <c r="Q71" s="2157"/>
      <c r="R71" s="2157"/>
      <c r="S71" s="2157"/>
      <c r="T71" s="2157"/>
      <c r="U71" s="2157"/>
      <c r="V71" s="2157"/>
      <c r="W71" s="2157"/>
      <c r="X71" s="2157"/>
      <c r="Y71" s="2157"/>
    </row>
    <row r="72" spans="1:25" s="1973" customFormat="1">
      <c r="A72" s="1985"/>
      <c r="B72" s="1986" t="s">
        <v>2991</v>
      </c>
      <c r="C72" s="1948"/>
      <c r="D72" s="1948"/>
      <c r="E72" s="2152"/>
      <c r="F72" s="1779">
        <f t="shared" si="1"/>
        <v>0</v>
      </c>
      <c r="G72" s="2157"/>
      <c r="H72" s="2157"/>
      <c r="I72" s="2157"/>
      <c r="J72" s="2157"/>
      <c r="K72" s="2157"/>
      <c r="L72" s="2157"/>
      <c r="M72" s="2157"/>
      <c r="N72" s="2157"/>
      <c r="O72" s="2157"/>
      <c r="P72" s="2157"/>
      <c r="Q72" s="2157"/>
      <c r="R72" s="2157"/>
      <c r="S72" s="2157"/>
      <c r="T72" s="2157"/>
      <c r="U72" s="2157"/>
      <c r="V72" s="2157"/>
      <c r="W72" s="2157"/>
      <c r="X72" s="2157"/>
      <c r="Y72" s="2157"/>
    </row>
    <row r="73" spans="1:25" s="1973" customFormat="1">
      <c r="A73" s="1990" t="s">
        <v>2985</v>
      </c>
      <c r="B73" s="1986" t="s">
        <v>2986</v>
      </c>
      <c r="C73" s="1987"/>
      <c r="D73" s="1987"/>
      <c r="E73" s="2152"/>
      <c r="F73" s="1779">
        <f t="shared" si="1"/>
        <v>0</v>
      </c>
      <c r="G73" s="2157"/>
      <c r="H73" s="2157"/>
      <c r="I73" s="2157"/>
      <c r="J73" s="2157"/>
      <c r="K73" s="2157"/>
      <c r="L73" s="2157"/>
      <c r="M73" s="2157"/>
      <c r="N73" s="2157"/>
      <c r="O73" s="2157"/>
      <c r="P73" s="2157"/>
      <c r="Q73" s="2157"/>
      <c r="R73" s="2157"/>
      <c r="S73" s="2157"/>
      <c r="T73" s="2157"/>
      <c r="U73" s="2157"/>
      <c r="V73" s="2157"/>
      <c r="W73" s="2157"/>
      <c r="X73" s="2157"/>
      <c r="Y73" s="2157"/>
    </row>
    <row r="74" spans="1:25" ht="15.95" customHeight="1">
      <c r="A74" s="1985"/>
      <c r="B74" s="1986" t="s">
        <v>2992</v>
      </c>
      <c r="C74" s="1987" t="s">
        <v>84</v>
      </c>
      <c r="D74" s="1987">
        <v>1</v>
      </c>
      <c r="E74" s="2152"/>
      <c r="F74" s="1779">
        <f t="shared" si="1"/>
        <v>0</v>
      </c>
    </row>
    <row r="75" spans="1:25">
      <c r="A75" s="1937"/>
      <c r="B75" s="1938"/>
      <c r="C75" s="1939"/>
      <c r="D75" s="1940"/>
      <c r="E75" s="2153"/>
      <c r="F75" s="1941"/>
    </row>
    <row r="76" spans="1:25" ht="63.75">
      <c r="A76" s="1991">
        <f>COUNT($A$5:A68)+1</f>
        <v>14</v>
      </c>
      <c r="B76" s="1972" t="s">
        <v>2993</v>
      </c>
      <c r="C76" s="1939"/>
      <c r="D76" s="1940"/>
      <c r="E76" s="2145"/>
      <c r="F76" s="1941">
        <f>D76*E76</f>
        <v>0</v>
      </c>
    </row>
    <row r="77" spans="1:25">
      <c r="A77" s="1992"/>
      <c r="B77" s="1972" t="s">
        <v>2994</v>
      </c>
      <c r="C77" s="1940" t="s">
        <v>84</v>
      </c>
      <c r="D77" s="1940">
        <v>1</v>
      </c>
      <c r="E77" s="2145"/>
      <c r="F77" s="1941">
        <f>D77*E77</f>
        <v>0</v>
      </c>
    </row>
    <row r="78" spans="1:25">
      <c r="A78" s="1992"/>
      <c r="B78" s="1972"/>
      <c r="C78" s="1940"/>
      <c r="D78" s="1940"/>
      <c r="E78" s="2145"/>
      <c r="F78" s="1941"/>
    </row>
    <row r="79" spans="1:25" ht="25.5">
      <c r="A79" s="1942">
        <f>COUNT($A$3:A78)+1</f>
        <v>16</v>
      </c>
      <c r="B79" s="1972" t="s">
        <v>2995</v>
      </c>
      <c r="C79" s="1939"/>
      <c r="D79" s="1940"/>
      <c r="E79" s="2153"/>
      <c r="F79" s="1941"/>
    </row>
    <row r="80" spans="1:25">
      <c r="A80" s="1993"/>
      <c r="B80" s="1972" t="s">
        <v>2996</v>
      </c>
      <c r="C80" s="1939" t="s">
        <v>84</v>
      </c>
      <c r="D80" s="1940">
        <v>6</v>
      </c>
      <c r="E80" s="2153"/>
      <c r="F80" s="1941">
        <f>D80*E80</f>
        <v>0</v>
      </c>
    </row>
    <row r="81" spans="1:25" s="1973" customFormat="1">
      <c r="A81" s="1942"/>
      <c r="B81" s="1989"/>
      <c r="C81" s="1951"/>
      <c r="D81" s="1948"/>
      <c r="E81" s="2152"/>
      <c r="F81" s="1781"/>
      <c r="G81" s="2157"/>
      <c r="H81" s="2157"/>
      <c r="I81" s="2157"/>
      <c r="J81" s="2157"/>
      <c r="K81" s="2157"/>
      <c r="L81" s="2157"/>
      <c r="M81" s="2157"/>
      <c r="N81" s="2157"/>
      <c r="O81" s="2157"/>
      <c r="P81" s="2157"/>
      <c r="Q81" s="2157"/>
      <c r="R81" s="2157"/>
      <c r="S81" s="2157"/>
      <c r="T81" s="2157"/>
      <c r="U81" s="2157"/>
      <c r="V81" s="2157"/>
      <c r="W81" s="2157"/>
      <c r="X81" s="2157"/>
      <c r="Y81" s="2157"/>
    </row>
    <row r="82" spans="1:25" s="1973" customFormat="1">
      <c r="A82" s="1991">
        <f>COUNT($A$3:A81)+1</f>
        <v>17</v>
      </c>
      <c r="B82" s="1972" t="s">
        <v>2997</v>
      </c>
      <c r="C82" s="1939"/>
      <c r="D82" s="1940"/>
      <c r="E82" s="2154"/>
      <c r="F82" s="1994"/>
      <c r="G82" s="2157"/>
      <c r="H82" s="2157"/>
      <c r="I82" s="2157"/>
      <c r="J82" s="2157"/>
      <c r="K82" s="2157"/>
      <c r="L82" s="2157"/>
      <c r="M82" s="2157"/>
      <c r="N82" s="2157"/>
      <c r="O82" s="2157"/>
      <c r="P82" s="2157"/>
      <c r="Q82" s="2157"/>
      <c r="R82" s="2157"/>
      <c r="S82" s="2157"/>
      <c r="T82" s="2157"/>
      <c r="U82" s="2157"/>
      <c r="V82" s="2157"/>
      <c r="W82" s="2157"/>
      <c r="X82" s="2157"/>
      <c r="Y82" s="2157"/>
    </row>
    <row r="83" spans="1:25" s="1973" customFormat="1">
      <c r="A83" s="1991"/>
      <c r="B83" s="1972" t="s">
        <v>2998</v>
      </c>
      <c r="C83" s="1939" t="s">
        <v>84</v>
      </c>
      <c r="D83" s="1940">
        <v>2</v>
      </c>
      <c r="E83" s="2152"/>
      <c r="F83" s="1779">
        <f>D83*E83</f>
        <v>0</v>
      </c>
      <c r="G83" s="2157"/>
      <c r="H83" s="2157"/>
      <c r="I83" s="2157"/>
      <c r="J83" s="2157"/>
      <c r="K83" s="2157"/>
      <c r="L83" s="2157"/>
      <c r="M83" s="2157"/>
      <c r="N83" s="2157"/>
      <c r="O83" s="2157"/>
      <c r="P83" s="2157"/>
      <c r="Q83" s="2157"/>
      <c r="R83" s="2157"/>
      <c r="S83" s="2157"/>
      <c r="T83" s="2157"/>
      <c r="U83" s="2157"/>
      <c r="V83" s="2157"/>
      <c r="W83" s="2157"/>
      <c r="X83" s="2157"/>
      <c r="Y83" s="2157"/>
    </row>
    <row r="84" spans="1:25" s="1973" customFormat="1">
      <c r="A84" s="1991"/>
      <c r="B84" s="1972"/>
      <c r="C84" s="1939"/>
      <c r="D84" s="1940"/>
      <c r="E84" s="2152"/>
      <c r="F84" s="1779"/>
      <c r="G84" s="2157"/>
      <c r="H84" s="2157"/>
      <c r="I84" s="2157"/>
      <c r="J84" s="2157"/>
      <c r="K84" s="2157"/>
      <c r="L84" s="2157"/>
      <c r="M84" s="2157"/>
      <c r="N84" s="2157"/>
      <c r="O84" s="2157"/>
      <c r="P84" s="2157"/>
      <c r="Q84" s="2157"/>
      <c r="R84" s="2157"/>
      <c r="S84" s="2157"/>
      <c r="T84" s="2157"/>
      <c r="U84" s="2157"/>
      <c r="V84" s="2157"/>
      <c r="W84" s="2157"/>
      <c r="X84" s="2157"/>
      <c r="Y84" s="2157"/>
    </row>
    <row r="85" spans="1:25" s="1973" customFormat="1">
      <c r="A85" s="1971">
        <f>COUNT($A$3:A84)+1</f>
        <v>18</v>
      </c>
      <c r="B85" s="1976" t="s">
        <v>2999</v>
      </c>
      <c r="C85" s="1977"/>
      <c r="D85" s="1995"/>
      <c r="E85" s="2152"/>
      <c r="F85" s="1779"/>
      <c r="G85" s="2157"/>
      <c r="H85" s="2157"/>
      <c r="I85" s="2157"/>
      <c r="J85" s="2157"/>
      <c r="K85" s="2157"/>
      <c r="L85" s="2157"/>
      <c r="M85" s="2157"/>
      <c r="N85" s="2157"/>
      <c r="O85" s="2157"/>
      <c r="P85" s="2157"/>
      <c r="Q85" s="2157"/>
      <c r="R85" s="2157"/>
      <c r="S85" s="2157"/>
      <c r="T85" s="2157"/>
      <c r="U85" s="2157"/>
      <c r="V85" s="2157"/>
      <c r="W85" s="2157"/>
      <c r="X85" s="2157"/>
      <c r="Y85" s="2157"/>
    </row>
    <row r="86" spans="1:25" s="1973" customFormat="1" ht="63.75">
      <c r="A86" s="1971"/>
      <c r="B86" s="1970" t="s">
        <v>3000</v>
      </c>
      <c r="C86" s="1971"/>
      <c r="D86" s="1971"/>
      <c r="E86" s="2152"/>
      <c r="F86" s="1779"/>
      <c r="G86" s="2157"/>
      <c r="H86" s="2157"/>
      <c r="I86" s="2157"/>
      <c r="J86" s="2157"/>
      <c r="K86" s="2157"/>
      <c r="L86" s="2157"/>
      <c r="M86" s="2157"/>
      <c r="N86" s="2157"/>
      <c r="O86" s="2157"/>
      <c r="P86" s="2157"/>
      <c r="Q86" s="2157"/>
      <c r="R86" s="2157"/>
      <c r="S86" s="2157"/>
      <c r="T86" s="2157"/>
      <c r="U86" s="2157"/>
      <c r="V86" s="2157"/>
      <c r="W86" s="2157"/>
      <c r="X86" s="2157"/>
      <c r="Y86" s="2157"/>
    </row>
    <row r="87" spans="1:25" s="1973" customFormat="1">
      <c r="A87" s="1971"/>
      <c r="B87" s="1970"/>
      <c r="C87" s="1977" t="s">
        <v>84</v>
      </c>
      <c r="D87" s="1995">
        <v>1</v>
      </c>
      <c r="E87" s="2152"/>
      <c r="F87" s="1779">
        <f>D87*E87</f>
        <v>0</v>
      </c>
      <c r="G87" s="2157"/>
      <c r="H87" s="2157"/>
      <c r="I87" s="2157"/>
      <c r="J87" s="2157"/>
      <c r="K87" s="2157"/>
      <c r="L87" s="2157"/>
      <c r="M87" s="2157"/>
      <c r="N87" s="2157"/>
      <c r="O87" s="2157"/>
      <c r="P87" s="2157"/>
      <c r="Q87" s="2157"/>
      <c r="R87" s="2157"/>
      <c r="S87" s="2157"/>
      <c r="T87" s="2157"/>
      <c r="U87" s="2157"/>
      <c r="V87" s="2157"/>
      <c r="W87" s="2157"/>
      <c r="X87" s="2157"/>
      <c r="Y87" s="2157"/>
    </row>
    <row r="88" spans="1:25" s="1973" customFormat="1">
      <c r="A88" s="1971"/>
      <c r="B88" s="1970"/>
      <c r="C88" s="1971"/>
      <c r="D88" s="1971"/>
      <c r="E88" s="2152"/>
      <c r="F88" s="1779"/>
      <c r="G88" s="2157"/>
      <c r="H88" s="2157"/>
      <c r="I88" s="2157"/>
      <c r="J88" s="2157"/>
      <c r="K88" s="2157"/>
      <c r="L88" s="2157"/>
      <c r="M88" s="2157"/>
      <c r="N88" s="2157"/>
      <c r="O88" s="2157"/>
      <c r="P88" s="2157"/>
      <c r="Q88" s="2157"/>
      <c r="R88" s="2157"/>
      <c r="S88" s="2157"/>
      <c r="T88" s="2157"/>
      <c r="U88" s="2157"/>
      <c r="V88" s="2157"/>
      <c r="W88" s="2157"/>
      <c r="X88" s="2157"/>
      <c r="Y88" s="2157"/>
    </row>
    <row r="89" spans="1:25" s="1973" customFormat="1">
      <c r="A89" s="1971">
        <f>COUNT($A$3:A88)+1</f>
        <v>19</v>
      </c>
      <c r="B89" s="1976" t="s">
        <v>3001</v>
      </c>
      <c r="C89" s="1977"/>
      <c r="D89" s="1995"/>
      <c r="E89" s="2152"/>
      <c r="F89" s="1779"/>
      <c r="G89" s="2157"/>
      <c r="H89" s="2157"/>
      <c r="I89" s="2157"/>
      <c r="J89" s="2157"/>
      <c r="K89" s="2157"/>
      <c r="L89" s="2157"/>
      <c r="M89" s="2157"/>
      <c r="N89" s="2157"/>
      <c r="O89" s="2157"/>
      <c r="P89" s="2157"/>
      <c r="Q89" s="2157"/>
      <c r="R89" s="2157"/>
      <c r="S89" s="2157"/>
      <c r="T89" s="2157"/>
      <c r="U89" s="2157"/>
      <c r="V89" s="2157"/>
      <c r="W89" s="2157"/>
      <c r="X89" s="2157"/>
      <c r="Y89" s="2157"/>
    </row>
    <row r="90" spans="1:25" s="1973" customFormat="1" ht="25.5">
      <c r="A90" s="1971"/>
      <c r="B90" s="1970" t="s">
        <v>3002</v>
      </c>
      <c r="C90" s="1971"/>
      <c r="D90" s="1971"/>
      <c r="E90" s="2152"/>
      <c r="F90" s="1779"/>
      <c r="G90" s="2157"/>
      <c r="H90" s="2157"/>
      <c r="I90" s="2157"/>
      <c r="J90" s="2157"/>
      <c r="K90" s="2157"/>
      <c r="L90" s="2157"/>
      <c r="M90" s="2157"/>
      <c r="N90" s="2157"/>
      <c r="O90" s="2157"/>
      <c r="P90" s="2157"/>
      <c r="Q90" s="2157"/>
      <c r="R90" s="2157"/>
      <c r="S90" s="2157"/>
      <c r="T90" s="2157"/>
      <c r="U90" s="2157"/>
      <c r="V90" s="2157"/>
      <c r="W90" s="2157"/>
      <c r="X90" s="2157"/>
      <c r="Y90" s="2157"/>
    </row>
    <row r="91" spans="1:25" s="1973" customFormat="1">
      <c r="A91" s="1971"/>
      <c r="B91" s="1970"/>
      <c r="C91" s="1977" t="s">
        <v>84</v>
      </c>
      <c r="D91" s="1995">
        <v>1</v>
      </c>
      <c r="E91" s="2152"/>
      <c r="F91" s="1779">
        <f>D91*E91</f>
        <v>0</v>
      </c>
      <c r="G91" s="2157"/>
      <c r="H91" s="2157"/>
      <c r="I91" s="2157"/>
      <c r="J91" s="2157"/>
      <c r="K91" s="2157"/>
      <c r="L91" s="2157"/>
      <c r="M91" s="2157"/>
      <c r="N91" s="2157"/>
      <c r="O91" s="2157"/>
      <c r="P91" s="2157"/>
      <c r="Q91" s="2157"/>
      <c r="R91" s="2157"/>
      <c r="S91" s="2157"/>
      <c r="T91" s="2157"/>
      <c r="U91" s="2157"/>
      <c r="V91" s="2157"/>
      <c r="W91" s="2157"/>
      <c r="X91" s="2157"/>
      <c r="Y91" s="2157"/>
    </row>
    <row r="92" spans="1:25" s="1973" customFormat="1">
      <c r="A92" s="1971"/>
      <c r="B92" s="1970"/>
      <c r="C92" s="1971"/>
      <c r="D92" s="1971"/>
      <c r="E92" s="2152"/>
      <c r="F92" s="1779"/>
      <c r="G92" s="2157"/>
      <c r="H92" s="2157"/>
      <c r="I92" s="2157"/>
      <c r="J92" s="2157"/>
      <c r="K92" s="2157"/>
      <c r="L92" s="2157"/>
      <c r="M92" s="2157"/>
      <c r="N92" s="2157"/>
      <c r="O92" s="2157"/>
      <c r="P92" s="2157"/>
      <c r="Q92" s="2157"/>
      <c r="R92" s="2157"/>
      <c r="S92" s="2157"/>
      <c r="T92" s="2157"/>
      <c r="U92" s="2157"/>
      <c r="V92" s="2157"/>
      <c r="W92" s="2157"/>
      <c r="X92" s="2157"/>
      <c r="Y92" s="2157"/>
    </row>
    <row r="93" spans="1:25" s="1973" customFormat="1">
      <c r="A93" s="1971">
        <f>COUNT($A$3:A92)+1</f>
        <v>20</v>
      </c>
      <c r="B93" s="1976" t="s">
        <v>3003</v>
      </c>
      <c r="C93" s="1977"/>
      <c r="D93" s="1995"/>
      <c r="E93" s="2152"/>
      <c r="F93" s="1779"/>
      <c r="G93" s="2157"/>
      <c r="H93" s="2157"/>
      <c r="I93" s="2157"/>
      <c r="J93" s="2157"/>
      <c r="K93" s="2157"/>
      <c r="L93" s="2157"/>
      <c r="M93" s="2157"/>
      <c r="N93" s="2157"/>
      <c r="O93" s="2157"/>
      <c r="P93" s="2157"/>
      <c r="Q93" s="2157"/>
      <c r="R93" s="2157"/>
      <c r="S93" s="2157"/>
      <c r="T93" s="2157"/>
      <c r="U93" s="2157"/>
      <c r="V93" s="2157"/>
      <c r="W93" s="2157"/>
      <c r="X93" s="2157"/>
      <c r="Y93" s="2157"/>
    </row>
    <row r="94" spans="1:25" s="1973" customFormat="1">
      <c r="A94" s="1971"/>
      <c r="B94" s="1970" t="s">
        <v>3004</v>
      </c>
      <c r="C94" s="1971"/>
      <c r="D94" s="1971"/>
      <c r="E94" s="2152"/>
      <c r="F94" s="1779"/>
      <c r="G94" s="2157"/>
      <c r="H94" s="2157"/>
      <c r="I94" s="2157"/>
      <c r="J94" s="2157"/>
      <c r="K94" s="2157"/>
      <c r="L94" s="2157"/>
      <c r="M94" s="2157"/>
      <c r="N94" s="2157"/>
      <c r="O94" s="2157"/>
      <c r="P94" s="2157"/>
      <c r="Q94" s="2157"/>
      <c r="R94" s="2157"/>
      <c r="S94" s="2157"/>
      <c r="T94" s="2157"/>
      <c r="U94" s="2157"/>
      <c r="V94" s="2157"/>
      <c r="W94" s="2157"/>
      <c r="X94" s="2157"/>
      <c r="Y94" s="2157"/>
    </row>
    <row r="95" spans="1:25" s="1973" customFormat="1">
      <c r="A95" s="1971"/>
      <c r="B95" s="1970"/>
      <c r="C95" s="1977" t="s">
        <v>84</v>
      </c>
      <c r="D95" s="1995">
        <v>1</v>
      </c>
      <c r="E95" s="2152"/>
      <c r="F95" s="1779">
        <f>D95*E95</f>
        <v>0</v>
      </c>
      <c r="G95" s="2157"/>
      <c r="H95" s="2157"/>
      <c r="I95" s="2157"/>
      <c r="J95" s="2157"/>
      <c r="K95" s="2157"/>
      <c r="L95" s="2157"/>
      <c r="M95" s="2157"/>
      <c r="N95" s="2157"/>
      <c r="O95" s="2157"/>
      <c r="P95" s="2157"/>
      <c r="Q95" s="2157"/>
      <c r="R95" s="2157"/>
      <c r="S95" s="2157"/>
      <c r="T95" s="2157"/>
      <c r="U95" s="2157"/>
      <c r="V95" s="2157"/>
      <c r="W95" s="2157"/>
      <c r="X95" s="2157"/>
      <c r="Y95" s="2157"/>
    </row>
    <row r="96" spans="1:25" s="1973" customFormat="1">
      <c r="A96" s="1991"/>
      <c r="B96" s="1972"/>
      <c r="C96" s="1939"/>
      <c r="D96" s="1940"/>
      <c r="E96" s="2152"/>
      <c r="F96" s="1779"/>
      <c r="G96" s="2157"/>
      <c r="H96" s="2157"/>
      <c r="I96" s="2157"/>
      <c r="J96" s="2157"/>
      <c r="K96" s="2157"/>
      <c r="L96" s="2157"/>
      <c r="M96" s="2157"/>
      <c r="N96" s="2157"/>
      <c r="O96" s="2157"/>
      <c r="P96" s="2157"/>
      <c r="Q96" s="2157"/>
      <c r="R96" s="2157"/>
      <c r="S96" s="2157"/>
      <c r="T96" s="2157"/>
      <c r="U96" s="2157"/>
      <c r="V96" s="2157"/>
      <c r="W96" s="2157"/>
      <c r="X96" s="2157"/>
      <c r="Y96" s="2157"/>
    </row>
    <row r="97" spans="1:25" s="1973" customFormat="1" ht="43.5" customHeight="1">
      <c r="A97" s="1991">
        <f>COUNT($A$3:A96)+1</f>
        <v>21</v>
      </c>
      <c r="B97" s="1972" t="s">
        <v>3005</v>
      </c>
      <c r="C97" s="1939" t="s">
        <v>214</v>
      </c>
      <c r="D97" s="1940">
        <v>25</v>
      </c>
      <c r="E97" s="2145"/>
      <c r="F97" s="1941">
        <f>D97*E97</f>
        <v>0</v>
      </c>
      <c r="G97" s="2157"/>
      <c r="H97" s="2157"/>
      <c r="I97" s="2157"/>
      <c r="J97" s="2157"/>
      <c r="K97" s="2157"/>
      <c r="L97" s="2157"/>
      <c r="M97" s="2157"/>
      <c r="N97" s="2157"/>
      <c r="O97" s="2157"/>
      <c r="P97" s="2157"/>
      <c r="Q97" s="2157"/>
      <c r="R97" s="2157"/>
      <c r="S97" s="2157"/>
      <c r="T97" s="2157"/>
      <c r="U97" s="2157"/>
      <c r="V97" s="2157"/>
      <c r="W97" s="2157"/>
      <c r="X97" s="2157"/>
      <c r="Y97" s="2157"/>
    </row>
    <row r="98" spans="1:25" s="1973" customFormat="1">
      <c r="A98" s="1996"/>
      <c r="B98" s="1997"/>
      <c r="C98" s="1998"/>
      <c r="D98" s="1998"/>
      <c r="E98" s="2155"/>
      <c r="F98" s="1779">
        <f>D98*E98</f>
        <v>0</v>
      </c>
      <c r="G98" s="2157"/>
      <c r="H98" s="2157"/>
      <c r="I98" s="2157"/>
      <c r="J98" s="2157"/>
      <c r="K98" s="2157"/>
      <c r="L98" s="2157"/>
      <c r="M98" s="2157"/>
      <c r="N98" s="2157"/>
      <c r="O98" s="2157"/>
      <c r="P98" s="2157"/>
      <c r="Q98" s="2157"/>
      <c r="R98" s="2157"/>
      <c r="S98" s="2157"/>
      <c r="T98" s="2157"/>
      <c r="U98" s="2157"/>
      <c r="V98" s="2157"/>
      <c r="W98" s="2157"/>
      <c r="X98" s="2157"/>
      <c r="Y98" s="2157"/>
    </row>
    <row r="99" spans="1:25" s="1999" customFormat="1">
      <c r="A99" s="1942">
        <f>COUNT($A$3:A98)+1</f>
        <v>22</v>
      </c>
      <c r="B99" s="1950" t="s">
        <v>3006</v>
      </c>
      <c r="C99" s="1951" t="s">
        <v>73</v>
      </c>
      <c r="D99" s="1948">
        <v>1</v>
      </c>
      <c r="E99" s="2152"/>
      <c r="F99" s="1779">
        <f>D99*E99</f>
        <v>0</v>
      </c>
      <c r="G99" s="2158"/>
      <c r="H99" s="2158"/>
      <c r="I99" s="2158"/>
      <c r="J99" s="2158"/>
      <c r="K99" s="2158"/>
      <c r="L99" s="2158"/>
      <c r="M99" s="2158"/>
      <c r="N99" s="2158"/>
      <c r="O99" s="2158"/>
      <c r="P99" s="2158"/>
      <c r="Q99" s="2158"/>
      <c r="R99" s="2158"/>
      <c r="S99" s="2158"/>
      <c r="T99" s="2158"/>
      <c r="U99" s="2158"/>
      <c r="V99" s="2158"/>
      <c r="W99" s="2158"/>
      <c r="X99" s="2158"/>
      <c r="Y99" s="2158"/>
    </row>
    <row r="100" spans="1:25" s="1973" customFormat="1">
      <c r="A100" s="1942"/>
      <c r="B100" s="1950"/>
      <c r="C100" s="1951"/>
      <c r="D100" s="1948"/>
      <c r="E100" s="2152"/>
      <c r="F100" s="1779"/>
      <c r="G100" s="2157"/>
      <c r="H100" s="2157"/>
      <c r="I100" s="2157"/>
      <c r="J100" s="2157"/>
      <c r="K100" s="2157"/>
      <c r="L100" s="2157"/>
      <c r="M100" s="2157"/>
      <c r="N100" s="2157"/>
      <c r="O100" s="2157"/>
      <c r="P100" s="2157"/>
      <c r="Q100" s="2157"/>
      <c r="R100" s="2157"/>
      <c r="S100" s="2157"/>
      <c r="T100" s="2157"/>
      <c r="U100" s="2157"/>
      <c r="V100" s="2157"/>
      <c r="W100" s="2157"/>
      <c r="X100" s="2157"/>
      <c r="Y100" s="2157"/>
    </row>
    <row r="101" spans="1:25">
      <c r="A101" s="1952"/>
      <c r="B101" s="1950" t="s">
        <v>2826</v>
      </c>
      <c r="C101" s="1951"/>
      <c r="D101" s="1948"/>
      <c r="E101" s="1766">
        <v>0</v>
      </c>
      <c r="F101" s="1766">
        <f>SUM(F1:F100)</f>
        <v>0</v>
      </c>
    </row>
    <row r="102" spans="1:25">
      <c r="A102" s="1952"/>
      <c r="B102" s="1950"/>
      <c r="C102" s="1951"/>
      <c r="D102" s="1948"/>
      <c r="E102" s="1766">
        <v>0</v>
      </c>
      <c r="F102" s="1766">
        <f>D102*E102</f>
        <v>0</v>
      </c>
    </row>
    <row r="103" spans="1:25">
      <c r="A103" s="1920"/>
      <c r="B103" s="1595"/>
      <c r="C103" s="1921"/>
      <c r="D103" s="2000"/>
      <c r="E103" s="2001"/>
      <c r="F103" s="2002"/>
    </row>
  </sheetData>
  <sheetProtection algorithmName="SHA-512" hashValue="/Q4/8BKTHFnH/NrfMlI09QWOYeECtpB+zPMlXvg7pZ5u4wmFp2kJ+YvP0fuXU+Bg7VZ8K7qdB+boG5EGHyKPbQ==" saltValue="e427rnZ8RJragXu5ibbMZg==" spinCount="100000" sheet="1" objects="1" scenarios="1" selectLockedCells="1"/>
  <pageMargins left="0.74803149606299213" right="0.74803149606299213" top="0.98425196850393704" bottom="0.98425196850393704" header="0.51181102362204722" footer="0.51181102362204722"/>
  <pageSetup paperSize="9" orientation="portrait" r:id="rId1"/>
  <headerFooter alignWithMargins="0">
    <oddHeader>&amp;CVODOVOD KANALIZACIJA</oddHeader>
    <oddFooter xml:space="preserve">&amp;C&amp;P/&amp;N&amp;RPZI
</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5E4DC-A38E-4502-AEFF-7319336223B4}">
  <sheetPr>
    <tabColor theme="5" tint="0.59999389629810485"/>
  </sheetPr>
  <dimension ref="A1:AB74"/>
  <sheetViews>
    <sheetView showZeros="0" zoomScaleNormal="100" zoomScaleSheetLayoutView="100" workbookViewId="0">
      <selection activeCell="E5" sqref="E5"/>
    </sheetView>
  </sheetViews>
  <sheetFormatPr defaultColWidth="8.85546875" defaultRowHeight="12.75"/>
  <cols>
    <col min="1" max="1" width="7" style="1836" customWidth="1"/>
    <col min="2" max="2" width="41.140625" style="1837" customWidth="1"/>
    <col min="3" max="3" width="4.5703125" style="1758" customWidth="1"/>
    <col min="4" max="4" width="6.140625" style="1838" bestFit="1" customWidth="1"/>
    <col min="5" max="5" width="12.42578125" style="1817" customWidth="1"/>
    <col min="6" max="6" width="14.140625" style="1839" customWidth="1"/>
    <col min="7" max="7" width="2.5703125" style="2111" customWidth="1"/>
    <col min="8" max="9" width="2.5703125" style="2112" customWidth="1"/>
    <col min="10" max="28" width="8.85546875" style="2113"/>
    <col min="29" max="256" width="8.85546875" style="1758"/>
    <col min="257" max="257" width="7" style="1758" customWidth="1"/>
    <col min="258" max="258" width="41.140625" style="1758" customWidth="1"/>
    <col min="259" max="259" width="4.5703125" style="1758" customWidth="1"/>
    <col min="260" max="260" width="6.140625" style="1758" bestFit="1" customWidth="1"/>
    <col min="261" max="261" width="12.42578125" style="1758" customWidth="1"/>
    <col min="262" max="262" width="14.140625" style="1758" customWidth="1"/>
    <col min="263" max="265" width="2.5703125" style="1758" customWidth="1"/>
    <col min="266" max="512" width="8.85546875" style="1758"/>
    <col min="513" max="513" width="7" style="1758" customWidth="1"/>
    <col min="514" max="514" width="41.140625" style="1758" customWidth="1"/>
    <col min="515" max="515" width="4.5703125" style="1758" customWidth="1"/>
    <col min="516" max="516" width="6.140625" style="1758" bestFit="1" customWidth="1"/>
    <col min="517" max="517" width="12.42578125" style="1758" customWidth="1"/>
    <col min="518" max="518" width="14.140625" style="1758" customWidth="1"/>
    <col min="519" max="521" width="2.5703125" style="1758" customWidth="1"/>
    <col min="522" max="768" width="8.85546875" style="1758"/>
    <col min="769" max="769" width="7" style="1758" customWidth="1"/>
    <col min="770" max="770" width="41.140625" style="1758" customWidth="1"/>
    <col min="771" max="771" width="4.5703125" style="1758" customWidth="1"/>
    <col min="772" max="772" width="6.140625" style="1758" bestFit="1" customWidth="1"/>
    <col min="773" max="773" width="12.42578125" style="1758" customWidth="1"/>
    <col min="774" max="774" width="14.140625" style="1758" customWidth="1"/>
    <col min="775" max="777" width="2.5703125" style="1758" customWidth="1"/>
    <col min="778" max="1024" width="8.85546875" style="1758"/>
    <col min="1025" max="1025" width="7" style="1758" customWidth="1"/>
    <col min="1026" max="1026" width="41.140625" style="1758" customWidth="1"/>
    <col min="1027" max="1027" width="4.5703125" style="1758" customWidth="1"/>
    <col min="1028" max="1028" width="6.140625" style="1758" bestFit="1" customWidth="1"/>
    <col min="1029" max="1029" width="12.42578125" style="1758" customWidth="1"/>
    <col min="1030" max="1030" width="14.140625" style="1758" customWidth="1"/>
    <col min="1031" max="1033" width="2.5703125" style="1758" customWidth="1"/>
    <col min="1034" max="1280" width="8.85546875" style="1758"/>
    <col min="1281" max="1281" width="7" style="1758" customWidth="1"/>
    <col min="1282" max="1282" width="41.140625" style="1758" customWidth="1"/>
    <col min="1283" max="1283" width="4.5703125" style="1758" customWidth="1"/>
    <col min="1284" max="1284" width="6.140625" style="1758" bestFit="1" customWidth="1"/>
    <col min="1285" max="1285" width="12.42578125" style="1758" customWidth="1"/>
    <col min="1286" max="1286" width="14.140625" style="1758" customWidth="1"/>
    <col min="1287" max="1289" width="2.5703125" style="1758" customWidth="1"/>
    <col min="1290" max="1536" width="8.85546875" style="1758"/>
    <col min="1537" max="1537" width="7" style="1758" customWidth="1"/>
    <col min="1538" max="1538" width="41.140625" style="1758" customWidth="1"/>
    <col min="1539" max="1539" width="4.5703125" style="1758" customWidth="1"/>
    <col min="1540" max="1540" width="6.140625" style="1758" bestFit="1" customWidth="1"/>
    <col min="1541" max="1541" width="12.42578125" style="1758" customWidth="1"/>
    <col min="1542" max="1542" width="14.140625" style="1758" customWidth="1"/>
    <col min="1543" max="1545" width="2.5703125" style="1758" customWidth="1"/>
    <col min="1546" max="1792" width="8.85546875" style="1758"/>
    <col min="1793" max="1793" width="7" style="1758" customWidth="1"/>
    <col min="1794" max="1794" width="41.140625" style="1758" customWidth="1"/>
    <col min="1795" max="1795" width="4.5703125" style="1758" customWidth="1"/>
    <col min="1796" max="1796" width="6.140625" style="1758" bestFit="1" customWidth="1"/>
    <col min="1797" max="1797" width="12.42578125" style="1758" customWidth="1"/>
    <col min="1798" max="1798" width="14.140625" style="1758" customWidth="1"/>
    <col min="1799" max="1801" width="2.5703125" style="1758" customWidth="1"/>
    <col min="1802" max="2048" width="8.85546875" style="1758"/>
    <col min="2049" max="2049" width="7" style="1758" customWidth="1"/>
    <col min="2050" max="2050" width="41.140625" style="1758" customWidth="1"/>
    <col min="2051" max="2051" width="4.5703125" style="1758" customWidth="1"/>
    <col min="2052" max="2052" width="6.140625" style="1758" bestFit="1" customWidth="1"/>
    <col min="2053" max="2053" width="12.42578125" style="1758" customWidth="1"/>
    <col min="2054" max="2054" width="14.140625" style="1758" customWidth="1"/>
    <col min="2055" max="2057" width="2.5703125" style="1758" customWidth="1"/>
    <col min="2058" max="2304" width="8.85546875" style="1758"/>
    <col min="2305" max="2305" width="7" style="1758" customWidth="1"/>
    <col min="2306" max="2306" width="41.140625" style="1758" customWidth="1"/>
    <col min="2307" max="2307" width="4.5703125" style="1758" customWidth="1"/>
    <col min="2308" max="2308" width="6.140625" style="1758" bestFit="1" customWidth="1"/>
    <col min="2309" max="2309" width="12.42578125" style="1758" customWidth="1"/>
    <col min="2310" max="2310" width="14.140625" style="1758" customWidth="1"/>
    <col min="2311" max="2313" width="2.5703125" style="1758" customWidth="1"/>
    <col min="2314" max="2560" width="8.85546875" style="1758"/>
    <col min="2561" max="2561" width="7" style="1758" customWidth="1"/>
    <col min="2562" max="2562" width="41.140625" style="1758" customWidth="1"/>
    <col min="2563" max="2563" width="4.5703125" style="1758" customWidth="1"/>
    <col min="2564" max="2564" width="6.140625" style="1758" bestFit="1" customWidth="1"/>
    <col min="2565" max="2565" width="12.42578125" style="1758" customWidth="1"/>
    <col min="2566" max="2566" width="14.140625" style="1758" customWidth="1"/>
    <col min="2567" max="2569" width="2.5703125" style="1758" customWidth="1"/>
    <col min="2570" max="2816" width="8.85546875" style="1758"/>
    <col min="2817" max="2817" width="7" style="1758" customWidth="1"/>
    <col min="2818" max="2818" width="41.140625" style="1758" customWidth="1"/>
    <col min="2819" max="2819" width="4.5703125" style="1758" customWidth="1"/>
    <col min="2820" max="2820" width="6.140625" style="1758" bestFit="1" customWidth="1"/>
    <col min="2821" max="2821" width="12.42578125" style="1758" customWidth="1"/>
    <col min="2822" max="2822" width="14.140625" style="1758" customWidth="1"/>
    <col min="2823" max="2825" width="2.5703125" style="1758" customWidth="1"/>
    <col min="2826" max="3072" width="8.85546875" style="1758"/>
    <col min="3073" max="3073" width="7" style="1758" customWidth="1"/>
    <col min="3074" max="3074" width="41.140625" style="1758" customWidth="1"/>
    <col min="3075" max="3075" width="4.5703125" style="1758" customWidth="1"/>
    <col min="3076" max="3076" width="6.140625" style="1758" bestFit="1" customWidth="1"/>
    <col min="3077" max="3077" width="12.42578125" style="1758" customWidth="1"/>
    <col min="3078" max="3078" width="14.140625" style="1758" customWidth="1"/>
    <col min="3079" max="3081" width="2.5703125" style="1758" customWidth="1"/>
    <col min="3082" max="3328" width="8.85546875" style="1758"/>
    <col min="3329" max="3329" width="7" style="1758" customWidth="1"/>
    <col min="3330" max="3330" width="41.140625" style="1758" customWidth="1"/>
    <col min="3331" max="3331" width="4.5703125" style="1758" customWidth="1"/>
    <col min="3332" max="3332" width="6.140625" style="1758" bestFit="1" customWidth="1"/>
    <col min="3333" max="3333" width="12.42578125" style="1758" customWidth="1"/>
    <col min="3334" max="3334" width="14.140625" style="1758" customWidth="1"/>
    <col min="3335" max="3337" width="2.5703125" style="1758" customWidth="1"/>
    <col min="3338" max="3584" width="8.85546875" style="1758"/>
    <col min="3585" max="3585" width="7" style="1758" customWidth="1"/>
    <col min="3586" max="3586" width="41.140625" style="1758" customWidth="1"/>
    <col min="3587" max="3587" width="4.5703125" style="1758" customWidth="1"/>
    <col min="3588" max="3588" width="6.140625" style="1758" bestFit="1" customWidth="1"/>
    <col min="3589" max="3589" width="12.42578125" style="1758" customWidth="1"/>
    <col min="3590" max="3590" width="14.140625" style="1758" customWidth="1"/>
    <col min="3591" max="3593" width="2.5703125" style="1758" customWidth="1"/>
    <col min="3594" max="3840" width="8.85546875" style="1758"/>
    <col min="3841" max="3841" width="7" style="1758" customWidth="1"/>
    <col min="3842" max="3842" width="41.140625" style="1758" customWidth="1"/>
    <col min="3843" max="3843" width="4.5703125" style="1758" customWidth="1"/>
    <col min="3844" max="3844" width="6.140625" style="1758" bestFit="1" customWidth="1"/>
    <col min="3845" max="3845" width="12.42578125" style="1758" customWidth="1"/>
    <col min="3846" max="3846" width="14.140625" style="1758" customWidth="1"/>
    <col min="3847" max="3849" width="2.5703125" style="1758" customWidth="1"/>
    <col min="3850" max="4096" width="8.85546875" style="1758"/>
    <col min="4097" max="4097" width="7" style="1758" customWidth="1"/>
    <col min="4098" max="4098" width="41.140625" style="1758" customWidth="1"/>
    <col min="4099" max="4099" width="4.5703125" style="1758" customWidth="1"/>
    <col min="4100" max="4100" width="6.140625" style="1758" bestFit="1" customWidth="1"/>
    <col min="4101" max="4101" width="12.42578125" style="1758" customWidth="1"/>
    <col min="4102" max="4102" width="14.140625" style="1758" customWidth="1"/>
    <col min="4103" max="4105" width="2.5703125" style="1758" customWidth="1"/>
    <col min="4106" max="4352" width="8.85546875" style="1758"/>
    <col min="4353" max="4353" width="7" style="1758" customWidth="1"/>
    <col min="4354" max="4354" width="41.140625" style="1758" customWidth="1"/>
    <col min="4355" max="4355" width="4.5703125" style="1758" customWidth="1"/>
    <col min="4356" max="4356" width="6.140625" style="1758" bestFit="1" customWidth="1"/>
    <col min="4357" max="4357" width="12.42578125" style="1758" customWidth="1"/>
    <col min="4358" max="4358" width="14.140625" style="1758" customWidth="1"/>
    <col min="4359" max="4361" width="2.5703125" style="1758" customWidth="1"/>
    <col min="4362" max="4608" width="8.85546875" style="1758"/>
    <col min="4609" max="4609" width="7" style="1758" customWidth="1"/>
    <col min="4610" max="4610" width="41.140625" style="1758" customWidth="1"/>
    <col min="4611" max="4611" width="4.5703125" style="1758" customWidth="1"/>
    <col min="4612" max="4612" width="6.140625" style="1758" bestFit="1" customWidth="1"/>
    <col min="4613" max="4613" width="12.42578125" style="1758" customWidth="1"/>
    <col min="4614" max="4614" width="14.140625" style="1758" customWidth="1"/>
    <col min="4615" max="4617" width="2.5703125" style="1758" customWidth="1"/>
    <col min="4618" max="4864" width="8.85546875" style="1758"/>
    <col min="4865" max="4865" width="7" style="1758" customWidth="1"/>
    <col min="4866" max="4866" width="41.140625" style="1758" customWidth="1"/>
    <col min="4867" max="4867" width="4.5703125" style="1758" customWidth="1"/>
    <col min="4868" max="4868" width="6.140625" style="1758" bestFit="1" customWidth="1"/>
    <col min="4869" max="4869" width="12.42578125" style="1758" customWidth="1"/>
    <col min="4870" max="4870" width="14.140625" style="1758" customWidth="1"/>
    <col min="4871" max="4873" width="2.5703125" style="1758" customWidth="1"/>
    <col min="4874" max="5120" width="8.85546875" style="1758"/>
    <col min="5121" max="5121" width="7" style="1758" customWidth="1"/>
    <col min="5122" max="5122" width="41.140625" style="1758" customWidth="1"/>
    <col min="5123" max="5123" width="4.5703125" style="1758" customWidth="1"/>
    <col min="5124" max="5124" width="6.140625" style="1758" bestFit="1" customWidth="1"/>
    <col min="5125" max="5125" width="12.42578125" style="1758" customWidth="1"/>
    <col min="5126" max="5126" width="14.140625" style="1758" customWidth="1"/>
    <col min="5127" max="5129" width="2.5703125" style="1758" customWidth="1"/>
    <col min="5130" max="5376" width="8.85546875" style="1758"/>
    <col min="5377" max="5377" width="7" style="1758" customWidth="1"/>
    <col min="5378" max="5378" width="41.140625" style="1758" customWidth="1"/>
    <col min="5379" max="5379" width="4.5703125" style="1758" customWidth="1"/>
    <col min="5380" max="5380" width="6.140625" style="1758" bestFit="1" customWidth="1"/>
    <col min="5381" max="5381" width="12.42578125" style="1758" customWidth="1"/>
    <col min="5382" max="5382" width="14.140625" style="1758" customWidth="1"/>
    <col min="5383" max="5385" width="2.5703125" style="1758" customWidth="1"/>
    <col min="5386" max="5632" width="8.85546875" style="1758"/>
    <col min="5633" max="5633" width="7" style="1758" customWidth="1"/>
    <col min="5634" max="5634" width="41.140625" style="1758" customWidth="1"/>
    <col min="5635" max="5635" width="4.5703125" style="1758" customWidth="1"/>
    <col min="5636" max="5636" width="6.140625" style="1758" bestFit="1" customWidth="1"/>
    <col min="5637" max="5637" width="12.42578125" style="1758" customWidth="1"/>
    <col min="5638" max="5638" width="14.140625" style="1758" customWidth="1"/>
    <col min="5639" max="5641" width="2.5703125" style="1758" customWidth="1"/>
    <col min="5642" max="5888" width="8.85546875" style="1758"/>
    <col min="5889" max="5889" width="7" style="1758" customWidth="1"/>
    <col min="5890" max="5890" width="41.140625" style="1758" customWidth="1"/>
    <col min="5891" max="5891" width="4.5703125" style="1758" customWidth="1"/>
    <col min="5892" max="5892" width="6.140625" style="1758" bestFit="1" customWidth="1"/>
    <col min="5893" max="5893" width="12.42578125" style="1758" customWidth="1"/>
    <col min="5894" max="5894" width="14.140625" style="1758" customWidth="1"/>
    <col min="5895" max="5897" width="2.5703125" style="1758" customWidth="1"/>
    <col min="5898" max="6144" width="8.85546875" style="1758"/>
    <col min="6145" max="6145" width="7" style="1758" customWidth="1"/>
    <col min="6146" max="6146" width="41.140625" style="1758" customWidth="1"/>
    <col min="6147" max="6147" width="4.5703125" style="1758" customWidth="1"/>
    <col min="6148" max="6148" width="6.140625" style="1758" bestFit="1" customWidth="1"/>
    <col min="6149" max="6149" width="12.42578125" style="1758" customWidth="1"/>
    <col min="6150" max="6150" width="14.140625" style="1758" customWidth="1"/>
    <col min="6151" max="6153" width="2.5703125" style="1758" customWidth="1"/>
    <col min="6154" max="6400" width="8.85546875" style="1758"/>
    <col min="6401" max="6401" width="7" style="1758" customWidth="1"/>
    <col min="6402" max="6402" width="41.140625" style="1758" customWidth="1"/>
    <col min="6403" max="6403" width="4.5703125" style="1758" customWidth="1"/>
    <col min="6404" max="6404" width="6.140625" style="1758" bestFit="1" customWidth="1"/>
    <col min="6405" max="6405" width="12.42578125" style="1758" customWidth="1"/>
    <col min="6406" max="6406" width="14.140625" style="1758" customWidth="1"/>
    <col min="6407" max="6409" width="2.5703125" style="1758" customWidth="1"/>
    <col min="6410" max="6656" width="8.85546875" style="1758"/>
    <col min="6657" max="6657" width="7" style="1758" customWidth="1"/>
    <col min="6658" max="6658" width="41.140625" style="1758" customWidth="1"/>
    <col min="6659" max="6659" width="4.5703125" style="1758" customWidth="1"/>
    <col min="6660" max="6660" width="6.140625" style="1758" bestFit="1" customWidth="1"/>
    <col min="6661" max="6661" width="12.42578125" style="1758" customWidth="1"/>
    <col min="6662" max="6662" width="14.140625" style="1758" customWidth="1"/>
    <col min="6663" max="6665" width="2.5703125" style="1758" customWidth="1"/>
    <col min="6666" max="6912" width="8.85546875" style="1758"/>
    <col min="6913" max="6913" width="7" style="1758" customWidth="1"/>
    <col min="6914" max="6914" width="41.140625" style="1758" customWidth="1"/>
    <col min="6915" max="6915" width="4.5703125" style="1758" customWidth="1"/>
    <col min="6916" max="6916" width="6.140625" style="1758" bestFit="1" customWidth="1"/>
    <col min="6917" max="6917" width="12.42578125" style="1758" customWidth="1"/>
    <col min="6918" max="6918" width="14.140625" style="1758" customWidth="1"/>
    <col min="6919" max="6921" width="2.5703125" style="1758" customWidth="1"/>
    <col min="6922" max="7168" width="8.85546875" style="1758"/>
    <col min="7169" max="7169" width="7" style="1758" customWidth="1"/>
    <col min="7170" max="7170" width="41.140625" style="1758" customWidth="1"/>
    <col min="7171" max="7171" width="4.5703125" style="1758" customWidth="1"/>
    <col min="7172" max="7172" width="6.140625" style="1758" bestFit="1" customWidth="1"/>
    <col min="7173" max="7173" width="12.42578125" style="1758" customWidth="1"/>
    <col min="7174" max="7174" width="14.140625" style="1758" customWidth="1"/>
    <col min="7175" max="7177" width="2.5703125" style="1758" customWidth="1"/>
    <col min="7178" max="7424" width="8.85546875" style="1758"/>
    <col min="7425" max="7425" width="7" style="1758" customWidth="1"/>
    <col min="7426" max="7426" width="41.140625" style="1758" customWidth="1"/>
    <col min="7427" max="7427" width="4.5703125" style="1758" customWidth="1"/>
    <col min="7428" max="7428" width="6.140625" style="1758" bestFit="1" customWidth="1"/>
    <col min="7429" max="7429" width="12.42578125" style="1758" customWidth="1"/>
    <col min="7430" max="7430" width="14.140625" style="1758" customWidth="1"/>
    <col min="7431" max="7433" width="2.5703125" style="1758" customWidth="1"/>
    <col min="7434" max="7680" width="8.85546875" style="1758"/>
    <col min="7681" max="7681" width="7" style="1758" customWidth="1"/>
    <col min="7682" max="7682" width="41.140625" style="1758" customWidth="1"/>
    <col min="7683" max="7683" width="4.5703125" style="1758" customWidth="1"/>
    <col min="7684" max="7684" width="6.140625" style="1758" bestFit="1" customWidth="1"/>
    <col min="7685" max="7685" width="12.42578125" style="1758" customWidth="1"/>
    <col min="7686" max="7686" width="14.140625" style="1758" customWidth="1"/>
    <col min="7687" max="7689" width="2.5703125" style="1758" customWidth="1"/>
    <col min="7690" max="7936" width="8.85546875" style="1758"/>
    <col min="7937" max="7937" width="7" style="1758" customWidth="1"/>
    <col min="7938" max="7938" width="41.140625" style="1758" customWidth="1"/>
    <col min="7939" max="7939" width="4.5703125" style="1758" customWidth="1"/>
    <col min="7940" max="7940" width="6.140625" style="1758" bestFit="1" customWidth="1"/>
    <col min="7941" max="7941" width="12.42578125" style="1758" customWidth="1"/>
    <col min="7942" max="7942" width="14.140625" style="1758" customWidth="1"/>
    <col min="7943" max="7945" width="2.5703125" style="1758" customWidth="1"/>
    <col min="7946" max="8192" width="8.85546875" style="1758"/>
    <col min="8193" max="8193" width="7" style="1758" customWidth="1"/>
    <col min="8194" max="8194" width="41.140625" style="1758" customWidth="1"/>
    <col min="8195" max="8195" width="4.5703125" style="1758" customWidth="1"/>
    <col min="8196" max="8196" width="6.140625" style="1758" bestFit="1" customWidth="1"/>
    <col min="8197" max="8197" width="12.42578125" style="1758" customWidth="1"/>
    <col min="8198" max="8198" width="14.140625" style="1758" customWidth="1"/>
    <col min="8199" max="8201" width="2.5703125" style="1758" customWidth="1"/>
    <col min="8202" max="8448" width="8.85546875" style="1758"/>
    <col min="8449" max="8449" width="7" style="1758" customWidth="1"/>
    <col min="8450" max="8450" width="41.140625" style="1758" customWidth="1"/>
    <col min="8451" max="8451" width="4.5703125" style="1758" customWidth="1"/>
    <col min="8452" max="8452" width="6.140625" style="1758" bestFit="1" customWidth="1"/>
    <col min="8453" max="8453" width="12.42578125" style="1758" customWidth="1"/>
    <col min="8454" max="8454" width="14.140625" style="1758" customWidth="1"/>
    <col min="8455" max="8457" width="2.5703125" style="1758" customWidth="1"/>
    <col min="8458" max="8704" width="8.85546875" style="1758"/>
    <col min="8705" max="8705" width="7" style="1758" customWidth="1"/>
    <col min="8706" max="8706" width="41.140625" style="1758" customWidth="1"/>
    <col min="8707" max="8707" width="4.5703125" style="1758" customWidth="1"/>
    <col min="8708" max="8708" width="6.140625" style="1758" bestFit="1" customWidth="1"/>
    <col min="8709" max="8709" width="12.42578125" style="1758" customWidth="1"/>
    <col min="8710" max="8710" width="14.140625" style="1758" customWidth="1"/>
    <col min="8711" max="8713" width="2.5703125" style="1758" customWidth="1"/>
    <col min="8714" max="8960" width="8.85546875" style="1758"/>
    <col min="8961" max="8961" width="7" style="1758" customWidth="1"/>
    <col min="8962" max="8962" width="41.140625" style="1758" customWidth="1"/>
    <col min="8963" max="8963" width="4.5703125" style="1758" customWidth="1"/>
    <col min="8964" max="8964" width="6.140625" style="1758" bestFit="1" customWidth="1"/>
    <col min="8965" max="8965" width="12.42578125" style="1758" customWidth="1"/>
    <col min="8966" max="8966" width="14.140625" style="1758" customWidth="1"/>
    <col min="8967" max="8969" width="2.5703125" style="1758" customWidth="1"/>
    <col min="8970" max="9216" width="8.85546875" style="1758"/>
    <col min="9217" max="9217" width="7" style="1758" customWidth="1"/>
    <col min="9218" max="9218" width="41.140625" style="1758" customWidth="1"/>
    <col min="9219" max="9219" width="4.5703125" style="1758" customWidth="1"/>
    <col min="9220" max="9220" width="6.140625" style="1758" bestFit="1" customWidth="1"/>
    <col min="9221" max="9221" width="12.42578125" style="1758" customWidth="1"/>
    <col min="9222" max="9222" width="14.140625" style="1758" customWidth="1"/>
    <col min="9223" max="9225" width="2.5703125" style="1758" customWidth="1"/>
    <col min="9226" max="9472" width="8.85546875" style="1758"/>
    <col min="9473" max="9473" width="7" style="1758" customWidth="1"/>
    <col min="9474" max="9474" width="41.140625" style="1758" customWidth="1"/>
    <col min="9475" max="9475" width="4.5703125" style="1758" customWidth="1"/>
    <col min="9476" max="9476" width="6.140625" style="1758" bestFit="1" customWidth="1"/>
    <col min="9477" max="9477" width="12.42578125" style="1758" customWidth="1"/>
    <col min="9478" max="9478" width="14.140625" style="1758" customWidth="1"/>
    <col min="9479" max="9481" width="2.5703125" style="1758" customWidth="1"/>
    <col min="9482" max="9728" width="8.85546875" style="1758"/>
    <col min="9729" max="9729" width="7" style="1758" customWidth="1"/>
    <col min="9730" max="9730" width="41.140625" style="1758" customWidth="1"/>
    <col min="9731" max="9731" width="4.5703125" style="1758" customWidth="1"/>
    <col min="9732" max="9732" width="6.140625" style="1758" bestFit="1" customWidth="1"/>
    <col min="9733" max="9733" width="12.42578125" style="1758" customWidth="1"/>
    <col min="9734" max="9734" width="14.140625" style="1758" customWidth="1"/>
    <col min="9735" max="9737" width="2.5703125" style="1758" customWidth="1"/>
    <col min="9738" max="9984" width="8.85546875" style="1758"/>
    <col min="9985" max="9985" width="7" style="1758" customWidth="1"/>
    <col min="9986" max="9986" width="41.140625" style="1758" customWidth="1"/>
    <col min="9987" max="9987" width="4.5703125" style="1758" customWidth="1"/>
    <col min="9988" max="9988" width="6.140625" style="1758" bestFit="1" customWidth="1"/>
    <col min="9989" max="9989" width="12.42578125" style="1758" customWidth="1"/>
    <col min="9990" max="9990" width="14.140625" style="1758" customWidth="1"/>
    <col min="9991" max="9993" width="2.5703125" style="1758" customWidth="1"/>
    <col min="9994" max="10240" width="8.85546875" style="1758"/>
    <col min="10241" max="10241" width="7" style="1758" customWidth="1"/>
    <col min="10242" max="10242" width="41.140625" style="1758" customWidth="1"/>
    <col min="10243" max="10243" width="4.5703125" style="1758" customWidth="1"/>
    <col min="10244" max="10244" width="6.140625" style="1758" bestFit="1" customWidth="1"/>
    <col min="10245" max="10245" width="12.42578125" style="1758" customWidth="1"/>
    <col min="10246" max="10246" width="14.140625" style="1758" customWidth="1"/>
    <col min="10247" max="10249" width="2.5703125" style="1758" customWidth="1"/>
    <col min="10250" max="10496" width="8.85546875" style="1758"/>
    <col min="10497" max="10497" width="7" style="1758" customWidth="1"/>
    <col min="10498" max="10498" width="41.140625" style="1758" customWidth="1"/>
    <col min="10499" max="10499" width="4.5703125" style="1758" customWidth="1"/>
    <col min="10500" max="10500" width="6.140625" style="1758" bestFit="1" customWidth="1"/>
    <col min="10501" max="10501" width="12.42578125" style="1758" customWidth="1"/>
    <col min="10502" max="10502" width="14.140625" style="1758" customWidth="1"/>
    <col min="10503" max="10505" width="2.5703125" style="1758" customWidth="1"/>
    <col min="10506" max="10752" width="8.85546875" style="1758"/>
    <col min="10753" max="10753" width="7" style="1758" customWidth="1"/>
    <col min="10754" max="10754" width="41.140625" style="1758" customWidth="1"/>
    <col min="10755" max="10755" width="4.5703125" style="1758" customWidth="1"/>
    <col min="10756" max="10756" width="6.140625" style="1758" bestFit="1" customWidth="1"/>
    <col min="10757" max="10757" width="12.42578125" style="1758" customWidth="1"/>
    <col min="10758" max="10758" width="14.140625" style="1758" customWidth="1"/>
    <col min="10759" max="10761" width="2.5703125" style="1758" customWidth="1"/>
    <col min="10762" max="11008" width="8.85546875" style="1758"/>
    <col min="11009" max="11009" width="7" style="1758" customWidth="1"/>
    <col min="11010" max="11010" width="41.140625" style="1758" customWidth="1"/>
    <col min="11011" max="11011" width="4.5703125" style="1758" customWidth="1"/>
    <col min="11012" max="11012" width="6.140625" style="1758" bestFit="1" customWidth="1"/>
    <col min="11013" max="11013" width="12.42578125" style="1758" customWidth="1"/>
    <col min="11014" max="11014" width="14.140625" style="1758" customWidth="1"/>
    <col min="11015" max="11017" width="2.5703125" style="1758" customWidth="1"/>
    <col min="11018" max="11264" width="8.85546875" style="1758"/>
    <col min="11265" max="11265" width="7" style="1758" customWidth="1"/>
    <col min="11266" max="11266" width="41.140625" style="1758" customWidth="1"/>
    <col min="11267" max="11267" width="4.5703125" style="1758" customWidth="1"/>
    <col min="11268" max="11268" width="6.140625" style="1758" bestFit="1" customWidth="1"/>
    <col min="11269" max="11269" width="12.42578125" style="1758" customWidth="1"/>
    <col min="11270" max="11270" width="14.140625" style="1758" customWidth="1"/>
    <col min="11271" max="11273" width="2.5703125" style="1758" customWidth="1"/>
    <col min="11274" max="11520" width="8.85546875" style="1758"/>
    <col min="11521" max="11521" width="7" style="1758" customWidth="1"/>
    <col min="11522" max="11522" width="41.140625" style="1758" customWidth="1"/>
    <col min="11523" max="11523" width="4.5703125" style="1758" customWidth="1"/>
    <col min="11524" max="11524" width="6.140625" style="1758" bestFit="1" customWidth="1"/>
    <col min="11525" max="11525" width="12.42578125" style="1758" customWidth="1"/>
    <col min="11526" max="11526" width="14.140625" style="1758" customWidth="1"/>
    <col min="11527" max="11529" width="2.5703125" style="1758" customWidth="1"/>
    <col min="11530" max="11776" width="8.85546875" style="1758"/>
    <col min="11777" max="11777" width="7" style="1758" customWidth="1"/>
    <col min="11778" max="11778" width="41.140625" style="1758" customWidth="1"/>
    <col min="11779" max="11779" width="4.5703125" style="1758" customWidth="1"/>
    <col min="11780" max="11780" width="6.140625" style="1758" bestFit="1" customWidth="1"/>
    <col min="11781" max="11781" width="12.42578125" style="1758" customWidth="1"/>
    <col min="11782" max="11782" width="14.140625" style="1758" customWidth="1"/>
    <col min="11783" max="11785" width="2.5703125" style="1758" customWidth="1"/>
    <col min="11786" max="12032" width="8.85546875" style="1758"/>
    <col min="12033" max="12033" width="7" style="1758" customWidth="1"/>
    <col min="12034" max="12034" width="41.140625" style="1758" customWidth="1"/>
    <col min="12035" max="12035" width="4.5703125" style="1758" customWidth="1"/>
    <col min="12036" max="12036" width="6.140625" style="1758" bestFit="1" customWidth="1"/>
    <col min="12037" max="12037" width="12.42578125" style="1758" customWidth="1"/>
    <col min="12038" max="12038" width="14.140625" style="1758" customWidth="1"/>
    <col min="12039" max="12041" width="2.5703125" style="1758" customWidth="1"/>
    <col min="12042" max="12288" width="8.85546875" style="1758"/>
    <col min="12289" max="12289" width="7" style="1758" customWidth="1"/>
    <col min="12290" max="12290" width="41.140625" style="1758" customWidth="1"/>
    <col min="12291" max="12291" width="4.5703125" style="1758" customWidth="1"/>
    <col min="12292" max="12292" width="6.140625" style="1758" bestFit="1" customWidth="1"/>
    <col min="12293" max="12293" width="12.42578125" style="1758" customWidth="1"/>
    <col min="12294" max="12294" width="14.140625" style="1758" customWidth="1"/>
    <col min="12295" max="12297" width="2.5703125" style="1758" customWidth="1"/>
    <col min="12298" max="12544" width="8.85546875" style="1758"/>
    <col min="12545" max="12545" width="7" style="1758" customWidth="1"/>
    <col min="12546" max="12546" width="41.140625" style="1758" customWidth="1"/>
    <col min="12547" max="12547" width="4.5703125" style="1758" customWidth="1"/>
    <col min="12548" max="12548" width="6.140625" style="1758" bestFit="1" customWidth="1"/>
    <col min="12549" max="12549" width="12.42578125" style="1758" customWidth="1"/>
    <col min="12550" max="12550" width="14.140625" style="1758" customWidth="1"/>
    <col min="12551" max="12553" width="2.5703125" style="1758" customWidth="1"/>
    <col min="12554" max="12800" width="8.85546875" style="1758"/>
    <col min="12801" max="12801" width="7" style="1758" customWidth="1"/>
    <col min="12802" max="12802" width="41.140625" style="1758" customWidth="1"/>
    <col min="12803" max="12803" width="4.5703125" style="1758" customWidth="1"/>
    <col min="12804" max="12804" width="6.140625" style="1758" bestFit="1" customWidth="1"/>
    <col min="12805" max="12805" width="12.42578125" style="1758" customWidth="1"/>
    <col min="12806" max="12806" width="14.140625" style="1758" customWidth="1"/>
    <col min="12807" max="12809" width="2.5703125" style="1758" customWidth="1"/>
    <col min="12810" max="13056" width="8.85546875" style="1758"/>
    <col min="13057" max="13057" width="7" style="1758" customWidth="1"/>
    <col min="13058" max="13058" width="41.140625" style="1758" customWidth="1"/>
    <col min="13059" max="13059" width="4.5703125" style="1758" customWidth="1"/>
    <col min="13060" max="13060" width="6.140625" style="1758" bestFit="1" customWidth="1"/>
    <col min="13061" max="13061" width="12.42578125" style="1758" customWidth="1"/>
    <col min="13062" max="13062" width="14.140625" style="1758" customWidth="1"/>
    <col min="13063" max="13065" width="2.5703125" style="1758" customWidth="1"/>
    <col min="13066" max="13312" width="8.85546875" style="1758"/>
    <col min="13313" max="13313" width="7" style="1758" customWidth="1"/>
    <col min="13314" max="13314" width="41.140625" style="1758" customWidth="1"/>
    <col min="13315" max="13315" width="4.5703125" style="1758" customWidth="1"/>
    <col min="13316" max="13316" width="6.140625" style="1758" bestFit="1" customWidth="1"/>
    <col min="13317" max="13317" width="12.42578125" style="1758" customWidth="1"/>
    <col min="13318" max="13318" width="14.140625" style="1758" customWidth="1"/>
    <col min="13319" max="13321" width="2.5703125" style="1758" customWidth="1"/>
    <col min="13322" max="13568" width="8.85546875" style="1758"/>
    <col min="13569" max="13569" width="7" style="1758" customWidth="1"/>
    <col min="13570" max="13570" width="41.140625" style="1758" customWidth="1"/>
    <col min="13571" max="13571" width="4.5703125" style="1758" customWidth="1"/>
    <col min="13572" max="13572" width="6.140625" style="1758" bestFit="1" customWidth="1"/>
    <col min="13573" max="13573" width="12.42578125" style="1758" customWidth="1"/>
    <col min="13574" max="13574" width="14.140625" style="1758" customWidth="1"/>
    <col min="13575" max="13577" width="2.5703125" style="1758" customWidth="1"/>
    <col min="13578" max="13824" width="8.85546875" style="1758"/>
    <col min="13825" max="13825" width="7" style="1758" customWidth="1"/>
    <col min="13826" max="13826" width="41.140625" style="1758" customWidth="1"/>
    <col min="13827" max="13827" width="4.5703125" style="1758" customWidth="1"/>
    <col min="13828" max="13828" width="6.140625" style="1758" bestFit="1" customWidth="1"/>
    <col min="13829" max="13829" width="12.42578125" style="1758" customWidth="1"/>
    <col min="13830" max="13830" width="14.140625" style="1758" customWidth="1"/>
    <col min="13831" max="13833" width="2.5703125" style="1758" customWidth="1"/>
    <col min="13834" max="14080" width="8.85546875" style="1758"/>
    <col min="14081" max="14081" width="7" style="1758" customWidth="1"/>
    <col min="14082" max="14082" width="41.140625" style="1758" customWidth="1"/>
    <col min="14083" max="14083" width="4.5703125" style="1758" customWidth="1"/>
    <col min="14084" max="14084" width="6.140625" style="1758" bestFit="1" customWidth="1"/>
    <col min="14085" max="14085" width="12.42578125" style="1758" customWidth="1"/>
    <col min="14086" max="14086" width="14.140625" style="1758" customWidth="1"/>
    <col min="14087" max="14089" width="2.5703125" style="1758" customWidth="1"/>
    <col min="14090" max="14336" width="8.85546875" style="1758"/>
    <col min="14337" max="14337" width="7" style="1758" customWidth="1"/>
    <col min="14338" max="14338" width="41.140625" style="1758" customWidth="1"/>
    <col min="14339" max="14339" width="4.5703125" style="1758" customWidth="1"/>
    <col min="14340" max="14340" width="6.140625" style="1758" bestFit="1" customWidth="1"/>
    <col min="14341" max="14341" width="12.42578125" style="1758" customWidth="1"/>
    <col min="14342" max="14342" width="14.140625" style="1758" customWidth="1"/>
    <col min="14343" max="14345" width="2.5703125" style="1758" customWidth="1"/>
    <col min="14346" max="14592" width="8.85546875" style="1758"/>
    <col min="14593" max="14593" width="7" style="1758" customWidth="1"/>
    <col min="14594" max="14594" width="41.140625" style="1758" customWidth="1"/>
    <col min="14595" max="14595" width="4.5703125" style="1758" customWidth="1"/>
    <col min="14596" max="14596" width="6.140625" style="1758" bestFit="1" customWidth="1"/>
    <col min="14597" max="14597" width="12.42578125" style="1758" customWidth="1"/>
    <col min="14598" max="14598" width="14.140625" style="1758" customWidth="1"/>
    <col min="14599" max="14601" width="2.5703125" style="1758" customWidth="1"/>
    <col min="14602" max="14848" width="8.85546875" style="1758"/>
    <col min="14849" max="14849" width="7" style="1758" customWidth="1"/>
    <col min="14850" max="14850" width="41.140625" style="1758" customWidth="1"/>
    <col min="14851" max="14851" width="4.5703125" style="1758" customWidth="1"/>
    <col min="14852" max="14852" width="6.140625" style="1758" bestFit="1" customWidth="1"/>
    <col min="14853" max="14853" width="12.42578125" style="1758" customWidth="1"/>
    <col min="14854" max="14854" width="14.140625" style="1758" customWidth="1"/>
    <col min="14855" max="14857" width="2.5703125" style="1758" customWidth="1"/>
    <col min="14858" max="15104" width="8.85546875" style="1758"/>
    <col min="15105" max="15105" width="7" style="1758" customWidth="1"/>
    <col min="15106" max="15106" width="41.140625" style="1758" customWidth="1"/>
    <col min="15107" max="15107" width="4.5703125" style="1758" customWidth="1"/>
    <col min="15108" max="15108" width="6.140625" style="1758" bestFit="1" customWidth="1"/>
    <col min="15109" max="15109" width="12.42578125" style="1758" customWidth="1"/>
    <col min="15110" max="15110" width="14.140625" style="1758" customWidth="1"/>
    <col min="15111" max="15113" width="2.5703125" style="1758" customWidth="1"/>
    <col min="15114" max="15360" width="8.85546875" style="1758"/>
    <col min="15361" max="15361" width="7" style="1758" customWidth="1"/>
    <col min="15362" max="15362" width="41.140625" style="1758" customWidth="1"/>
    <col min="15363" max="15363" width="4.5703125" style="1758" customWidth="1"/>
    <col min="15364" max="15364" width="6.140625" style="1758" bestFit="1" customWidth="1"/>
    <col min="15365" max="15365" width="12.42578125" style="1758" customWidth="1"/>
    <col min="15366" max="15366" width="14.140625" style="1758" customWidth="1"/>
    <col min="15367" max="15369" width="2.5703125" style="1758" customWidth="1"/>
    <col min="15370" max="15616" width="8.85546875" style="1758"/>
    <col min="15617" max="15617" width="7" style="1758" customWidth="1"/>
    <col min="15618" max="15618" width="41.140625" style="1758" customWidth="1"/>
    <col min="15619" max="15619" width="4.5703125" style="1758" customWidth="1"/>
    <col min="15620" max="15620" width="6.140625" style="1758" bestFit="1" customWidth="1"/>
    <col min="15621" max="15621" width="12.42578125" style="1758" customWidth="1"/>
    <col min="15622" max="15622" width="14.140625" style="1758" customWidth="1"/>
    <col min="15623" max="15625" width="2.5703125" style="1758" customWidth="1"/>
    <col min="15626" max="15872" width="8.85546875" style="1758"/>
    <col min="15873" max="15873" width="7" style="1758" customWidth="1"/>
    <col min="15874" max="15874" width="41.140625" style="1758" customWidth="1"/>
    <col min="15875" max="15875" width="4.5703125" style="1758" customWidth="1"/>
    <col min="15876" max="15876" width="6.140625" style="1758" bestFit="1" customWidth="1"/>
    <col min="15877" max="15877" width="12.42578125" style="1758" customWidth="1"/>
    <col min="15878" max="15878" width="14.140625" style="1758" customWidth="1"/>
    <col min="15879" max="15881" width="2.5703125" style="1758" customWidth="1"/>
    <col min="15882" max="16128" width="8.85546875" style="1758"/>
    <col min="16129" max="16129" width="7" style="1758" customWidth="1"/>
    <col min="16130" max="16130" width="41.140625" style="1758" customWidth="1"/>
    <col min="16131" max="16131" width="4.5703125" style="1758" customWidth="1"/>
    <col min="16132" max="16132" width="6.140625" style="1758" bestFit="1" customWidth="1"/>
    <col min="16133" max="16133" width="12.42578125" style="1758" customWidth="1"/>
    <col min="16134" max="16134" width="14.140625" style="1758" customWidth="1"/>
    <col min="16135" max="16137" width="2.5703125" style="1758" customWidth="1"/>
    <col min="16138" max="16384" width="8.85546875" style="1758"/>
  </cols>
  <sheetData>
    <row r="1" spans="1:28" s="1749" customFormat="1" ht="24" customHeight="1">
      <c r="A1" s="2006" t="s">
        <v>2713</v>
      </c>
      <c r="B1" s="1927" t="s">
        <v>2714</v>
      </c>
      <c r="C1" s="2007" t="s">
        <v>2058</v>
      </c>
      <c r="D1" s="2008" t="s">
        <v>39</v>
      </c>
      <c r="E1" s="2009" t="s">
        <v>2715</v>
      </c>
      <c r="F1" s="2009" t="s">
        <v>2715</v>
      </c>
      <c r="G1" s="2108"/>
      <c r="H1" s="2109"/>
      <c r="I1" s="2109"/>
      <c r="J1" s="2110"/>
      <c r="K1" s="2110"/>
      <c r="L1" s="2110"/>
      <c r="M1" s="2110"/>
      <c r="N1" s="2110"/>
      <c r="O1" s="2110"/>
      <c r="P1" s="2110"/>
      <c r="Q1" s="2110"/>
      <c r="R1" s="2110"/>
      <c r="S1" s="2110"/>
      <c r="T1" s="2110"/>
      <c r="U1" s="2110"/>
      <c r="V1" s="2110"/>
      <c r="W1" s="2110"/>
      <c r="X1" s="2110"/>
      <c r="Y1" s="2110"/>
      <c r="Z1" s="2110"/>
      <c r="AA1" s="2110"/>
      <c r="AB1" s="2110"/>
    </row>
    <row r="2" spans="1:28" s="1749" customFormat="1" ht="13.5" customHeight="1">
      <c r="A2" s="2006"/>
      <c r="B2" s="1927"/>
      <c r="C2" s="2007"/>
      <c r="D2" s="2008"/>
      <c r="E2" s="2010"/>
      <c r="F2" s="2010"/>
      <c r="G2" s="2108"/>
      <c r="H2" s="2109"/>
      <c r="I2" s="2109"/>
      <c r="J2" s="2110"/>
      <c r="K2" s="2110"/>
      <c r="L2" s="2110"/>
      <c r="M2" s="2110"/>
      <c r="N2" s="2110"/>
      <c r="O2" s="2110"/>
      <c r="P2" s="2110"/>
      <c r="Q2" s="2110"/>
      <c r="R2" s="2110"/>
      <c r="S2" s="2110"/>
      <c r="T2" s="2110"/>
      <c r="U2" s="2110"/>
      <c r="V2" s="2110"/>
      <c r="W2" s="2110"/>
      <c r="X2" s="2110"/>
      <c r="Y2" s="2110"/>
      <c r="Z2" s="2110"/>
      <c r="AA2" s="2110"/>
      <c r="AB2" s="2110"/>
    </row>
    <row r="3" spans="1:28">
      <c r="A3" s="2011"/>
      <c r="B3" s="2012"/>
      <c r="C3" s="2013"/>
      <c r="D3" s="2014"/>
      <c r="E3" s="2010"/>
      <c r="F3" s="2010"/>
    </row>
    <row r="4" spans="1:28" ht="15.75">
      <c r="A4" s="3510" t="s">
        <v>3007</v>
      </c>
      <c r="B4" s="3510"/>
      <c r="C4" s="3510"/>
      <c r="D4" s="3510"/>
      <c r="E4" s="2010"/>
      <c r="F4" s="2010"/>
    </row>
    <row r="5" spans="1:28">
      <c r="A5" s="2015"/>
      <c r="B5" s="2015"/>
      <c r="C5" s="2015"/>
      <c r="D5" s="2016"/>
      <c r="E5" s="2159"/>
      <c r="F5" s="2010"/>
    </row>
    <row r="6" spans="1:28" ht="38.25">
      <c r="A6" s="2016"/>
      <c r="B6" s="1628" t="s">
        <v>2718</v>
      </c>
      <c r="C6" s="2015"/>
      <c r="D6" s="2016"/>
      <c r="E6" s="2159"/>
      <c r="F6" s="2010"/>
    </row>
    <row r="7" spans="1:28">
      <c r="A7" s="2017"/>
      <c r="B7" s="2018"/>
      <c r="C7" s="2018"/>
      <c r="D7" s="2016"/>
      <c r="E7" s="2159"/>
      <c r="F7" s="2010"/>
    </row>
    <row r="8" spans="1:28">
      <c r="A8" s="2019"/>
      <c r="B8" s="2012"/>
      <c r="C8" s="2013"/>
      <c r="D8" s="2014"/>
      <c r="E8" s="2159"/>
      <c r="F8" s="2010">
        <f>D8*E8</f>
        <v>0</v>
      </c>
    </row>
    <row r="9" spans="1:28">
      <c r="A9" s="1991">
        <f>COUNT($A$3:A7)+1</f>
        <v>1</v>
      </c>
      <c r="B9" s="2020" t="s">
        <v>3008</v>
      </c>
      <c r="C9" s="2021"/>
      <c r="D9" s="2021"/>
      <c r="E9" s="2160"/>
      <c r="F9" s="1767"/>
      <c r="G9" s="2114"/>
    </row>
    <row r="10" spans="1:28" ht="89.25">
      <c r="A10" s="1991"/>
      <c r="B10" s="1950" t="s">
        <v>3009</v>
      </c>
      <c r="C10" s="2021"/>
      <c r="D10" s="2021"/>
      <c r="E10" s="2160"/>
      <c r="F10" s="1767"/>
      <c r="G10" s="2114"/>
    </row>
    <row r="11" spans="1:28" ht="63.75">
      <c r="A11" s="1991"/>
      <c r="B11" s="1950" t="s">
        <v>3010</v>
      </c>
      <c r="C11" s="2021"/>
      <c r="D11" s="2021"/>
      <c r="E11" s="2160"/>
      <c r="F11" s="1767"/>
      <c r="G11" s="2114"/>
    </row>
    <row r="12" spans="1:28">
      <c r="A12" s="1991"/>
      <c r="B12" s="1950" t="s">
        <v>3011</v>
      </c>
      <c r="C12" s="2021"/>
      <c r="D12" s="2021"/>
      <c r="E12" s="2160"/>
      <c r="F12" s="1767"/>
      <c r="G12" s="2114"/>
      <c r="H12" s="2113"/>
      <c r="I12" s="2113"/>
    </row>
    <row r="13" spans="1:28">
      <c r="A13" s="1991"/>
      <c r="B13" s="1950" t="s">
        <v>3012</v>
      </c>
      <c r="C13" s="2021"/>
      <c r="D13" s="2021"/>
      <c r="E13" s="2160"/>
      <c r="F13" s="1767"/>
      <c r="G13" s="2114"/>
      <c r="H13" s="2113"/>
      <c r="I13" s="2113"/>
    </row>
    <row r="14" spans="1:28">
      <c r="A14" s="1991"/>
      <c r="B14" s="1950" t="s">
        <v>3013</v>
      </c>
      <c r="C14" s="2021"/>
      <c r="D14" s="2021"/>
      <c r="E14" s="2160"/>
      <c r="F14" s="1767"/>
      <c r="G14" s="2114"/>
      <c r="H14" s="2113"/>
      <c r="I14" s="2113"/>
    </row>
    <row r="15" spans="1:28" ht="25.5">
      <c r="A15" s="1991"/>
      <c r="B15" s="1950" t="s">
        <v>3014</v>
      </c>
      <c r="C15" s="2021"/>
      <c r="D15" s="2021"/>
      <c r="E15" s="2160"/>
      <c r="F15" s="1767"/>
      <c r="G15" s="2114"/>
      <c r="H15" s="2113"/>
      <c r="I15" s="2113"/>
    </row>
    <row r="16" spans="1:28" ht="38.25">
      <c r="A16" s="1991"/>
      <c r="B16" s="1950" t="s">
        <v>3015</v>
      </c>
      <c r="C16" s="2021"/>
      <c r="D16" s="2021"/>
      <c r="E16" s="2160"/>
      <c r="F16" s="1767"/>
      <c r="G16" s="2114"/>
      <c r="H16" s="2113"/>
      <c r="I16" s="2113"/>
    </row>
    <row r="17" spans="1:28">
      <c r="A17" s="1991"/>
      <c r="B17" s="1950" t="s">
        <v>3016</v>
      </c>
      <c r="C17" s="2021"/>
      <c r="D17" s="2021"/>
      <c r="E17" s="2160"/>
      <c r="F17" s="1767"/>
      <c r="G17" s="2114"/>
      <c r="H17" s="2113"/>
      <c r="I17" s="2113"/>
    </row>
    <row r="18" spans="1:28">
      <c r="A18" s="1991"/>
      <c r="B18" s="1950" t="s">
        <v>4075</v>
      </c>
      <c r="C18" s="2021"/>
      <c r="D18" s="2021"/>
      <c r="E18" s="2160"/>
      <c r="F18" s="1767"/>
      <c r="G18" s="2114"/>
      <c r="H18" s="2113"/>
      <c r="I18" s="2113"/>
    </row>
    <row r="19" spans="1:28">
      <c r="A19" s="1991"/>
      <c r="B19" s="1950" t="s">
        <v>3017</v>
      </c>
      <c r="C19" s="2021"/>
      <c r="D19" s="2021"/>
      <c r="E19" s="2160"/>
      <c r="F19" s="1767"/>
      <c r="G19" s="2114"/>
      <c r="H19" s="2113"/>
      <c r="I19" s="2113"/>
    </row>
    <row r="20" spans="1:28">
      <c r="A20" s="1991"/>
      <c r="B20" s="1950" t="s">
        <v>3011</v>
      </c>
      <c r="C20" s="2021"/>
      <c r="D20" s="2021"/>
      <c r="E20" s="2160"/>
      <c r="F20" s="1767"/>
      <c r="G20" s="2114"/>
      <c r="H20" s="2113"/>
      <c r="I20" s="2113"/>
    </row>
    <row r="21" spans="1:28" ht="25.5">
      <c r="A21" s="1951" t="s">
        <v>2744</v>
      </c>
      <c r="B21" s="2022" t="s">
        <v>3018</v>
      </c>
      <c r="C21" s="2023"/>
      <c r="D21" s="2024"/>
      <c r="E21" s="2161"/>
      <c r="F21" s="2025"/>
      <c r="G21" s="2114"/>
    </row>
    <row r="22" spans="1:28">
      <c r="A22" s="2026"/>
      <c r="B22" s="2012"/>
      <c r="C22" s="2012" t="s">
        <v>2456</v>
      </c>
      <c r="D22" s="2027">
        <v>1</v>
      </c>
      <c r="E22" s="2162"/>
      <c r="F22" s="2010">
        <f>D22*E22</f>
        <v>0</v>
      </c>
      <c r="G22" s="2114"/>
    </row>
    <row r="23" spans="1:28" s="1757" customFormat="1">
      <c r="A23" s="2028"/>
      <c r="B23" s="2012"/>
      <c r="C23" s="1754"/>
      <c r="D23" s="2014"/>
      <c r="E23" s="2152"/>
      <c r="F23" s="2010"/>
      <c r="G23" s="2111"/>
      <c r="H23" s="2112"/>
      <c r="I23" s="2112"/>
      <c r="J23" s="2113"/>
      <c r="K23" s="2113"/>
      <c r="L23" s="2113"/>
      <c r="M23" s="2113"/>
      <c r="N23" s="2112"/>
      <c r="O23" s="2112"/>
      <c r="P23" s="2112"/>
      <c r="Q23" s="2112"/>
      <c r="R23" s="2112"/>
      <c r="S23" s="2112"/>
      <c r="T23" s="2112"/>
      <c r="U23" s="2112"/>
      <c r="V23" s="2112"/>
      <c r="W23" s="2112"/>
      <c r="X23" s="2112"/>
      <c r="Y23" s="2112"/>
      <c r="Z23" s="2112"/>
      <c r="AA23" s="2112"/>
      <c r="AB23" s="2112"/>
    </row>
    <row r="24" spans="1:28" s="1757" customFormat="1" ht="25.5">
      <c r="A24" s="2029">
        <f>COUNT($A$1:A22)+1</f>
        <v>2</v>
      </c>
      <c r="B24" s="2030" t="s">
        <v>3019</v>
      </c>
      <c r="C24" s="1951"/>
      <c r="D24" s="1951"/>
      <c r="E24" s="2163"/>
      <c r="F24" s="2031"/>
      <c r="G24" s="2111"/>
      <c r="H24" s="2112"/>
      <c r="I24" s="2112"/>
      <c r="J24" s="2113"/>
      <c r="K24" s="2113"/>
      <c r="L24" s="2113"/>
      <c r="M24" s="2113"/>
      <c r="N24" s="2112"/>
      <c r="O24" s="2112"/>
      <c r="P24" s="2112"/>
      <c r="Q24" s="2112"/>
      <c r="R24" s="2112"/>
      <c r="S24" s="2112"/>
      <c r="T24" s="2112"/>
      <c r="U24" s="2112"/>
      <c r="V24" s="2112"/>
      <c r="W24" s="2112"/>
      <c r="X24" s="2112"/>
      <c r="Y24" s="2112"/>
      <c r="Z24" s="2112"/>
      <c r="AA24" s="2112"/>
      <c r="AB24" s="2112"/>
    </row>
    <row r="25" spans="1:28" s="1757" customFormat="1" ht="25.5">
      <c r="A25" s="1942"/>
      <c r="B25" s="2030" t="s">
        <v>3020</v>
      </c>
      <c r="C25" s="1951"/>
      <c r="D25" s="1951"/>
      <c r="E25" s="2163"/>
      <c r="F25" s="2031"/>
      <c r="G25" s="2111"/>
      <c r="H25" s="2112"/>
      <c r="I25" s="2112"/>
      <c r="J25" s="2113"/>
      <c r="K25" s="2113"/>
      <c r="L25" s="2113"/>
      <c r="M25" s="2113"/>
      <c r="N25" s="2112"/>
      <c r="O25" s="2112"/>
      <c r="P25" s="2112"/>
      <c r="Q25" s="2112"/>
      <c r="R25" s="2112"/>
      <c r="S25" s="2112"/>
      <c r="T25" s="2112"/>
      <c r="U25" s="2112"/>
      <c r="V25" s="2112"/>
      <c r="W25" s="2112"/>
      <c r="X25" s="2112"/>
      <c r="Y25" s="2112"/>
      <c r="Z25" s="2112"/>
      <c r="AA25" s="2112"/>
      <c r="AB25" s="2112"/>
    </row>
    <row r="26" spans="1:28" s="1757" customFormat="1" ht="127.5">
      <c r="A26" s="1942"/>
      <c r="B26" s="2012" t="s">
        <v>3021</v>
      </c>
      <c r="C26" s="1754"/>
      <c r="D26" s="1951"/>
      <c r="E26" s="2163"/>
      <c r="F26" s="2031"/>
      <c r="G26" s="2111"/>
      <c r="H26" s="2112"/>
      <c r="I26" s="2112"/>
      <c r="J26" s="2113"/>
      <c r="K26" s="2113"/>
      <c r="L26" s="2113"/>
      <c r="M26" s="2113"/>
      <c r="N26" s="2112"/>
      <c r="O26" s="2112"/>
      <c r="P26" s="2112"/>
      <c r="Q26" s="2112"/>
      <c r="R26" s="2112"/>
      <c r="S26" s="2112"/>
      <c r="T26" s="2112"/>
      <c r="U26" s="2112"/>
      <c r="V26" s="2112"/>
      <c r="W26" s="2112"/>
      <c r="X26" s="2112"/>
      <c r="Y26" s="2112"/>
      <c r="Z26" s="2112"/>
      <c r="AA26" s="2112"/>
      <c r="AB26" s="2112"/>
    </row>
    <row r="27" spans="1:28" ht="25.5">
      <c r="A27" s="1951" t="s">
        <v>2744</v>
      </c>
      <c r="B27" s="2022" t="s">
        <v>3022</v>
      </c>
      <c r="C27" s="2023"/>
      <c r="D27" s="2024"/>
      <c r="E27" s="2164"/>
      <c r="F27" s="2032"/>
      <c r="G27" s="2113"/>
      <c r="H27" s="2113"/>
      <c r="I27" s="2113"/>
    </row>
    <row r="28" spans="1:28">
      <c r="A28" s="2026"/>
      <c r="B28" s="2012"/>
      <c r="C28" s="2012" t="s">
        <v>2456</v>
      </c>
      <c r="D28" s="2027">
        <v>1</v>
      </c>
      <c r="E28" s="2162"/>
      <c r="F28" s="2010">
        <f>D28*E28</f>
        <v>0</v>
      </c>
      <c r="G28" s="2113"/>
      <c r="H28" s="2113"/>
      <c r="I28" s="2113"/>
    </row>
    <row r="29" spans="1:28">
      <c r="A29" s="2028"/>
      <c r="B29" s="2012"/>
      <c r="C29" s="1754"/>
      <c r="D29" s="2014"/>
      <c r="E29" s="2152"/>
      <c r="F29" s="2010"/>
      <c r="G29" s="2113"/>
      <c r="H29" s="2113"/>
      <c r="I29" s="2113"/>
    </row>
    <row r="30" spans="1:28" ht="38.25">
      <c r="A30" s="2029">
        <f>COUNT($A$1:A26)+1</f>
        <v>3</v>
      </c>
      <c r="B30" s="2030" t="s">
        <v>3023</v>
      </c>
      <c r="C30" s="1951"/>
      <c r="D30" s="1951"/>
      <c r="E30" s="2163"/>
      <c r="F30" s="2031"/>
      <c r="G30" s="2113"/>
      <c r="H30" s="2113"/>
      <c r="I30" s="2113"/>
    </row>
    <row r="31" spans="1:28" ht="25.5">
      <c r="A31" s="1942"/>
      <c r="B31" s="1950" t="s">
        <v>3024</v>
      </c>
      <c r="C31" s="1951"/>
      <c r="D31" s="1951"/>
      <c r="E31" s="2163"/>
      <c r="F31" s="2031"/>
      <c r="G31" s="2113"/>
      <c r="H31" s="2113"/>
      <c r="I31" s="2113"/>
    </row>
    <row r="32" spans="1:28">
      <c r="A32" s="1942"/>
      <c r="B32" s="1950" t="s">
        <v>3025</v>
      </c>
      <c r="C32" s="1951"/>
      <c r="D32" s="1951"/>
      <c r="E32" s="2163"/>
      <c r="F32" s="2031"/>
      <c r="G32" s="2113"/>
      <c r="H32" s="2113"/>
      <c r="I32" s="2113"/>
    </row>
    <row r="33" spans="1:11">
      <c r="A33" s="1942"/>
      <c r="B33" s="1950" t="s">
        <v>3026</v>
      </c>
      <c r="C33" s="1951"/>
      <c r="D33" s="1951"/>
      <c r="E33" s="2163"/>
      <c r="F33" s="2031"/>
      <c r="G33" s="2113"/>
      <c r="H33" s="2113"/>
      <c r="I33" s="2113"/>
    </row>
    <row r="34" spans="1:11">
      <c r="A34" s="1942"/>
      <c r="B34" s="1950" t="s">
        <v>3017</v>
      </c>
      <c r="C34" s="1951"/>
      <c r="D34" s="1951"/>
      <c r="E34" s="2163"/>
      <c r="F34" s="2031"/>
      <c r="G34" s="2113"/>
      <c r="H34" s="2113"/>
      <c r="I34" s="2113"/>
    </row>
    <row r="35" spans="1:11">
      <c r="A35" s="1942"/>
      <c r="B35" s="1950" t="s">
        <v>3011</v>
      </c>
      <c r="C35" s="1951"/>
      <c r="D35" s="1951"/>
      <c r="E35" s="2163"/>
      <c r="F35" s="2031"/>
      <c r="G35" s="2113"/>
      <c r="H35" s="2113"/>
      <c r="I35" s="2113"/>
    </row>
    <row r="36" spans="1:11">
      <c r="A36" s="1942"/>
      <c r="B36" s="1950" t="s">
        <v>3013</v>
      </c>
      <c r="C36" s="1951"/>
      <c r="D36" s="1951"/>
      <c r="E36" s="2163"/>
      <c r="F36" s="2031"/>
      <c r="G36" s="2113"/>
      <c r="H36" s="2113"/>
      <c r="I36" s="2113"/>
    </row>
    <row r="37" spans="1:11" ht="25.5">
      <c r="A37" s="1942"/>
      <c r="B37" s="1950" t="s">
        <v>3014</v>
      </c>
      <c r="C37" s="1951"/>
      <c r="D37" s="1951"/>
      <c r="E37" s="2163"/>
      <c r="F37" s="2031"/>
      <c r="G37" s="2113"/>
      <c r="H37" s="2113"/>
      <c r="I37" s="2113"/>
    </row>
    <row r="38" spans="1:11" ht="38.25">
      <c r="A38" s="1942"/>
      <c r="B38" s="1950" t="s">
        <v>3015</v>
      </c>
      <c r="C38" s="1951"/>
      <c r="D38" s="1951"/>
      <c r="E38" s="2163"/>
      <c r="F38" s="2031"/>
      <c r="G38" s="2113"/>
      <c r="H38" s="2113"/>
      <c r="I38" s="2113"/>
    </row>
    <row r="39" spans="1:11">
      <c r="A39" s="1942"/>
      <c r="B39" s="1950" t="s">
        <v>3016</v>
      </c>
      <c r="C39" s="1951"/>
      <c r="D39" s="1951"/>
      <c r="E39" s="2163"/>
      <c r="F39" s="2031"/>
      <c r="G39" s="2113"/>
      <c r="H39" s="2113"/>
      <c r="I39" s="2113"/>
    </row>
    <row r="40" spans="1:11">
      <c r="A40" s="1942"/>
      <c r="B40" s="1950" t="s">
        <v>3027</v>
      </c>
      <c r="C40" s="1951"/>
      <c r="D40" s="1951"/>
      <c r="E40" s="2163"/>
      <c r="F40" s="2031"/>
      <c r="G40" s="2113"/>
      <c r="H40" s="2113"/>
      <c r="I40" s="2113"/>
    </row>
    <row r="41" spans="1:11" ht="25.5">
      <c r="A41" s="1951" t="s">
        <v>2744</v>
      </c>
      <c r="B41" s="2022" t="s">
        <v>3018</v>
      </c>
      <c r="C41" s="2023"/>
      <c r="D41" s="2024"/>
      <c r="E41" s="2161"/>
      <c r="F41" s="2025"/>
      <c r="G41" s="2113"/>
      <c r="H41" s="2113"/>
      <c r="I41" s="2113"/>
    </row>
    <row r="42" spans="1:11">
      <c r="A42" s="2026"/>
      <c r="B42" s="2012"/>
      <c r="C42" s="2012" t="s">
        <v>2456</v>
      </c>
      <c r="D42" s="2027">
        <v>1</v>
      </c>
      <c r="E42" s="2162"/>
      <c r="F42" s="2010">
        <f>D42*E42</f>
        <v>0</v>
      </c>
      <c r="G42" s="2113"/>
      <c r="H42" s="2113"/>
      <c r="I42" s="2113"/>
    </row>
    <row r="43" spans="1:11">
      <c r="A43" s="1942"/>
      <c r="B43" s="1950"/>
      <c r="C43" s="1951"/>
      <c r="D43" s="1951"/>
      <c r="E43" s="2163"/>
      <c r="F43" s="2031"/>
      <c r="G43" s="2113"/>
      <c r="H43" s="2113"/>
      <c r="I43" s="2113"/>
    </row>
    <row r="44" spans="1:11">
      <c r="A44" s="1942">
        <f>COUNT($A$3:A43)+1</f>
        <v>4</v>
      </c>
      <c r="B44" s="2033" t="s">
        <v>3028</v>
      </c>
      <c r="C44" s="2034"/>
      <c r="D44" s="1948"/>
      <c r="E44" s="2162"/>
      <c r="F44" s="1773"/>
      <c r="G44" s="2113"/>
      <c r="H44" s="2113"/>
      <c r="I44" s="2115"/>
      <c r="K44" s="2116"/>
    </row>
    <row r="45" spans="1:11">
      <c r="A45" s="1942"/>
      <c r="B45" s="2035" t="s">
        <v>3029</v>
      </c>
      <c r="C45" s="1950"/>
      <c r="D45" s="2035"/>
      <c r="E45" s="2165"/>
      <c r="F45" s="2036"/>
      <c r="G45" s="2113"/>
      <c r="H45" s="2113"/>
      <c r="I45" s="2115"/>
      <c r="K45" s="2116"/>
    </row>
    <row r="46" spans="1:11" ht="38.25">
      <c r="A46" s="1942"/>
      <c r="B46" s="2012" t="s">
        <v>3030</v>
      </c>
      <c r="C46" s="1950"/>
      <c r="D46" s="2035"/>
      <c r="E46" s="2165"/>
      <c r="F46" s="2036"/>
      <c r="G46" s="2113"/>
      <c r="H46" s="2113"/>
      <c r="I46" s="2115"/>
      <c r="K46" s="2116"/>
    </row>
    <row r="47" spans="1:11" ht="38.25">
      <c r="A47" s="1942"/>
      <c r="B47" s="2012" t="s">
        <v>3031</v>
      </c>
      <c r="C47" s="1942"/>
      <c r="D47" s="1942"/>
      <c r="E47" s="2165"/>
      <c r="F47" s="2036"/>
      <c r="G47" s="2113"/>
      <c r="H47" s="2113"/>
      <c r="I47" s="2115"/>
      <c r="K47" s="2116"/>
    </row>
    <row r="48" spans="1:11" ht="25.5">
      <c r="A48" s="1942"/>
      <c r="B48" s="2035" t="s">
        <v>3032</v>
      </c>
      <c r="C48" s="1942"/>
      <c r="D48" s="1942"/>
      <c r="E48" s="2165"/>
      <c r="F48" s="2036"/>
      <c r="G48" s="2113"/>
      <c r="H48" s="2113"/>
      <c r="I48" s="2115"/>
      <c r="K48" s="2116"/>
    </row>
    <row r="49" spans="1:28">
      <c r="A49" s="1942"/>
      <c r="B49" s="2035" t="s">
        <v>3033</v>
      </c>
      <c r="C49" s="2034"/>
      <c r="D49" s="2034"/>
      <c r="E49" s="2166"/>
      <c r="F49" s="2036"/>
      <c r="G49" s="2113"/>
      <c r="H49" s="2113"/>
      <c r="I49" s="2115"/>
      <c r="K49" s="2116"/>
    </row>
    <row r="50" spans="1:28">
      <c r="A50" s="1948"/>
      <c r="B50" s="2035" t="s">
        <v>3034</v>
      </c>
      <c r="C50" s="1948"/>
      <c r="D50" s="1948"/>
      <c r="E50" s="2166"/>
      <c r="F50" s="1951"/>
      <c r="G50" s="2113"/>
      <c r="H50" s="2113"/>
      <c r="I50" s="2115"/>
      <c r="K50" s="2116"/>
    </row>
    <row r="51" spans="1:28">
      <c r="A51" s="1948"/>
      <c r="B51" s="2035" t="s">
        <v>3035</v>
      </c>
      <c r="C51" s="1948"/>
      <c r="D51" s="1948"/>
      <c r="E51" s="2166"/>
      <c r="F51" s="1951"/>
      <c r="G51" s="2113"/>
      <c r="H51" s="2113"/>
      <c r="I51" s="2115"/>
      <c r="K51" s="2116"/>
    </row>
    <row r="52" spans="1:28">
      <c r="A52" s="1948"/>
      <c r="B52" s="2035" t="s">
        <v>3036</v>
      </c>
      <c r="C52" s="1948"/>
      <c r="D52" s="1948"/>
      <c r="E52" s="2166"/>
      <c r="F52" s="1951"/>
      <c r="G52" s="2113"/>
      <c r="H52" s="2113"/>
      <c r="I52" s="2115"/>
      <c r="K52" s="2116"/>
    </row>
    <row r="53" spans="1:28">
      <c r="A53" s="1948"/>
      <c r="B53" s="2034" t="s">
        <v>3037</v>
      </c>
      <c r="C53" s="1948"/>
      <c r="D53" s="1948"/>
      <c r="E53" s="2166"/>
      <c r="F53" s="1951"/>
      <c r="G53" s="2113"/>
      <c r="H53" s="2113"/>
      <c r="I53" s="2115"/>
      <c r="K53" s="2116"/>
    </row>
    <row r="54" spans="1:28">
      <c r="A54" s="1948"/>
      <c r="B54" s="1682" t="s">
        <v>3038</v>
      </c>
      <c r="C54" s="2034"/>
      <c r="D54" s="2034"/>
      <c r="E54" s="2166"/>
      <c r="F54" s="2034"/>
      <c r="G54" s="2113"/>
      <c r="H54" s="2113"/>
      <c r="I54" s="2115"/>
      <c r="K54" s="2116"/>
    </row>
    <row r="55" spans="1:28" ht="25.5">
      <c r="A55" s="1951" t="s">
        <v>2744</v>
      </c>
      <c r="B55" s="2022" t="s">
        <v>3039</v>
      </c>
      <c r="C55" s="1942" t="s">
        <v>73</v>
      </c>
      <c r="D55" s="1942">
        <v>1</v>
      </c>
      <c r="E55" s="2093"/>
      <c r="F55" s="1682">
        <f>D55*E55</f>
        <v>0</v>
      </c>
      <c r="G55" s="2113"/>
      <c r="H55" s="2113"/>
      <c r="I55" s="2115"/>
      <c r="K55" s="2116"/>
    </row>
    <row r="56" spans="1:28">
      <c r="A56" s="1951"/>
      <c r="B56" s="2022"/>
      <c r="C56" s="1942"/>
      <c r="D56" s="1942"/>
      <c r="E56" s="2093"/>
      <c r="F56" s="1682"/>
      <c r="G56" s="2113"/>
      <c r="H56" s="2113"/>
      <c r="I56" s="2115"/>
      <c r="K56" s="2116"/>
    </row>
    <row r="57" spans="1:28" s="1973" customFormat="1">
      <c r="A57" s="1942"/>
      <c r="B57" s="1950"/>
      <c r="C57" s="1951"/>
      <c r="D57" s="1948"/>
      <c r="E57" s="1781"/>
      <c r="F57" s="1779"/>
      <c r="G57" s="2157"/>
      <c r="H57" s="2167"/>
      <c r="I57" s="2168"/>
      <c r="J57" s="2157"/>
      <c r="K57" s="2157"/>
      <c r="L57" s="2157"/>
      <c r="M57" s="2157"/>
      <c r="N57" s="2157"/>
      <c r="O57" s="2157"/>
      <c r="P57" s="2157"/>
      <c r="Q57" s="2157"/>
      <c r="R57" s="2157"/>
      <c r="S57" s="2157"/>
      <c r="T57" s="2157"/>
      <c r="U57" s="2157"/>
      <c r="V57" s="2157"/>
      <c r="W57" s="2157"/>
      <c r="X57" s="2157"/>
      <c r="Y57" s="2157"/>
      <c r="Z57" s="2157"/>
      <c r="AA57" s="2157"/>
      <c r="AB57" s="2157"/>
    </row>
    <row r="58" spans="1:28">
      <c r="A58" s="1952"/>
      <c r="B58" s="1950" t="s">
        <v>2826</v>
      </c>
      <c r="C58" s="1951"/>
      <c r="D58" s="1948"/>
      <c r="E58" s="1766">
        <v>0</v>
      </c>
      <c r="F58" s="1766">
        <f>SUM(F1:F57)</f>
        <v>0</v>
      </c>
      <c r="H58" s="2111"/>
      <c r="I58" s="2111"/>
      <c r="J58" s="2111"/>
      <c r="K58" s="2112"/>
      <c r="L58" s="2112"/>
      <c r="M58" s="2158"/>
      <c r="N58" s="2169"/>
      <c r="O58" s="2112"/>
      <c r="P58" s="2112"/>
      <c r="Q58" s="2112"/>
      <c r="R58" s="2112"/>
      <c r="S58" s="2112"/>
      <c r="T58" s="2116"/>
      <c r="U58" s="2112"/>
    </row>
    <row r="59" spans="1:28">
      <c r="A59" s="1952"/>
      <c r="B59" s="1950"/>
      <c r="C59" s="1951"/>
      <c r="D59" s="1948"/>
      <c r="E59" s="1766">
        <v>0</v>
      </c>
      <c r="F59" s="1766">
        <f>D59*E59</f>
        <v>0</v>
      </c>
      <c r="H59" s="2111"/>
      <c r="I59" s="2111"/>
      <c r="J59" s="2111"/>
      <c r="K59" s="2112"/>
      <c r="L59" s="2112"/>
      <c r="M59" s="2158"/>
      <c r="N59" s="2169"/>
      <c r="O59" s="2112"/>
      <c r="P59" s="2112"/>
      <c r="Q59" s="2112"/>
      <c r="R59" s="2112"/>
      <c r="S59" s="2112"/>
      <c r="T59" s="2116"/>
      <c r="U59" s="2112"/>
    </row>
    <row r="60" spans="1:28">
      <c r="A60" s="1920"/>
      <c r="B60" s="1595"/>
      <c r="C60" s="1921"/>
      <c r="D60" s="2000"/>
      <c r="E60" s="2001"/>
      <c r="F60" s="2002"/>
      <c r="H60" s="2111"/>
      <c r="I60" s="2111"/>
      <c r="J60" s="2111"/>
      <c r="K60" s="2112"/>
      <c r="L60" s="2112"/>
      <c r="M60" s="2158"/>
      <c r="N60" s="2169"/>
      <c r="O60" s="2112"/>
      <c r="P60" s="2112"/>
      <c r="Q60" s="2112"/>
      <c r="R60" s="2112"/>
      <c r="S60" s="2112"/>
      <c r="T60" s="2116"/>
      <c r="U60" s="2112"/>
    </row>
    <row r="61" spans="1:28">
      <c r="A61" s="2004"/>
      <c r="B61" s="2038"/>
      <c r="C61" s="2039"/>
      <c r="D61" s="2039"/>
      <c r="E61" s="1797"/>
      <c r="F61" s="1797"/>
      <c r="G61" s="2113"/>
      <c r="H61" s="2113"/>
      <c r="I61" s="2115"/>
      <c r="K61" s="2116"/>
    </row>
    <row r="62" spans="1:28">
      <c r="A62" s="2004"/>
      <c r="B62" s="2038"/>
      <c r="C62" s="2039"/>
      <c r="D62" s="2039"/>
      <c r="E62" s="1797"/>
      <c r="F62" s="1797"/>
      <c r="G62" s="2113"/>
      <c r="H62" s="2113"/>
      <c r="I62" s="2115"/>
      <c r="K62" s="2116"/>
    </row>
    <row r="63" spans="1:28">
      <c r="A63" s="2004"/>
      <c r="B63" s="2038"/>
      <c r="C63" s="2039"/>
      <c r="D63" s="2039"/>
      <c r="E63" s="1797"/>
      <c r="F63" s="1797"/>
      <c r="G63" s="2113"/>
      <c r="H63" s="2113"/>
      <c r="I63" s="2115"/>
      <c r="K63" s="2116"/>
    </row>
    <row r="64" spans="1:28">
      <c r="A64" s="2004"/>
      <c r="B64" s="2038"/>
      <c r="C64" s="2039"/>
      <c r="D64" s="2039"/>
      <c r="E64" s="1797"/>
      <c r="F64" s="1797"/>
      <c r="G64" s="2113"/>
      <c r="H64" s="2113"/>
      <c r="I64" s="2115"/>
      <c r="K64" s="2116"/>
    </row>
    <row r="65" spans="1:28">
      <c r="A65" s="2039"/>
      <c r="B65" s="2040"/>
      <c r="D65" s="2041"/>
      <c r="E65" s="2042"/>
      <c r="F65" s="2043"/>
      <c r="G65" s="2113"/>
      <c r="H65" s="2113"/>
      <c r="I65" s="2115"/>
      <c r="K65" s="2116"/>
    </row>
    <row r="73" spans="1:28" s="1817" customFormat="1">
      <c r="A73" s="1831"/>
      <c r="D73" s="1832"/>
      <c r="F73" s="1839"/>
      <c r="G73" s="2111"/>
      <c r="H73" s="2112"/>
      <c r="I73" s="2112"/>
      <c r="J73" s="2113"/>
      <c r="K73" s="2113"/>
      <c r="L73" s="2113"/>
      <c r="M73" s="2113"/>
      <c r="N73" s="2170"/>
      <c r="O73" s="2170"/>
      <c r="P73" s="2170"/>
      <c r="Q73" s="2170"/>
      <c r="R73" s="2170"/>
      <c r="S73" s="2170"/>
      <c r="T73" s="2170"/>
      <c r="U73" s="2170"/>
      <c r="V73" s="2170"/>
      <c r="W73" s="2170"/>
      <c r="X73" s="2170"/>
      <c r="Y73" s="2170"/>
      <c r="Z73" s="2170"/>
      <c r="AA73" s="2170"/>
      <c r="AB73" s="2170"/>
    </row>
    <row r="74" spans="1:28" s="1817" customFormat="1">
      <c r="A74" s="1831"/>
      <c r="B74" s="1833"/>
      <c r="C74" s="1834"/>
      <c r="D74" s="1835"/>
      <c r="F74" s="1839"/>
      <c r="G74" s="2111"/>
      <c r="H74" s="2112"/>
      <c r="I74" s="2112"/>
      <c r="J74" s="2113"/>
      <c r="K74" s="2113"/>
      <c r="L74" s="2113"/>
      <c r="M74" s="2113"/>
      <c r="N74" s="2170"/>
      <c r="O74" s="2170"/>
      <c r="P74" s="2170"/>
      <c r="Q74" s="2170"/>
      <c r="R74" s="2170"/>
      <c r="S74" s="2170"/>
      <c r="T74" s="2170"/>
      <c r="U74" s="2170"/>
      <c r="V74" s="2170"/>
      <c r="W74" s="2170"/>
      <c r="X74" s="2170"/>
      <c r="Y74" s="2170"/>
      <c r="Z74" s="2170"/>
      <c r="AA74" s="2170"/>
      <c r="AB74" s="2170"/>
    </row>
  </sheetData>
  <sheetProtection algorithmName="SHA-512" hashValue="ANXl/YUpo3R+S70UFRDLiloVFVrKAKaSOliLw9tyvdLDA4jodcAxWMeXCvFxOYkumSvUIXCVjKS6+Xyp/WbKnw==" saltValue="cD1k6Hx4Hnnza314NCwXBw==" spinCount="100000" sheet="1" objects="1" scenarios="1" selectLockedCells="1"/>
  <mergeCells count="1">
    <mergeCell ref="A4:D4"/>
  </mergeCells>
  <pageMargins left="0.74803149606299213" right="0.74803149606299213" top="0.98425196850393704" bottom="0.98425196850393704" header="0.51181102362204722" footer="0.51181102362204722"/>
  <pageSetup paperSize="9" orientation="portrait" r:id="rId1"/>
  <headerFooter alignWithMargins="0">
    <oddHeader>&amp;CVODOVOD, KANALIZACIJA</oddHeader>
    <oddFooter>&amp;C&amp;P/&amp;N&amp;RPZI</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B09ED-F194-41E2-9B35-47E276B829E0}">
  <sheetPr>
    <tabColor theme="5" tint="0.59999389629810485"/>
  </sheetPr>
  <dimension ref="A1:Z69"/>
  <sheetViews>
    <sheetView zoomScaleNormal="100" zoomScaleSheetLayoutView="100" workbookViewId="0">
      <pane ySplit="2" topLeftCell="A3" activePane="bottomLeft" state="frozen"/>
      <selection activeCell="A40" sqref="A40"/>
      <selection pane="bottomLeft" activeCell="E10" sqref="E10"/>
    </sheetView>
  </sheetViews>
  <sheetFormatPr defaultRowHeight="12.75"/>
  <cols>
    <col min="1" max="1" width="6.42578125" style="1809" customWidth="1"/>
    <col min="2" max="2" width="38.7109375" style="1592" bestFit="1" customWidth="1"/>
    <col min="3" max="3" width="4.5703125" style="1577" customWidth="1"/>
    <col min="4" max="4" width="4.5703125" style="1810" bestFit="1" customWidth="1"/>
    <col min="5" max="5" width="10.7109375" style="2068" customWidth="1"/>
    <col min="6" max="6" width="12.140625" style="1812" bestFit="1" customWidth="1"/>
    <col min="7" max="26" width="9.140625" style="2127"/>
    <col min="27" max="256" width="9.140625" style="1578"/>
    <col min="257" max="257" width="6.42578125" style="1578" customWidth="1"/>
    <col min="258" max="258" width="38.7109375" style="1578" bestFit="1" customWidth="1"/>
    <col min="259" max="259" width="4.5703125" style="1578" customWidth="1"/>
    <col min="260" max="260" width="4.5703125" style="1578" bestFit="1" customWidth="1"/>
    <col min="261" max="261" width="10.7109375" style="1578" customWidth="1"/>
    <col min="262" max="262" width="12.140625" style="1578" bestFit="1" customWidth="1"/>
    <col min="263" max="512" width="9.140625" style="1578"/>
    <col min="513" max="513" width="6.42578125" style="1578" customWidth="1"/>
    <col min="514" max="514" width="38.7109375" style="1578" bestFit="1" customWidth="1"/>
    <col min="515" max="515" width="4.5703125" style="1578" customWidth="1"/>
    <col min="516" max="516" width="4.5703125" style="1578" bestFit="1" customWidth="1"/>
    <col min="517" max="517" width="10.7109375" style="1578" customWidth="1"/>
    <col min="518" max="518" width="12.140625" style="1578" bestFit="1" customWidth="1"/>
    <col min="519" max="768" width="9.140625" style="1578"/>
    <col min="769" max="769" width="6.42578125" style="1578" customWidth="1"/>
    <col min="770" max="770" width="38.7109375" style="1578" bestFit="1" customWidth="1"/>
    <col min="771" max="771" width="4.5703125" style="1578" customWidth="1"/>
    <col min="772" max="772" width="4.5703125" style="1578" bestFit="1" customWidth="1"/>
    <col min="773" max="773" width="10.7109375" style="1578" customWidth="1"/>
    <col min="774" max="774" width="12.140625" style="1578" bestFit="1" customWidth="1"/>
    <col min="775" max="1024" width="9.140625" style="1578"/>
    <col min="1025" max="1025" width="6.42578125" style="1578" customWidth="1"/>
    <col min="1026" max="1026" width="38.7109375" style="1578" bestFit="1" customWidth="1"/>
    <col min="1027" max="1027" width="4.5703125" style="1578" customWidth="1"/>
    <col min="1028" max="1028" width="4.5703125" style="1578" bestFit="1" customWidth="1"/>
    <col min="1029" max="1029" width="10.7109375" style="1578" customWidth="1"/>
    <col min="1030" max="1030" width="12.140625" style="1578" bestFit="1" customWidth="1"/>
    <col min="1031" max="1280" width="9.140625" style="1578"/>
    <col min="1281" max="1281" width="6.42578125" style="1578" customWidth="1"/>
    <col min="1282" max="1282" width="38.7109375" style="1578" bestFit="1" customWidth="1"/>
    <col min="1283" max="1283" width="4.5703125" style="1578" customWidth="1"/>
    <col min="1284" max="1284" width="4.5703125" style="1578" bestFit="1" customWidth="1"/>
    <col min="1285" max="1285" width="10.7109375" style="1578" customWidth="1"/>
    <col min="1286" max="1286" width="12.140625" style="1578" bestFit="1" customWidth="1"/>
    <col min="1287" max="1536" width="9.140625" style="1578"/>
    <col min="1537" max="1537" width="6.42578125" style="1578" customWidth="1"/>
    <col min="1538" max="1538" width="38.7109375" style="1578" bestFit="1" customWidth="1"/>
    <col min="1539" max="1539" width="4.5703125" style="1578" customWidth="1"/>
    <col min="1540" max="1540" width="4.5703125" style="1578" bestFit="1" customWidth="1"/>
    <col min="1541" max="1541" width="10.7109375" style="1578" customWidth="1"/>
    <col min="1542" max="1542" width="12.140625" style="1578" bestFit="1" customWidth="1"/>
    <col min="1543" max="1792" width="9.140625" style="1578"/>
    <col min="1793" max="1793" width="6.42578125" style="1578" customWidth="1"/>
    <col min="1794" max="1794" width="38.7109375" style="1578" bestFit="1" customWidth="1"/>
    <col min="1795" max="1795" width="4.5703125" style="1578" customWidth="1"/>
    <col min="1796" max="1796" width="4.5703125" style="1578" bestFit="1" customWidth="1"/>
    <col min="1797" max="1797" width="10.7109375" style="1578" customWidth="1"/>
    <col min="1798" max="1798" width="12.140625" style="1578" bestFit="1" customWidth="1"/>
    <col min="1799" max="2048" width="9.140625" style="1578"/>
    <col min="2049" max="2049" width="6.42578125" style="1578" customWidth="1"/>
    <col min="2050" max="2050" width="38.7109375" style="1578" bestFit="1" customWidth="1"/>
    <col min="2051" max="2051" width="4.5703125" style="1578" customWidth="1"/>
    <col min="2052" max="2052" width="4.5703125" style="1578" bestFit="1" customWidth="1"/>
    <col min="2053" max="2053" width="10.7109375" style="1578" customWidth="1"/>
    <col min="2054" max="2054" width="12.140625" style="1578" bestFit="1" customWidth="1"/>
    <col min="2055" max="2304" width="9.140625" style="1578"/>
    <col min="2305" max="2305" width="6.42578125" style="1578" customWidth="1"/>
    <col min="2306" max="2306" width="38.7109375" style="1578" bestFit="1" customWidth="1"/>
    <col min="2307" max="2307" width="4.5703125" style="1578" customWidth="1"/>
    <col min="2308" max="2308" width="4.5703125" style="1578" bestFit="1" customWidth="1"/>
    <col min="2309" max="2309" width="10.7109375" style="1578" customWidth="1"/>
    <col min="2310" max="2310" width="12.140625" style="1578" bestFit="1" customWidth="1"/>
    <col min="2311" max="2560" width="9.140625" style="1578"/>
    <col min="2561" max="2561" width="6.42578125" style="1578" customWidth="1"/>
    <col min="2562" max="2562" width="38.7109375" style="1578" bestFit="1" customWidth="1"/>
    <col min="2563" max="2563" width="4.5703125" style="1578" customWidth="1"/>
    <col min="2564" max="2564" width="4.5703125" style="1578" bestFit="1" customWidth="1"/>
    <col min="2565" max="2565" width="10.7109375" style="1578" customWidth="1"/>
    <col min="2566" max="2566" width="12.140625" style="1578" bestFit="1" customWidth="1"/>
    <col min="2567" max="2816" width="9.140625" style="1578"/>
    <col min="2817" max="2817" width="6.42578125" style="1578" customWidth="1"/>
    <col min="2818" max="2818" width="38.7109375" style="1578" bestFit="1" customWidth="1"/>
    <col min="2819" max="2819" width="4.5703125" style="1578" customWidth="1"/>
    <col min="2820" max="2820" width="4.5703125" style="1578" bestFit="1" customWidth="1"/>
    <col min="2821" max="2821" width="10.7109375" style="1578" customWidth="1"/>
    <col min="2822" max="2822" width="12.140625" style="1578" bestFit="1" customWidth="1"/>
    <col min="2823" max="3072" width="9.140625" style="1578"/>
    <col min="3073" max="3073" width="6.42578125" style="1578" customWidth="1"/>
    <col min="3074" max="3074" width="38.7109375" style="1578" bestFit="1" customWidth="1"/>
    <col min="3075" max="3075" width="4.5703125" style="1578" customWidth="1"/>
    <col min="3076" max="3076" width="4.5703125" style="1578" bestFit="1" customWidth="1"/>
    <col min="3077" max="3077" width="10.7109375" style="1578" customWidth="1"/>
    <col min="3078" max="3078" width="12.140625" style="1578" bestFit="1" customWidth="1"/>
    <col min="3079" max="3328" width="9.140625" style="1578"/>
    <col min="3329" max="3329" width="6.42578125" style="1578" customWidth="1"/>
    <col min="3330" max="3330" width="38.7109375" style="1578" bestFit="1" customWidth="1"/>
    <col min="3331" max="3331" width="4.5703125" style="1578" customWidth="1"/>
    <col min="3332" max="3332" width="4.5703125" style="1578" bestFit="1" customWidth="1"/>
    <col min="3333" max="3333" width="10.7109375" style="1578" customWidth="1"/>
    <col min="3334" max="3334" width="12.140625" style="1578" bestFit="1" customWidth="1"/>
    <col min="3335" max="3584" width="9.140625" style="1578"/>
    <col min="3585" max="3585" width="6.42578125" style="1578" customWidth="1"/>
    <col min="3586" max="3586" width="38.7109375" style="1578" bestFit="1" customWidth="1"/>
    <col min="3587" max="3587" width="4.5703125" style="1578" customWidth="1"/>
    <col min="3588" max="3588" width="4.5703125" style="1578" bestFit="1" customWidth="1"/>
    <col min="3589" max="3589" width="10.7109375" style="1578" customWidth="1"/>
    <col min="3590" max="3590" width="12.140625" style="1578" bestFit="1" customWidth="1"/>
    <col min="3591" max="3840" width="9.140625" style="1578"/>
    <col min="3841" max="3841" width="6.42578125" style="1578" customWidth="1"/>
    <col min="3842" max="3842" width="38.7109375" style="1578" bestFit="1" customWidth="1"/>
    <col min="3843" max="3843" width="4.5703125" style="1578" customWidth="1"/>
    <col min="3844" max="3844" width="4.5703125" style="1578" bestFit="1" customWidth="1"/>
    <col min="3845" max="3845" width="10.7109375" style="1578" customWidth="1"/>
    <col min="3846" max="3846" width="12.140625" style="1578" bestFit="1" customWidth="1"/>
    <col min="3847" max="4096" width="9.140625" style="1578"/>
    <col min="4097" max="4097" width="6.42578125" style="1578" customWidth="1"/>
    <col min="4098" max="4098" width="38.7109375" style="1578" bestFit="1" customWidth="1"/>
    <col min="4099" max="4099" width="4.5703125" style="1578" customWidth="1"/>
    <col min="4100" max="4100" width="4.5703125" style="1578" bestFit="1" customWidth="1"/>
    <col min="4101" max="4101" width="10.7109375" style="1578" customWidth="1"/>
    <col min="4102" max="4102" width="12.140625" style="1578" bestFit="1" customWidth="1"/>
    <col min="4103" max="4352" width="9.140625" style="1578"/>
    <col min="4353" max="4353" width="6.42578125" style="1578" customWidth="1"/>
    <col min="4354" max="4354" width="38.7109375" style="1578" bestFit="1" customWidth="1"/>
    <col min="4355" max="4355" width="4.5703125" style="1578" customWidth="1"/>
    <col min="4356" max="4356" width="4.5703125" style="1578" bestFit="1" customWidth="1"/>
    <col min="4357" max="4357" width="10.7109375" style="1578" customWidth="1"/>
    <col min="4358" max="4358" width="12.140625" style="1578" bestFit="1" customWidth="1"/>
    <col min="4359" max="4608" width="9.140625" style="1578"/>
    <col min="4609" max="4609" width="6.42578125" style="1578" customWidth="1"/>
    <col min="4610" max="4610" width="38.7109375" style="1578" bestFit="1" customWidth="1"/>
    <col min="4611" max="4611" width="4.5703125" style="1578" customWidth="1"/>
    <col min="4612" max="4612" width="4.5703125" style="1578" bestFit="1" customWidth="1"/>
    <col min="4613" max="4613" width="10.7109375" style="1578" customWidth="1"/>
    <col min="4614" max="4614" width="12.140625" style="1578" bestFit="1" customWidth="1"/>
    <col min="4615" max="4864" width="9.140625" style="1578"/>
    <col min="4865" max="4865" width="6.42578125" style="1578" customWidth="1"/>
    <col min="4866" max="4866" width="38.7109375" style="1578" bestFit="1" customWidth="1"/>
    <col min="4867" max="4867" width="4.5703125" style="1578" customWidth="1"/>
    <col min="4868" max="4868" width="4.5703125" style="1578" bestFit="1" customWidth="1"/>
    <col min="4869" max="4869" width="10.7109375" style="1578" customWidth="1"/>
    <col min="4870" max="4870" width="12.140625" style="1578" bestFit="1" customWidth="1"/>
    <col min="4871" max="5120" width="9.140625" style="1578"/>
    <col min="5121" max="5121" width="6.42578125" style="1578" customWidth="1"/>
    <col min="5122" max="5122" width="38.7109375" style="1578" bestFit="1" customWidth="1"/>
    <col min="5123" max="5123" width="4.5703125" style="1578" customWidth="1"/>
    <col min="5124" max="5124" width="4.5703125" style="1578" bestFit="1" customWidth="1"/>
    <col min="5125" max="5125" width="10.7109375" style="1578" customWidth="1"/>
    <col min="5126" max="5126" width="12.140625" style="1578" bestFit="1" customWidth="1"/>
    <col min="5127" max="5376" width="9.140625" style="1578"/>
    <col min="5377" max="5377" width="6.42578125" style="1578" customWidth="1"/>
    <col min="5378" max="5378" width="38.7109375" style="1578" bestFit="1" customWidth="1"/>
    <col min="5379" max="5379" width="4.5703125" style="1578" customWidth="1"/>
    <col min="5380" max="5380" width="4.5703125" style="1578" bestFit="1" customWidth="1"/>
    <col min="5381" max="5381" width="10.7109375" style="1578" customWidth="1"/>
    <col min="5382" max="5382" width="12.140625" style="1578" bestFit="1" customWidth="1"/>
    <col min="5383" max="5632" width="9.140625" style="1578"/>
    <col min="5633" max="5633" width="6.42578125" style="1578" customWidth="1"/>
    <col min="5634" max="5634" width="38.7109375" style="1578" bestFit="1" customWidth="1"/>
    <col min="5635" max="5635" width="4.5703125" style="1578" customWidth="1"/>
    <col min="5636" max="5636" width="4.5703125" style="1578" bestFit="1" customWidth="1"/>
    <col min="5637" max="5637" width="10.7109375" style="1578" customWidth="1"/>
    <col min="5638" max="5638" width="12.140625" style="1578" bestFit="1" customWidth="1"/>
    <col min="5639" max="5888" width="9.140625" style="1578"/>
    <col min="5889" max="5889" width="6.42578125" style="1578" customWidth="1"/>
    <col min="5890" max="5890" width="38.7109375" style="1578" bestFit="1" customWidth="1"/>
    <col min="5891" max="5891" width="4.5703125" style="1578" customWidth="1"/>
    <col min="5892" max="5892" width="4.5703125" style="1578" bestFit="1" customWidth="1"/>
    <col min="5893" max="5893" width="10.7109375" style="1578" customWidth="1"/>
    <col min="5894" max="5894" width="12.140625" style="1578" bestFit="1" customWidth="1"/>
    <col min="5895" max="6144" width="9.140625" style="1578"/>
    <col min="6145" max="6145" width="6.42578125" style="1578" customWidth="1"/>
    <col min="6146" max="6146" width="38.7109375" style="1578" bestFit="1" customWidth="1"/>
    <col min="6147" max="6147" width="4.5703125" style="1578" customWidth="1"/>
    <col min="6148" max="6148" width="4.5703125" style="1578" bestFit="1" customWidth="1"/>
    <col min="6149" max="6149" width="10.7109375" style="1578" customWidth="1"/>
    <col min="6150" max="6150" width="12.140625" style="1578" bestFit="1" customWidth="1"/>
    <col min="6151" max="6400" width="9.140625" style="1578"/>
    <col min="6401" max="6401" width="6.42578125" style="1578" customWidth="1"/>
    <col min="6402" max="6402" width="38.7109375" style="1578" bestFit="1" customWidth="1"/>
    <col min="6403" max="6403" width="4.5703125" style="1578" customWidth="1"/>
    <col min="6404" max="6404" width="4.5703125" style="1578" bestFit="1" customWidth="1"/>
    <col min="6405" max="6405" width="10.7109375" style="1578" customWidth="1"/>
    <col min="6406" max="6406" width="12.140625" style="1578" bestFit="1" customWidth="1"/>
    <col min="6407" max="6656" width="9.140625" style="1578"/>
    <col min="6657" max="6657" width="6.42578125" style="1578" customWidth="1"/>
    <col min="6658" max="6658" width="38.7109375" style="1578" bestFit="1" customWidth="1"/>
    <col min="6659" max="6659" width="4.5703125" style="1578" customWidth="1"/>
    <col min="6660" max="6660" width="4.5703125" style="1578" bestFit="1" customWidth="1"/>
    <col min="6661" max="6661" width="10.7109375" style="1578" customWidth="1"/>
    <col min="6662" max="6662" width="12.140625" style="1578" bestFit="1" customWidth="1"/>
    <col min="6663" max="6912" width="9.140625" style="1578"/>
    <col min="6913" max="6913" width="6.42578125" style="1578" customWidth="1"/>
    <col min="6914" max="6914" width="38.7109375" style="1578" bestFit="1" customWidth="1"/>
    <col min="6915" max="6915" width="4.5703125" style="1578" customWidth="1"/>
    <col min="6916" max="6916" width="4.5703125" style="1578" bestFit="1" customWidth="1"/>
    <col min="6917" max="6917" width="10.7109375" style="1578" customWidth="1"/>
    <col min="6918" max="6918" width="12.140625" style="1578" bestFit="1" customWidth="1"/>
    <col min="6919" max="7168" width="9.140625" style="1578"/>
    <col min="7169" max="7169" width="6.42578125" style="1578" customWidth="1"/>
    <col min="7170" max="7170" width="38.7109375" style="1578" bestFit="1" customWidth="1"/>
    <col min="7171" max="7171" width="4.5703125" style="1578" customWidth="1"/>
    <col min="7172" max="7172" width="4.5703125" style="1578" bestFit="1" customWidth="1"/>
    <col min="7173" max="7173" width="10.7109375" style="1578" customWidth="1"/>
    <col min="7174" max="7174" width="12.140625" style="1578" bestFit="1" customWidth="1"/>
    <col min="7175" max="7424" width="9.140625" style="1578"/>
    <col min="7425" max="7425" width="6.42578125" style="1578" customWidth="1"/>
    <col min="7426" max="7426" width="38.7109375" style="1578" bestFit="1" customWidth="1"/>
    <col min="7427" max="7427" width="4.5703125" style="1578" customWidth="1"/>
    <col min="7428" max="7428" width="4.5703125" style="1578" bestFit="1" customWidth="1"/>
    <col min="7429" max="7429" width="10.7109375" style="1578" customWidth="1"/>
    <col min="7430" max="7430" width="12.140625" style="1578" bestFit="1" customWidth="1"/>
    <col min="7431" max="7680" width="9.140625" style="1578"/>
    <col min="7681" max="7681" width="6.42578125" style="1578" customWidth="1"/>
    <col min="7682" max="7682" width="38.7109375" style="1578" bestFit="1" customWidth="1"/>
    <col min="7683" max="7683" width="4.5703125" style="1578" customWidth="1"/>
    <col min="7684" max="7684" width="4.5703125" style="1578" bestFit="1" customWidth="1"/>
    <col min="7685" max="7685" width="10.7109375" style="1578" customWidth="1"/>
    <col min="7686" max="7686" width="12.140625" style="1578" bestFit="1" customWidth="1"/>
    <col min="7687" max="7936" width="9.140625" style="1578"/>
    <col min="7937" max="7937" width="6.42578125" style="1578" customWidth="1"/>
    <col min="7938" max="7938" width="38.7109375" style="1578" bestFit="1" customWidth="1"/>
    <col min="7939" max="7939" width="4.5703125" style="1578" customWidth="1"/>
    <col min="7940" max="7940" width="4.5703125" style="1578" bestFit="1" customWidth="1"/>
    <col min="7941" max="7941" width="10.7109375" style="1578" customWidth="1"/>
    <col min="7942" max="7942" width="12.140625" style="1578" bestFit="1" customWidth="1"/>
    <col min="7943" max="8192" width="9.140625" style="1578"/>
    <col min="8193" max="8193" width="6.42578125" style="1578" customWidth="1"/>
    <col min="8194" max="8194" width="38.7109375" style="1578" bestFit="1" customWidth="1"/>
    <col min="8195" max="8195" width="4.5703125" style="1578" customWidth="1"/>
    <col min="8196" max="8196" width="4.5703125" style="1578" bestFit="1" customWidth="1"/>
    <col min="8197" max="8197" width="10.7109375" style="1578" customWidth="1"/>
    <col min="8198" max="8198" width="12.140625" style="1578" bestFit="1" customWidth="1"/>
    <col min="8199" max="8448" width="9.140625" style="1578"/>
    <col min="8449" max="8449" width="6.42578125" style="1578" customWidth="1"/>
    <col min="8450" max="8450" width="38.7109375" style="1578" bestFit="1" customWidth="1"/>
    <col min="8451" max="8451" width="4.5703125" style="1578" customWidth="1"/>
    <col min="8452" max="8452" width="4.5703125" style="1578" bestFit="1" customWidth="1"/>
    <col min="8453" max="8453" width="10.7109375" style="1578" customWidth="1"/>
    <col min="8454" max="8454" width="12.140625" style="1578" bestFit="1" customWidth="1"/>
    <col min="8455" max="8704" width="9.140625" style="1578"/>
    <col min="8705" max="8705" width="6.42578125" style="1578" customWidth="1"/>
    <col min="8706" max="8706" width="38.7109375" style="1578" bestFit="1" customWidth="1"/>
    <col min="8707" max="8707" width="4.5703125" style="1578" customWidth="1"/>
    <col min="8708" max="8708" width="4.5703125" style="1578" bestFit="1" customWidth="1"/>
    <col min="8709" max="8709" width="10.7109375" style="1578" customWidth="1"/>
    <col min="8710" max="8710" width="12.140625" style="1578" bestFit="1" customWidth="1"/>
    <col min="8711" max="8960" width="9.140625" style="1578"/>
    <col min="8961" max="8961" width="6.42578125" style="1578" customWidth="1"/>
    <col min="8962" max="8962" width="38.7109375" style="1578" bestFit="1" customWidth="1"/>
    <col min="8963" max="8963" width="4.5703125" style="1578" customWidth="1"/>
    <col min="8964" max="8964" width="4.5703125" style="1578" bestFit="1" customWidth="1"/>
    <col min="8965" max="8965" width="10.7109375" style="1578" customWidth="1"/>
    <col min="8966" max="8966" width="12.140625" style="1578" bestFit="1" customWidth="1"/>
    <col min="8967" max="9216" width="9.140625" style="1578"/>
    <col min="9217" max="9217" width="6.42578125" style="1578" customWidth="1"/>
    <col min="9218" max="9218" width="38.7109375" style="1578" bestFit="1" customWidth="1"/>
    <col min="9219" max="9219" width="4.5703125" style="1578" customWidth="1"/>
    <col min="9220" max="9220" width="4.5703125" style="1578" bestFit="1" customWidth="1"/>
    <col min="9221" max="9221" width="10.7109375" style="1578" customWidth="1"/>
    <col min="9222" max="9222" width="12.140625" style="1578" bestFit="1" customWidth="1"/>
    <col min="9223" max="9472" width="9.140625" style="1578"/>
    <col min="9473" max="9473" width="6.42578125" style="1578" customWidth="1"/>
    <col min="9474" max="9474" width="38.7109375" style="1578" bestFit="1" customWidth="1"/>
    <col min="9475" max="9475" width="4.5703125" style="1578" customWidth="1"/>
    <col min="9476" max="9476" width="4.5703125" style="1578" bestFit="1" customWidth="1"/>
    <col min="9477" max="9477" width="10.7109375" style="1578" customWidth="1"/>
    <col min="9478" max="9478" width="12.140625" style="1578" bestFit="1" customWidth="1"/>
    <col min="9479" max="9728" width="9.140625" style="1578"/>
    <col min="9729" max="9729" width="6.42578125" style="1578" customWidth="1"/>
    <col min="9730" max="9730" width="38.7109375" style="1578" bestFit="1" customWidth="1"/>
    <col min="9731" max="9731" width="4.5703125" style="1578" customWidth="1"/>
    <col min="9732" max="9732" width="4.5703125" style="1578" bestFit="1" customWidth="1"/>
    <col min="9733" max="9733" width="10.7109375" style="1578" customWidth="1"/>
    <col min="9734" max="9734" width="12.140625" style="1578" bestFit="1" customWidth="1"/>
    <col min="9735" max="9984" width="9.140625" style="1578"/>
    <col min="9985" max="9985" width="6.42578125" style="1578" customWidth="1"/>
    <col min="9986" max="9986" width="38.7109375" style="1578" bestFit="1" customWidth="1"/>
    <col min="9987" max="9987" width="4.5703125" style="1578" customWidth="1"/>
    <col min="9988" max="9988" width="4.5703125" style="1578" bestFit="1" customWidth="1"/>
    <col min="9989" max="9989" width="10.7109375" style="1578" customWidth="1"/>
    <col min="9990" max="9990" width="12.140625" style="1578" bestFit="1" customWidth="1"/>
    <col min="9991" max="10240" width="9.140625" style="1578"/>
    <col min="10241" max="10241" width="6.42578125" style="1578" customWidth="1"/>
    <col min="10242" max="10242" width="38.7109375" style="1578" bestFit="1" customWidth="1"/>
    <col min="10243" max="10243" width="4.5703125" style="1578" customWidth="1"/>
    <col min="10244" max="10244" width="4.5703125" style="1578" bestFit="1" customWidth="1"/>
    <col min="10245" max="10245" width="10.7109375" style="1578" customWidth="1"/>
    <col min="10246" max="10246" width="12.140625" style="1578" bestFit="1" customWidth="1"/>
    <col min="10247" max="10496" width="9.140625" style="1578"/>
    <col min="10497" max="10497" width="6.42578125" style="1578" customWidth="1"/>
    <col min="10498" max="10498" width="38.7109375" style="1578" bestFit="1" customWidth="1"/>
    <col min="10499" max="10499" width="4.5703125" style="1578" customWidth="1"/>
    <col min="10500" max="10500" width="4.5703125" style="1578" bestFit="1" customWidth="1"/>
    <col min="10501" max="10501" width="10.7109375" style="1578" customWidth="1"/>
    <col min="10502" max="10502" width="12.140625" style="1578" bestFit="1" customWidth="1"/>
    <col min="10503" max="10752" width="9.140625" style="1578"/>
    <col min="10753" max="10753" width="6.42578125" style="1578" customWidth="1"/>
    <col min="10754" max="10754" width="38.7109375" style="1578" bestFit="1" customWidth="1"/>
    <col min="10755" max="10755" width="4.5703125" style="1578" customWidth="1"/>
    <col min="10756" max="10756" width="4.5703125" style="1578" bestFit="1" customWidth="1"/>
    <col min="10757" max="10757" width="10.7109375" style="1578" customWidth="1"/>
    <col min="10758" max="10758" width="12.140625" style="1578" bestFit="1" customWidth="1"/>
    <col min="10759" max="11008" width="9.140625" style="1578"/>
    <col min="11009" max="11009" width="6.42578125" style="1578" customWidth="1"/>
    <col min="11010" max="11010" width="38.7109375" style="1578" bestFit="1" customWidth="1"/>
    <col min="11011" max="11011" width="4.5703125" style="1578" customWidth="1"/>
    <col min="11012" max="11012" width="4.5703125" style="1578" bestFit="1" customWidth="1"/>
    <col min="11013" max="11013" width="10.7109375" style="1578" customWidth="1"/>
    <col min="11014" max="11014" width="12.140625" style="1578" bestFit="1" customWidth="1"/>
    <col min="11015" max="11264" width="9.140625" style="1578"/>
    <col min="11265" max="11265" width="6.42578125" style="1578" customWidth="1"/>
    <col min="11266" max="11266" width="38.7109375" style="1578" bestFit="1" customWidth="1"/>
    <col min="11267" max="11267" width="4.5703125" style="1578" customWidth="1"/>
    <col min="11268" max="11268" width="4.5703125" style="1578" bestFit="1" customWidth="1"/>
    <col min="11269" max="11269" width="10.7109375" style="1578" customWidth="1"/>
    <col min="11270" max="11270" width="12.140625" style="1578" bestFit="1" customWidth="1"/>
    <col min="11271" max="11520" width="9.140625" style="1578"/>
    <col min="11521" max="11521" width="6.42578125" style="1578" customWidth="1"/>
    <col min="11522" max="11522" width="38.7109375" style="1578" bestFit="1" customWidth="1"/>
    <col min="11523" max="11523" width="4.5703125" style="1578" customWidth="1"/>
    <col min="11524" max="11524" width="4.5703125" style="1578" bestFit="1" customWidth="1"/>
    <col min="11525" max="11525" width="10.7109375" style="1578" customWidth="1"/>
    <col min="11526" max="11526" width="12.140625" style="1578" bestFit="1" customWidth="1"/>
    <col min="11527" max="11776" width="9.140625" style="1578"/>
    <col min="11777" max="11777" width="6.42578125" style="1578" customWidth="1"/>
    <col min="11778" max="11778" width="38.7109375" style="1578" bestFit="1" customWidth="1"/>
    <col min="11779" max="11779" width="4.5703125" style="1578" customWidth="1"/>
    <col min="11780" max="11780" width="4.5703125" style="1578" bestFit="1" customWidth="1"/>
    <col min="11781" max="11781" width="10.7109375" style="1578" customWidth="1"/>
    <col min="11782" max="11782" width="12.140625" style="1578" bestFit="1" customWidth="1"/>
    <col min="11783" max="12032" width="9.140625" style="1578"/>
    <col min="12033" max="12033" width="6.42578125" style="1578" customWidth="1"/>
    <col min="12034" max="12034" width="38.7109375" style="1578" bestFit="1" customWidth="1"/>
    <col min="12035" max="12035" width="4.5703125" style="1578" customWidth="1"/>
    <col min="12036" max="12036" width="4.5703125" style="1578" bestFit="1" customWidth="1"/>
    <col min="12037" max="12037" width="10.7109375" style="1578" customWidth="1"/>
    <col min="12038" max="12038" width="12.140625" style="1578" bestFit="1" customWidth="1"/>
    <col min="12039" max="12288" width="9.140625" style="1578"/>
    <col min="12289" max="12289" width="6.42578125" style="1578" customWidth="1"/>
    <col min="12290" max="12290" width="38.7109375" style="1578" bestFit="1" customWidth="1"/>
    <col min="12291" max="12291" width="4.5703125" style="1578" customWidth="1"/>
    <col min="12292" max="12292" width="4.5703125" style="1578" bestFit="1" customWidth="1"/>
    <col min="12293" max="12293" width="10.7109375" style="1578" customWidth="1"/>
    <col min="12294" max="12294" width="12.140625" style="1578" bestFit="1" customWidth="1"/>
    <col min="12295" max="12544" width="9.140625" style="1578"/>
    <col min="12545" max="12545" width="6.42578125" style="1578" customWidth="1"/>
    <col min="12546" max="12546" width="38.7109375" style="1578" bestFit="1" customWidth="1"/>
    <col min="12547" max="12547" width="4.5703125" style="1578" customWidth="1"/>
    <col min="12548" max="12548" width="4.5703125" style="1578" bestFit="1" customWidth="1"/>
    <col min="12549" max="12549" width="10.7109375" style="1578" customWidth="1"/>
    <col min="12550" max="12550" width="12.140625" style="1578" bestFit="1" customWidth="1"/>
    <col min="12551" max="12800" width="9.140625" style="1578"/>
    <col min="12801" max="12801" width="6.42578125" style="1578" customWidth="1"/>
    <col min="12802" max="12802" width="38.7109375" style="1578" bestFit="1" customWidth="1"/>
    <col min="12803" max="12803" width="4.5703125" style="1578" customWidth="1"/>
    <col min="12804" max="12804" width="4.5703125" style="1578" bestFit="1" customWidth="1"/>
    <col min="12805" max="12805" width="10.7109375" style="1578" customWidth="1"/>
    <col min="12806" max="12806" width="12.140625" style="1578" bestFit="1" customWidth="1"/>
    <col min="12807" max="13056" width="9.140625" style="1578"/>
    <col min="13057" max="13057" width="6.42578125" style="1578" customWidth="1"/>
    <col min="13058" max="13058" width="38.7109375" style="1578" bestFit="1" customWidth="1"/>
    <col min="13059" max="13059" width="4.5703125" style="1578" customWidth="1"/>
    <col min="13060" max="13060" width="4.5703125" style="1578" bestFit="1" customWidth="1"/>
    <col min="13061" max="13061" width="10.7109375" style="1578" customWidth="1"/>
    <col min="13062" max="13062" width="12.140625" style="1578" bestFit="1" customWidth="1"/>
    <col min="13063" max="13312" width="9.140625" style="1578"/>
    <col min="13313" max="13313" width="6.42578125" style="1578" customWidth="1"/>
    <col min="13314" max="13314" width="38.7109375" style="1578" bestFit="1" customWidth="1"/>
    <col min="13315" max="13315" width="4.5703125" style="1578" customWidth="1"/>
    <col min="13316" max="13316" width="4.5703125" style="1578" bestFit="1" customWidth="1"/>
    <col min="13317" max="13317" width="10.7109375" style="1578" customWidth="1"/>
    <col min="13318" max="13318" width="12.140625" style="1578" bestFit="1" customWidth="1"/>
    <col min="13319" max="13568" width="9.140625" style="1578"/>
    <col min="13569" max="13569" width="6.42578125" style="1578" customWidth="1"/>
    <col min="13570" max="13570" width="38.7109375" style="1578" bestFit="1" customWidth="1"/>
    <col min="13571" max="13571" width="4.5703125" style="1578" customWidth="1"/>
    <col min="13572" max="13572" width="4.5703125" style="1578" bestFit="1" customWidth="1"/>
    <col min="13573" max="13573" width="10.7109375" style="1578" customWidth="1"/>
    <col min="13574" max="13574" width="12.140625" style="1578" bestFit="1" customWidth="1"/>
    <col min="13575" max="13824" width="9.140625" style="1578"/>
    <col min="13825" max="13825" width="6.42578125" style="1578" customWidth="1"/>
    <col min="13826" max="13826" width="38.7109375" style="1578" bestFit="1" customWidth="1"/>
    <col min="13827" max="13827" width="4.5703125" style="1578" customWidth="1"/>
    <col min="13828" max="13828" width="4.5703125" style="1578" bestFit="1" customWidth="1"/>
    <col min="13829" max="13829" width="10.7109375" style="1578" customWidth="1"/>
    <col min="13830" max="13830" width="12.140625" style="1578" bestFit="1" customWidth="1"/>
    <col min="13831" max="14080" width="9.140625" style="1578"/>
    <col min="14081" max="14081" width="6.42578125" style="1578" customWidth="1"/>
    <col min="14082" max="14082" width="38.7109375" style="1578" bestFit="1" customWidth="1"/>
    <col min="14083" max="14083" width="4.5703125" style="1578" customWidth="1"/>
    <col min="14084" max="14084" width="4.5703125" style="1578" bestFit="1" customWidth="1"/>
    <col min="14085" max="14085" width="10.7109375" style="1578" customWidth="1"/>
    <col min="14086" max="14086" width="12.140625" style="1578" bestFit="1" customWidth="1"/>
    <col min="14087" max="14336" width="9.140625" style="1578"/>
    <col min="14337" max="14337" width="6.42578125" style="1578" customWidth="1"/>
    <col min="14338" max="14338" width="38.7109375" style="1578" bestFit="1" customWidth="1"/>
    <col min="14339" max="14339" width="4.5703125" style="1578" customWidth="1"/>
    <col min="14340" max="14340" width="4.5703125" style="1578" bestFit="1" customWidth="1"/>
    <col min="14341" max="14341" width="10.7109375" style="1578" customWidth="1"/>
    <col min="14342" max="14342" width="12.140625" style="1578" bestFit="1" customWidth="1"/>
    <col min="14343" max="14592" width="9.140625" style="1578"/>
    <col min="14593" max="14593" width="6.42578125" style="1578" customWidth="1"/>
    <col min="14594" max="14594" width="38.7109375" style="1578" bestFit="1" customWidth="1"/>
    <col min="14595" max="14595" width="4.5703125" style="1578" customWidth="1"/>
    <col min="14596" max="14596" width="4.5703125" style="1578" bestFit="1" customWidth="1"/>
    <col min="14597" max="14597" width="10.7109375" style="1578" customWidth="1"/>
    <col min="14598" max="14598" width="12.140625" style="1578" bestFit="1" customWidth="1"/>
    <col min="14599" max="14848" width="9.140625" style="1578"/>
    <col min="14849" max="14849" width="6.42578125" style="1578" customWidth="1"/>
    <col min="14850" max="14850" width="38.7109375" style="1578" bestFit="1" customWidth="1"/>
    <col min="14851" max="14851" width="4.5703125" style="1578" customWidth="1"/>
    <col min="14852" max="14852" width="4.5703125" style="1578" bestFit="1" customWidth="1"/>
    <col min="14853" max="14853" width="10.7109375" style="1578" customWidth="1"/>
    <col min="14854" max="14854" width="12.140625" style="1578" bestFit="1" customWidth="1"/>
    <col min="14855" max="15104" width="9.140625" style="1578"/>
    <col min="15105" max="15105" width="6.42578125" style="1578" customWidth="1"/>
    <col min="15106" max="15106" width="38.7109375" style="1578" bestFit="1" customWidth="1"/>
    <col min="15107" max="15107" width="4.5703125" style="1578" customWidth="1"/>
    <col min="15108" max="15108" width="4.5703125" style="1578" bestFit="1" customWidth="1"/>
    <col min="15109" max="15109" width="10.7109375" style="1578" customWidth="1"/>
    <col min="15110" max="15110" width="12.140625" style="1578" bestFit="1" customWidth="1"/>
    <col min="15111" max="15360" width="9.140625" style="1578"/>
    <col min="15361" max="15361" width="6.42578125" style="1578" customWidth="1"/>
    <col min="15362" max="15362" width="38.7109375" style="1578" bestFit="1" customWidth="1"/>
    <col min="15363" max="15363" width="4.5703125" style="1578" customWidth="1"/>
    <col min="15364" max="15364" width="4.5703125" style="1578" bestFit="1" customWidth="1"/>
    <col min="15365" max="15365" width="10.7109375" style="1578" customWidth="1"/>
    <col min="15366" max="15366" width="12.140625" style="1578" bestFit="1" customWidth="1"/>
    <col min="15367" max="15616" width="9.140625" style="1578"/>
    <col min="15617" max="15617" width="6.42578125" style="1578" customWidth="1"/>
    <col min="15618" max="15618" width="38.7109375" style="1578" bestFit="1" customWidth="1"/>
    <col min="15619" max="15619" width="4.5703125" style="1578" customWidth="1"/>
    <col min="15620" max="15620" width="4.5703125" style="1578" bestFit="1" customWidth="1"/>
    <col min="15621" max="15621" width="10.7109375" style="1578" customWidth="1"/>
    <col min="15622" max="15622" width="12.140625" style="1578" bestFit="1" customWidth="1"/>
    <col min="15623" max="15872" width="9.140625" style="1578"/>
    <col min="15873" max="15873" width="6.42578125" style="1578" customWidth="1"/>
    <col min="15874" max="15874" width="38.7109375" style="1578" bestFit="1" customWidth="1"/>
    <col min="15875" max="15875" width="4.5703125" style="1578" customWidth="1"/>
    <col min="15876" max="15876" width="4.5703125" style="1578" bestFit="1" customWidth="1"/>
    <col min="15877" max="15877" width="10.7109375" style="1578" customWidth="1"/>
    <col min="15878" max="15878" width="12.140625" style="1578" bestFit="1" customWidth="1"/>
    <col min="15879" max="16128" width="9.140625" style="1578"/>
    <col min="16129" max="16129" width="6.42578125" style="1578" customWidth="1"/>
    <col min="16130" max="16130" width="38.7109375" style="1578" bestFit="1" customWidth="1"/>
    <col min="16131" max="16131" width="4.5703125" style="1578" customWidth="1"/>
    <col min="16132" max="16132" width="4.5703125" style="1578" bestFit="1" customWidth="1"/>
    <col min="16133" max="16133" width="10.7109375" style="1578" customWidth="1"/>
    <col min="16134" max="16134" width="12.140625" style="1578" bestFit="1" customWidth="1"/>
    <col min="16135" max="16384" width="9.140625" style="1578"/>
  </cols>
  <sheetData>
    <row r="1" spans="1:26" s="1845" customFormat="1" ht="24" customHeight="1">
      <c r="A1" s="1840" t="s">
        <v>2713</v>
      </c>
      <c r="B1" s="1841" t="s">
        <v>2714</v>
      </c>
      <c r="C1" s="1842" t="s">
        <v>2058</v>
      </c>
      <c r="D1" s="2044" t="s">
        <v>39</v>
      </c>
      <c r="E1" s="2045" t="s">
        <v>2715</v>
      </c>
      <c r="F1" s="2045" t="s">
        <v>2716</v>
      </c>
      <c r="G1" s="2143"/>
      <c r="H1" s="2143"/>
      <c r="I1" s="2143"/>
      <c r="J1" s="2143"/>
      <c r="K1" s="2143"/>
      <c r="L1" s="2143"/>
      <c r="M1" s="2143"/>
      <c r="N1" s="2143"/>
      <c r="O1" s="2143"/>
      <c r="P1" s="2143"/>
      <c r="Q1" s="2143"/>
      <c r="R1" s="2143"/>
      <c r="S1" s="2143"/>
      <c r="T1" s="2143"/>
      <c r="U1" s="2143"/>
      <c r="V1" s="2143"/>
      <c r="W1" s="2143"/>
      <c r="X1" s="2143"/>
      <c r="Y1" s="2143"/>
      <c r="Z1" s="2143"/>
    </row>
    <row r="2" spans="1:26" s="1845" customFormat="1" ht="13.5" customHeight="1">
      <c r="A2" s="1840"/>
      <c r="B2" s="1841"/>
      <c r="C2" s="1842"/>
      <c r="D2" s="2044"/>
      <c r="E2" s="2046"/>
      <c r="F2" s="2046"/>
      <c r="G2" s="2143"/>
      <c r="H2" s="2143"/>
      <c r="I2" s="2143"/>
      <c r="J2" s="2143"/>
      <c r="K2" s="2143"/>
      <c r="L2" s="2143"/>
      <c r="M2" s="2143"/>
      <c r="N2" s="2143"/>
      <c r="O2" s="2143"/>
      <c r="P2" s="2143"/>
      <c r="Q2" s="2143"/>
      <c r="R2" s="2143"/>
      <c r="S2" s="2143"/>
      <c r="T2" s="2143"/>
      <c r="U2" s="2143"/>
      <c r="V2" s="2143"/>
      <c r="W2" s="2143"/>
      <c r="X2" s="2143"/>
      <c r="Y2" s="2143"/>
      <c r="Z2" s="2143"/>
    </row>
    <row r="3" spans="1:26">
      <c r="A3" s="1847"/>
      <c r="B3" s="1847"/>
      <c r="C3" s="1848"/>
      <c r="D3" s="2047"/>
      <c r="E3" s="2046"/>
      <c r="F3" s="2046"/>
    </row>
    <row r="4" spans="1:26" ht="15.75">
      <c r="A4" s="3515" t="s">
        <v>3040</v>
      </c>
      <c r="B4" s="3515"/>
      <c r="C4" s="3515"/>
      <c r="D4" s="3515"/>
      <c r="E4" s="2046"/>
      <c r="F4" s="2048"/>
    </row>
    <row r="5" spans="1:26">
      <c r="A5" s="1851"/>
      <c r="B5" s="1851"/>
      <c r="C5" s="1852"/>
      <c r="D5" s="1852"/>
      <c r="E5" s="2046"/>
      <c r="F5" s="2048"/>
    </row>
    <row r="6" spans="1:26" ht="51">
      <c r="A6" s="1851"/>
      <c r="B6" s="1854" t="s">
        <v>2718</v>
      </c>
      <c r="C6" s="1852"/>
      <c r="D6" s="1852"/>
      <c r="E6" s="2171"/>
      <c r="F6" s="2048"/>
    </row>
    <row r="7" spans="1:26">
      <c r="A7" s="1847"/>
      <c r="B7" s="1847"/>
      <c r="C7" s="1848"/>
      <c r="D7" s="2047"/>
      <c r="E7" s="2171"/>
      <c r="F7" s="2048"/>
    </row>
    <row r="8" spans="1:26">
      <c r="A8" s="1855"/>
      <c r="B8" s="1856"/>
      <c r="C8" s="1848"/>
      <c r="D8" s="2047"/>
      <c r="E8" s="2171"/>
      <c r="F8" s="2049"/>
    </row>
    <row r="9" spans="1:26">
      <c r="A9" s="1855">
        <f>COUNT($A$3:A8)+1</f>
        <v>1</v>
      </c>
      <c r="B9" s="1859" t="s">
        <v>3041</v>
      </c>
      <c r="C9" s="2050"/>
      <c r="D9" s="2051"/>
      <c r="E9" s="2171"/>
      <c r="F9" s="2052"/>
    </row>
    <row r="10" spans="1:26" ht="38.25">
      <c r="A10" s="2053"/>
      <c r="B10" s="1856" t="s">
        <v>3042</v>
      </c>
      <c r="C10" s="1866" t="s">
        <v>3043</v>
      </c>
      <c r="D10" s="2054">
        <v>4</v>
      </c>
      <c r="E10" s="2172"/>
      <c r="F10" s="2056">
        <f>E10*D10</f>
        <v>0</v>
      </c>
    </row>
    <row r="11" spans="1:26" ht="25.5">
      <c r="A11" s="2053"/>
      <c r="B11" s="1856" t="s">
        <v>3044</v>
      </c>
      <c r="C11" s="1866" t="s">
        <v>3043</v>
      </c>
      <c r="D11" s="2054">
        <v>4</v>
      </c>
      <c r="E11" s="2172"/>
      <c r="F11" s="2056">
        <f>E11*D11</f>
        <v>0</v>
      </c>
    </row>
    <row r="12" spans="1:26" ht="25.5">
      <c r="A12" s="2053"/>
      <c r="B12" s="1856" t="s">
        <v>3045</v>
      </c>
      <c r="C12" s="1866" t="s">
        <v>3043</v>
      </c>
      <c r="D12" s="2054">
        <v>7</v>
      </c>
      <c r="E12" s="2172"/>
      <c r="F12" s="2056">
        <f>E12*D12</f>
        <v>0</v>
      </c>
    </row>
    <row r="13" spans="1:26" ht="25.5">
      <c r="A13" s="2053"/>
      <c r="B13" s="1856" t="s">
        <v>3046</v>
      </c>
      <c r="C13" s="1866" t="s">
        <v>3043</v>
      </c>
      <c r="D13" s="2054">
        <v>7</v>
      </c>
      <c r="E13" s="2172"/>
      <c r="F13" s="2056">
        <f>E13*D13</f>
        <v>0</v>
      </c>
    </row>
    <row r="14" spans="1:26" ht="25.5">
      <c r="A14" s="2053"/>
      <c r="B14" s="1856" t="s">
        <v>3047</v>
      </c>
      <c r="C14" s="1866" t="s">
        <v>3043</v>
      </c>
      <c r="D14" s="2054">
        <v>7</v>
      </c>
      <c r="E14" s="2172"/>
      <c r="F14" s="2056">
        <f>E14*D14</f>
        <v>0</v>
      </c>
    </row>
    <row r="15" spans="1:26">
      <c r="A15" s="2053"/>
      <c r="B15" s="1862"/>
      <c r="C15" s="1869"/>
      <c r="D15" s="2054"/>
      <c r="E15" s="2172"/>
      <c r="F15" s="2057"/>
    </row>
    <row r="16" spans="1:26">
      <c r="A16" s="1855">
        <f>COUNT($A$3:A15)+1</f>
        <v>2</v>
      </c>
      <c r="B16" s="1859" t="s">
        <v>3048</v>
      </c>
      <c r="C16" s="1869"/>
      <c r="D16" s="2058"/>
      <c r="E16" s="2172"/>
      <c r="F16" s="2057"/>
    </row>
    <row r="17" spans="1:6">
      <c r="A17" s="2053"/>
      <c r="B17" s="1856" t="s">
        <v>3049</v>
      </c>
      <c r="C17" s="1866" t="s">
        <v>1579</v>
      </c>
      <c r="D17" s="1866">
        <v>2.1</v>
      </c>
      <c r="E17" s="2172"/>
      <c r="F17" s="2055">
        <f>E17*D17</f>
        <v>0</v>
      </c>
    </row>
    <row r="18" spans="1:6">
      <c r="A18" s="2053"/>
      <c r="B18" s="1856" t="s">
        <v>3050</v>
      </c>
      <c r="C18" s="1866" t="s">
        <v>1579</v>
      </c>
      <c r="D18" s="1866">
        <v>47</v>
      </c>
      <c r="E18" s="2172"/>
      <c r="F18" s="2055">
        <f>E18*D18</f>
        <v>0</v>
      </c>
    </row>
    <row r="19" spans="1:6">
      <c r="A19" s="2053"/>
      <c r="B19" s="1856" t="s">
        <v>3051</v>
      </c>
      <c r="C19" s="1866" t="s">
        <v>1579</v>
      </c>
      <c r="D19" s="1866">
        <v>25.6</v>
      </c>
      <c r="E19" s="2172"/>
      <c r="F19" s="2055">
        <f>E19*D19</f>
        <v>0</v>
      </c>
    </row>
    <row r="20" spans="1:6">
      <c r="A20" s="2053"/>
      <c r="B20" s="1856" t="s">
        <v>3052</v>
      </c>
      <c r="C20" s="1866" t="s">
        <v>1579</v>
      </c>
      <c r="D20" s="1866">
        <v>26</v>
      </c>
      <c r="E20" s="2172"/>
      <c r="F20" s="2055">
        <f>E20*D20</f>
        <v>0</v>
      </c>
    </row>
    <row r="21" spans="1:6">
      <c r="A21" s="2053"/>
      <c r="B21" s="1856" t="s">
        <v>3053</v>
      </c>
      <c r="C21" s="1866" t="s">
        <v>1579</v>
      </c>
      <c r="D21" s="1866">
        <v>6</v>
      </c>
      <c r="E21" s="2172"/>
      <c r="F21" s="2055">
        <f>E21*D21</f>
        <v>0</v>
      </c>
    </row>
    <row r="22" spans="1:6">
      <c r="A22" s="2053"/>
      <c r="B22" s="1856"/>
      <c r="C22" s="1866"/>
      <c r="D22" s="1866"/>
      <c r="E22" s="2172"/>
      <c r="F22" s="2057"/>
    </row>
    <row r="23" spans="1:6">
      <c r="A23" s="1855">
        <f>COUNT($A$3:A22)+1</f>
        <v>3</v>
      </c>
      <c r="B23" s="1859" t="s">
        <v>3054</v>
      </c>
      <c r="C23" s="1866"/>
      <c r="D23" s="2054"/>
      <c r="E23" s="2172"/>
      <c r="F23" s="2056"/>
    </row>
    <row r="24" spans="1:6">
      <c r="A24" s="1858"/>
      <c r="B24" s="1856" t="s">
        <v>3055</v>
      </c>
      <c r="C24" s="2059" t="s">
        <v>3043</v>
      </c>
      <c r="D24" s="2060">
        <v>12</v>
      </c>
      <c r="E24" s="2173"/>
      <c r="F24" s="2056">
        <f>E24*D24</f>
        <v>0</v>
      </c>
    </row>
    <row r="25" spans="1:6">
      <c r="A25" s="1858"/>
      <c r="B25" s="1856" t="s">
        <v>3056</v>
      </c>
      <c r="C25" s="2059" t="s">
        <v>3043</v>
      </c>
      <c r="D25" s="2060">
        <v>4</v>
      </c>
      <c r="E25" s="2174"/>
      <c r="F25" s="2056">
        <f>E25*D25</f>
        <v>0</v>
      </c>
    </row>
    <row r="26" spans="1:6">
      <c r="A26" s="1858"/>
      <c r="B26" s="1856" t="s">
        <v>3057</v>
      </c>
      <c r="C26" s="2059" t="s">
        <v>3043</v>
      </c>
      <c r="D26" s="2060">
        <v>15</v>
      </c>
      <c r="E26" s="2174"/>
      <c r="F26" s="2056">
        <f>E26*D26</f>
        <v>0</v>
      </c>
    </row>
    <row r="27" spans="1:6" ht="25.5">
      <c r="A27" s="1858"/>
      <c r="B27" s="1856" t="s">
        <v>3058</v>
      </c>
      <c r="C27" s="2059" t="s">
        <v>3043</v>
      </c>
      <c r="D27" s="2060">
        <v>11</v>
      </c>
      <c r="E27" s="2174"/>
      <c r="F27" s="2056">
        <f t="shared" ref="F27:F45" si="0">E27*D27</f>
        <v>0</v>
      </c>
    </row>
    <row r="28" spans="1:6">
      <c r="A28" s="1858"/>
      <c r="B28" s="1856" t="s">
        <v>3059</v>
      </c>
      <c r="C28" s="2059" t="s">
        <v>3043</v>
      </c>
      <c r="D28" s="2060">
        <v>3</v>
      </c>
      <c r="E28" s="2174"/>
      <c r="F28" s="2056">
        <f t="shared" si="0"/>
        <v>0</v>
      </c>
    </row>
    <row r="29" spans="1:6" ht="25.5">
      <c r="A29" s="1858"/>
      <c r="B29" s="1856" t="s">
        <v>3060</v>
      </c>
      <c r="C29" s="2059" t="s">
        <v>3043</v>
      </c>
      <c r="D29" s="2060">
        <v>7</v>
      </c>
      <c r="E29" s="2174"/>
      <c r="F29" s="2056">
        <f t="shared" si="0"/>
        <v>0</v>
      </c>
    </row>
    <row r="30" spans="1:6" ht="12.75" customHeight="1">
      <c r="A30" s="1858"/>
      <c r="B30" s="1856" t="s">
        <v>3061</v>
      </c>
      <c r="C30" s="2059" t="s">
        <v>3043</v>
      </c>
      <c r="D30" s="2060">
        <v>4</v>
      </c>
      <c r="E30" s="2174"/>
      <c r="F30" s="2056">
        <f t="shared" si="0"/>
        <v>0</v>
      </c>
    </row>
    <row r="31" spans="1:6" ht="25.5">
      <c r="A31" s="1858"/>
      <c r="B31" s="1856" t="s">
        <v>3062</v>
      </c>
      <c r="C31" s="2059" t="s">
        <v>3043</v>
      </c>
      <c r="D31" s="2060">
        <v>4</v>
      </c>
      <c r="E31" s="2174"/>
      <c r="F31" s="2056">
        <f t="shared" si="0"/>
        <v>0</v>
      </c>
    </row>
    <row r="32" spans="1:6">
      <c r="A32" s="1858"/>
      <c r="B32" s="1856" t="s">
        <v>3063</v>
      </c>
      <c r="C32" s="2059" t="s">
        <v>3043</v>
      </c>
      <c r="D32" s="2060">
        <v>22</v>
      </c>
      <c r="E32" s="2174"/>
      <c r="F32" s="2056">
        <f t="shared" si="0"/>
        <v>0</v>
      </c>
    </row>
    <row r="33" spans="1:6">
      <c r="A33" s="1858"/>
      <c r="B33" s="1856" t="s">
        <v>3064</v>
      </c>
      <c r="C33" s="2059" t="s">
        <v>3043</v>
      </c>
      <c r="D33" s="2060">
        <v>4</v>
      </c>
      <c r="E33" s="2174"/>
      <c r="F33" s="2056">
        <f t="shared" si="0"/>
        <v>0</v>
      </c>
    </row>
    <row r="34" spans="1:6">
      <c r="A34" s="1858"/>
      <c r="B34" s="1856" t="s">
        <v>3065</v>
      </c>
      <c r="C34" s="2059" t="s">
        <v>3043</v>
      </c>
      <c r="D34" s="2060">
        <v>2</v>
      </c>
      <c r="E34" s="2174"/>
      <c r="F34" s="2056">
        <f t="shared" si="0"/>
        <v>0</v>
      </c>
    </row>
    <row r="35" spans="1:6" ht="25.5">
      <c r="A35" s="1858"/>
      <c r="B35" s="1856" t="s">
        <v>3066</v>
      </c>
      <c r="C35" s="2059" t="s">
        <v>3043</v>
      </c>
      <c r="D35" s="2060">
        <v>2</v>
      </c>
      <c r="E35" s="2174"/>
      <c r="F35" s="2056">
        <f t="shared" si="0"/>
        <v>0</v>
      </c>
    </row>
    <row r="36" spans="1:6" ht="25.5">
      <c r="A36" s="1858"/>
      <c r="B36" s="1856" t="s">
        <v>3067</v>
      </c>
      <c r="C36" s="2059" t="s">
        <v>3043</v>
      </c>
      <c r="D36" s="2060">
        <v>4</v>
      </c>
      <c r="E36" s="2174"/>
      <c r="F36" s="2056">
        <f t="shared" si="0"/>
        <v>0</v>
      </c>
    </row>
    <row r="37" spans="1:6">
      <c r="A37" s="1858"/>
      <c r="B37" s="1856" t="s">
        <v>3068</v>
      </c>
      <c r="C37" s="2059" t="s">
        <v>3043</v>
      </c>
      <c r="D37" s="2060">
        <v>6</v>
      </c>
      <c r="E37" s="2174"/>
      <c r="F37" s="2056">
        <f t="shared" si="0"/>
        <v>0</v>
      </c>
    </row>
    <row r="38" spans="1:6">
      <c r="A38" s="1858"/>
      <c r="B38" s="1856" t="s">
        <v>3069</v>
      </c>
      <c r="C38" s="2059" t="s">
        <v>3043</v>
      </c>
      <c r="D38" s="2060">
        <v>14</v>
      </c>
      <c r="E38" s="2174"/>
      <c r="F38" s="2056">
        <f t="shared" si="0"/>
        <v>0</v>
      </c>
    </row>
    <row r="39" spans="1:6" ht="25.5">
      <c r="A39" s="1858"/>
      <c r="B39" s="1856" t="s">
        <v>3070</v>
      </c>
      <c r="C39" s="2059" t="s">
        <v>3043</v>
      </c>
      <c r="D39" s="2060">
        <v>2</v>
      </c>
      <c r="E39" s="2174"/>
      <c r="F39" s="2056">
        <f t="shared" si="0"/>
        <v>0</v>
      </c>
    </row>
    <row r="40" spans="1:6" ht="25.5">
      <c r="A40" s="1858"/>
      <c r="B40" s="1856" t="s">
        <v>3071</v>
      </c>
      <c r="C40" s="2059" t="s">
        <v>3043</v>
      </c>
      <c r="D40" s="2060">
        <v>4</v>
      </c>
      <c r="E40" s="2174"/>
      <c r="F40" s="2056">
        <f t="shared" si="0"/>
        <v>0</v>
      </c>
    </row>
    <row r="41" spans="1:6" ht="25.5">
      <c r="A41" s="1858"/>
      <c r="B41" s="1856" t="s">
        <v>3072</v>
      </c>
      <c r="C41" s="2059" t="s">
        <v>3043</v>
      </c>
      <c r="D41" s="2060">
        <v>2</v>
      </c>
      <c r="E41" s="2174"/>
      <c r="F41" s="2056">
        <f t="shared" si="0"/>
        <v>0</v>
      </c>
    </row>
    <row r="42" spans="1:6">
      <c r="A42" s="1858"/>
      <c r="B42" s="1856" t="s">
        <v>3073</v>
      </c>
      <c r="C42" s="2059" t="s">
        <v>3043</v>
      </c>
      <c r="D42" s="2060">
        <v>12</v>
      </c>
      <c r="E42" s="2174"/>
      <c r="F42" s="2056">
        <f t="shared" si="0"/>
        <v>0</v>
      </c>
    </row>
    <row r="43" spans="1:6">
      <c r="A43" s="1858"/>
      <c r="B43" s="1856" t="s">
        <v>3074</v>
      </c>
      <c r="C43" s="2059" t="s">
        <v>3043</v>
      </c>
      <c r="D43" s="2060">
        <v>4</v>
      </c>
      <c r="E43" s="2174"/>
      <c r="F43" s="2056">
        <f t="shared" si="0"/>
        <v>0</v>
      </c>
    </row>
    <row r="44" spans="1:6" ht="25.5">
      <c r="A44" s="1858"/>
      <c r="B44" s="1856" t="s">
        <v>3075</v>
      </c>
      <c r="C44" s="2059" t="s">
        <v>3043</v>
      </c>
      <c r="D44" s="2060">
        <v>4</v>
      </c>
      <c r="E44" s="2174"/>
      <c r="F44" s="2056">
        <f t="shared" si="0"/>
        <v>0</v>
      </c>
    </row>
    <row r="45" spans="1:6">
      <c r="A45" s="1858"/>
      <c r="B45" s="1856" t="s">
        <v>3076</v>
      </c>
      <c r="C45" s="2059" t="s">
        <v>3043</v>
      </c>
      <c r="D45" s="2060">
        <v>6</v>
      </c>
      <c r="E45" s="2174"/>
      <c r="F45" s="2056">
        <f t="shared" si="0"/>
        <v>0</v>
      </c>
    </row>
    <row r="46" spans="1:6">
      <c r="A46" s="1858"/>
      <c r="B46" s="1856"/>
      <c r="C46" s="1856"/>
      <c r="D46" s="2062"/>
      <c r="E46" s="2175"/>
      <c r="F46" s="2063"/>
    </row>
    <row r="47" spans="1:6">
      <c r="A47" s="1858"/>
      <c r="B47" s="1856"/>
      <c r="C47" s="1856"/>
      <c r="D47" s="2062"/>
      <c r="E47" s="2175"/>
      <c r="F47" s="2063"/>
    </row>
    <row r="48" spans="1:6">
      <c r="A48" s="1858"/>
      <c r="B48" s="1856"/>
      <c r="C48" s="1856"/>
      <c r="D48" s="2054"/>
      <c r="E48" s="2175"/>
      <c r="F48" s="2063"/>
    </row>
    <row r="49" spans="1:6">
      <c r="A49" s="1855">
        <f>COUNT($A$3:A48)+1</f>
        <v>4</v>
      </c>
      <c r="B49" s="1859" t="s">
        <v>3077</v>
      </c>
      <c r="C49" s="1856"/>
      <c r="D49" s="2054"/>
      <c r="E49" s="2175"/>
      <c r="F49" s="2063"/>
    </row>
    <row r="50" spans="1:6" ht="38.25">
      <c r="A50" s="1858"/>
      <c r="B50" s="1856" t="s">
        <v>3078</v>
      </c>
      <c r="C50" s="2059" t="s">
        <v>3043</v>
      </c>
      <c r="D50" s="2054">
        <v>16</v>
      </c>
      <c r="E50" s="2172"/>
      <c r="F50" s="2056">
        <f>E50*D50</f>
        <v>0</v>
      </c>
    </row>
    <row r="51" spans="1:6">
      <c r="A51" s="1858"/>
      <c r="B51" s="1856" t="s">
        <v>3079</v>
      </c>
      <c r="C51" s="2059" t="s">
        <v>3043</v>
      </c>
      <c r="D51" s="2054">
        <v>28</v>
      </c>
      <c r="E51" s="2172"/>
      <c r="F51" s="2056">
        <f>E51*D51</f>
        <v>0</v>
      </c>
    </row>
    <row r="52" spans="1:6" ht="25.5">
      <c r="A52" s="1858"/>
      <c r="B52" s="1856" t="s">
        <v>3080</v>
      </c>
      <c r="C52" s="2059" t="s">
        <v>3043</v>
      </c>
      <c r="D52" s="2054">
        <v>26</v>
      </c>
      <c r="E52" s="2172"/>
      <c r="F52" s="2056">
        <f>E52*D52</f>
        <v>0</v>
      </c>
    </row>
    <row r="53" spans="1:6">
      <c r="A53" s="1858"/>
      <c r="B53" s="1856" t="s">
        <v>3081</v>
      </c>
      <c r="C53" s="2059" t="s">
        <v>3043</v>
      </c>
      <c r="D53" s="2054">
        <v>2</v>
      </c>
      <c r="E53" s="2172"/>
      <c r="F53" s="2056">
        <f>E53*D53</f>
        <v>0</v>
      </c>
    </row>
    <row r="54" spans="1:6">
      <c r="A54" s="1858"/>
      <c r="B54" s="1856" t="s">
        <v>3082</v>
      </c>
      <c r="C54" s="2059" t="s">
        <v>3043</v>
      </c>
      <c r="D54" s="2054">
        <v>26</v>
      </c>
      <c r="E54" s="2172"/>
      <c r="F54" s="2056">
        <f>E54*D54</f>
        <v>0</v>
      </c>
    </row>
    <row r="55" spans="1:6">
      <c r="A55" s="1858"/>
      <c r="B55" s="1856" t="s">
        <v>3083</v>
      </c>
      <c r="C55" s="2059" t="s">
        <v>1579</v>
      </c>
      <c r="D55" s="2054">
        <v>32.6</v>
      </c>
      <c r="E55" s="2172"/>
      <c r="F55" s="2056">
        <f t="shared" ref="F55:F65" si="1">E55*D55</f>
        <v>0</v>
      </c>
    </row>
    <row r="56" spans="1:6">
      <c r="A56" s="1858"/>
      <c r="B56" s="1856" t="s">
        <v>3084</v>
      </c>
      <c r="C56" s="2059" t="s">
        <v>3043</v>
      </c>
      <c r="D56" s="2054">
        <v>2</v>
      </c>
      <c r="E56" s="2172"/>
      <c r="F56" s="2056">
        <f t="shared" si="1"/>
        <v>0</v>
      </c>
    </row>
    <row r="57" spans="1:6">
      <c r="A57" s="1858"/>
      <c r="B57" s="1856" t="s">
        <v>3085</v>
      </c>
      <c r="C57" s="2059" t="s">
        <v>3043</v>
      </c>
      <c r="D57" s="2054">
        <v>94</v>
      </c>
      <c r="E57" s="2172"/>
      <c r="F57" s="2056">
        <f t="shared" si="1"/>
        <v>0</v>
      </c>
    </row>
    <row r="58" spans="1:6" ht="25.5">
      <c r="A58" s="1858"/>
      <c r="B58" s="1856" t="s">
        <v>3086</v>
      </c>
      <c r="C58" s="2059" t="s">
        <v>3043</v>
      </c>
      <c r="D58" s="2054">
        <v>27</v>
      </c>
      <c r="E58" s="2172"/>
      <c r="F58" s="2056">
        <f t="shared" si="1"/>
        <v>0</v>
      </c>
    </row>
    <row r="59" spans="1:6" ht="25.5">
      <c r="A59" s="1858"/>
      <c r="B59" s="1856" t="s">
        <v>3087</v>
      </c>
      <c r="C59" s="2059" t="s">
        <v>3043</v>
      </c>
      <c r="D59" s="2054">
        <v>8</v>
      </c>
      <c r="E59" s="2172"/>
      <c r="F59" s="2056">
        <f t="shared" si="1"/>
        <v>0</v>
      </c>
    </row>
    <row r="60" spans="1:6" ht="25.5">
      <c r="A60" s="1858"/>
      <c r="B60" s="1856" t="s">
        <v>3088</v>
      </c>
      <c r="C60" s="2059" t="s">
        <v>3043</v>
      </c>
      <c r="D60" s="2054">
        <v>8</v>
      </c>
      <c r="E60" s="2172"/>
      <c r="F60" s="2056">
        <f t="shared" si="1"/>
        <v>0</v>
      </c>
    </row>
    <row r="61" spans="1:6" ht="25.5">
      <c r="A61" s="1858"/>
      <c r="B61" s="1856" t="s">
        <v>3089</v>
      </c>
      <c r="C61" s="2059" t="s">
        <v>3043</v>
      </c>
      <c r="D61" s="2054">
        <v>55</v>
      </c>
      <c r="E61" s="2172"/>
      <c r="F61" s="2056">
        <f t="shared" si="1"/>
        <v>0</v>
      </c>
    </row>
    <row r="62" spans="1:6" ht="25.5">
      <c r="A62" s="1858"/>
      <c r="B62" s="1856" t="s">
        <v>3090</v>
      </c>
      <c r="C62" s="2059" t="s">
        <v>3043</v>
      </c>
      <c r="D62" s="2054">
        <v>6</v>
      </c>
      <c r="E62" s="2172"/>
      <c r="F62" s="2056">
        <f t="shared" si="1"/>
        <v>0</v>
      </c>
    </row>
    <row r="63" spans="1:6" ht="25.5">
      <c r="A63" s="1858"/>
      <c r="B63" s="1856" t="s">
        <v>3091</v>
      </c>
      <c r="C63" s="2059" t="s">
        <v>3043</v>
      </c>
      <c r="D63" s="2054">
        <v>6</v>
      </c>
      <c r="E63" s="2172"/>
      <c r="F63" s="2056">
        <f t="shared" si="1"/>
        <v>0</v>
      </c>
    </row>
    <row r="64" spans="1:6" ht="25.5">
      <c r="A64" s="1858"/>
      <c r="B64" s="1856" t="s">
        <v>3092</v>
      </c>
      <c r="C64" s="2059" t="s">
        <v>3043</v>
      </c>
      <c r="D64" s="2054">
        <v>16</v>
      </c>
      <c r="E64" s="2172"/>
      <c r="F64" s="2056">
        <f t="shared" si="1"/>
        <v>0</v>
      </c>
    </row>
    <row r="65" spans="1:6" ht="25.5">
      <c r="A65" s="1858"/>
      <c r="B65" s="1856" t="s">
        <v>3093</v>
      </c>
      <c r="C65" s="2059" t="s">
        <v>3043</v>
      </c>
      <c r="D65" s="2054">
        <v>5</v>
      </c>
      <c r="E65" s="2172"/>
      <c r="F65" s="2056">
        <f t="shared" si="1"/>
        <v>0</v>
      </c>
    </row>
    <row r="66" spans="1:6">
      <c r="A66" s="1858"/>
      <c r="B66" s="1856"/>
      <c r="C66" s="1856"/>
      <c r="D66" s="2054"/>
      <c r="E66" s="1856"/>
      <c r="F66" s="2063"/>
    </row>
    <row r="67" spans="1:6">
      <c r="A67" s="2064"/>
      <c r="B67" s="1916"/>
      <c r="C67" s="2065"/>
      <c r="D67" s="2064"/>
      <c r="E67" s="2066"/>
      <c r="F67" s="2061"/>
    </row>
    <row r="68" spans="1:6">
      <c r="A68" s="1915"/>
      <c r="B68" s="1916" t="s">
        <v>2826</v>
      </c>
      <c r="C68" s="2065"/>
      <c r="D68" s="2064"/>
      <c r="E68" s="2067"/>
      <c r="F68" s="2067">
        <f>SUM(F1:F67)</f>
        <v>0</v>
      </c>
    </row>
    <row r="69" spans="1:6">
      <c r="A69" s="1915"/>
      <c r="B69" s="1916"/>
      <c r="C69" s="2065"/>
      <c r="D69" s="2064"/>
      <c r="E69" s="2067"/>
      <c r="F69" s="2067"/>
    </row>
  </sheetData>
  <sheetProtection algorithmName="SHA-512" hashValue="Y7b177nKx9hLArtnzTLappGFwj64L7qPOOzp4WBhRMQ2xKttjTTH5heEckY3xdYzPjy2ktzRp33iYoWesBHkqQ==" saltValue="PwH++3YhzMS26WOJyx0omg==" spinCount="100000" sheet="1" objects="1" scenarios="1" selectLockedCells="1"/>
  <mergeCells count="1">
    <mergeCell ref="A4:D4"/>
  </mergeCells>
  <pageMargins left="0.74803149606299213" right="0.74803149606299213" top="0.98425196850393704" bottom="0.98425196850393704" header="0.51181102362204722" footer="0.51181102362204722"/>
  <pageSetup paperSize="9" firstPageNumber="0" orientation="portrait" r:id="rId1"/>
  <headerFooter alignWithMargins="0">
    <oddHeader>&amp;CVODOVOD, KANALIZACIJA</oddHeader>
    <oddFooter>&amp;C&amp;P/&amp;N&amp;RPZI</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3CEBA-4F6E-4C9D-A043-7F83001D9CA7}">
  <sheetPr>
    <tabColor theme="5" tint="0.59999389629810485"/>
  </sheetPr>
  <dimension ref="A1:Z92"/>
  <sheetViews>
    <sheetView zoomScaleNormal="100" zoomScaleSheetLayoutView="100" workbookViewId="0">
      <pane ySplit="2" topLeftCell="A3" activePane="bottomLeft" state="frozen"/>
      <selection activeCell="A40" sqref="A40"/>
      <selection pane="bottomLeft" activeCell="E10" sqref="E10"/>
    </sheetView>
  </sheetViews>
  <sheetFormatPr defaultRowHeight="12.75"/>
  <cols>
    <col min="1" max="1" width="6.42578125" style="1809" customWidth="1"/>
    <col min="2" max="2" width="38.7109375" style="1592" bestFit="1" customWidth="1"/>
    <col min="3" max="3" width="4.5703125" style="1577" customWidth="1"/>
    <col min="4" max="4" width="6.5703125" style="1810" bestFit="1" customWidth="1"/>
    <col min="5" max="5" width="10.7109375" style="2068" customWidth="1"/>
    <col min="6" max="6" width="12.42578125" style="1812" bestFit="1" customWidth="1"/>
    <col min="7" max="26" width="9.140625" style="2127"/>
    <col min="27" max="256" width="9.140625" style="1578"/>
    <col min="257" max="257" width="6.42578125" style="1578" customWidth="1"/>
    <col min="258" max="258" width="38.7109375" style="1578" bestFit="1" customWidth="1"/>
    <col min="259" max="259" width="4.5703125" style="1578" customWidth="1"/>
    <col min="260" max="260" width="6.5703125" style="1578" bestFit="1" customWidth="1"/>
    <col min="261" max="261" width="10.7109375" style="1578" customWidth="1"/>
    <col min="262" max="262" width="12.42578125" style="1578" bestFit="1" customWidth="1"/>
    <col min="263" max="512" width="9.140625" style="1578"/>
    <col min="513" max="513" width="6.42578125" style="1578" customWidth="1"/>
    <col min="514" max="514" width="38.7109375" style="1578" bestFit="1" customWidth="1"/>
    <col min="515" max="515" width="4.5703125" style="1578" customWidth="1"/>
    <col min="516" max="516" width="6.5703125" style="1578" bestFit="1" customWidth="1"/>
    <col min="517" max="517" width="10.7109375" style="1578" customWidth="1"/>
    <col min="518" max="518" width="12.42578125" style="1578" bestFit="1" customWidth="1"/>
    <col min="519" max="768" width="9.140625" style="1578"/>
    <col min="769" max="769" width="6.42578125" style="1578" customWidth="1"/>
    <col min="770" max="770" width="38.7109375" style="1578" bestFit="1" customWidth="1"/>
    <col min="771" max="771" width="4.5703125" style="1578" customWidth="1"/>
    <col min="772" max="772" width="6.5703125" style="1578" bestFit="1" customWidth="1"/>
    <col min="773" max="773" width="10.7109375" style="1578" customWidth="1"/>
    <col min="774" max="774" width="12.42578125" style="1578" bestFit="1" customWidth="1"/>
    <col min="775" max="1024" width="9.140625" style="1578"/>
    <col min="1025" max="1025" width="6.42578125" style="1578" customWidth="1"/>
    <col min="1026" max="1026" width="38.7109375" style="1578" bestFit="1" customWidth="1"/>
    <col min="1027" max="1027" width="4.5703125" style="1578" customWidth="1"/>
    <col min="1028" max="1028" width="6.5703125" style="1578" bestFit="1" customWidth="1"/>
    <col min="1029" max="1029" width="10.7109375" style="1578" customWidth="1"/>
    <col min="1030" max="1030" width="12.42578125" style="1578" bestFit="1" customWidth="1"/>
    <col min="1031" max="1280" width="9.140625" style="1578"/>
    <col min="1281" max="1281" width="6.42578125" style="1578" customWidth="1"/>
    <col min="1282" max="1282" width="38.7109375" style="1578" bestFit="1" customWidth="1"/>
    <col min="1283" max="1283" width="4.5703125" style="1578" customWidth="1"/>
    <col min="1284" max="1284" width="6.5703125" style="1578" bestFit="1" customWidth="1"/>
    <col min="1285" max="1285" width="10.7109375" style="1578" customWidth="1"/>
    <col min="1286" max="1286" width="12.42578125" style="1578" bestFit="1" customWidth="1"/>
    <col min="1287" max="1536" width="9.140625" style="1578"/>
    <col min="1537" max="1537" width="6.42578125" style="1578" customWidth="1"/>
    <col min="1538" max="1538" width="38.7109375" style="1578" bestFit="1" customWidth="1"/>
    <col min="1539" max="1539" width="4.5703125" style="1578" customWidth="1"/>
    <col min="1540" max="1540" width="6.5703125" style="1578" bestFit="1" customWidth="1"/>
    <col min="1541" max="1541" width="10.7109375" style="1578" customWidth="1"/>
    <col min="1542" max="1542" width="12.42578125" style="1578" bestFit="1" customWidth="1"/>
    <col min="1543" max="1792" width="9.140625" style="1578"/>
    <col min="1793" max="1793" width="6.42578125" style="1578" customWidth="1"/>
    <col min="1794" max="1794" width="38.7109375" style="1578" bestFit="1" customWidth="1"/>
    <col min="1795" max="1795" width="4.5703125" style="1578" customWidth="1"/>
    <col min="1796" max="1796" width="6.5703125" style="1578" bestFit="1" customWidth="1"/>
    <col min="1797" max="1797" width="10.7109375" style="1578" customWidth="1"/>
    <col min="1798" max="1798" width="12.42578125" style="1578" bestFit="1" customWidth="1"/>
    <col min="1799" max="2048" width="9.140625" style="1578"/>
    <col min="2049" max="2049" width="6.42578125" style="1578" customWidth="1"/>
    <col min="2050" max="2050" width="38.7109375" style="1578" bestFit="1" customWidth="1"/>
    <col min="2051" max="2051" width="4.5703125" style="1578" customWidth="1"/>
    <col min="2052" max="2052" width="6.5703125" style="1578" bestFit="1" customWidth="1"/>
    <col min="2053" max="2053" width="10.7109375" style="1578" customWidth="1"/>
    <col min="2054" max="2054" width="12.42578125" style="1578" bestFit="1" customWidth="1"/>
    <col min="2055" max="2304" width="9.140625" style="1578"/>
    <col min="2305" max="2305" width="6.42578125" style="1578" customWidth="1"/>
    <col min="2306" max="2306" width="38.7109375" style="1578" bestFit="1" customWidth="1"/>
    <col min="2307" max="2307" width="4.5703125" style="1578" customWidth="1"/>
    <col min="2308" max="2308" width="6.5703125" style="1578" bestFit="1" customWidth="1"/>
    <col min="2309" max="2309" width="10.7109375" style="1578" customWidth="1"/>
    <col min="2310" max="2310" width="12.42578125" style="1578" bestFit="1" customWidth="1"/>
    <col min="2311" max="2560" width="9.140625" style="1578"/>
    <col min="2561" max="2561" width="6.42578125" style="1578" customWidth="1"/>
    <col min="2562" max="2562" width="38.7109375" style="1578" bestFit="1" customWidth="1"/>
    <col min="2563" max="2563" width="4.5703125" style="1578" customWidth="1"/>
    <col min="2564" max="2564" width="6.5703125" style="1578" bestFit="1" customWidth="1"/>
    <col min="2565" max="2565" width="10.7109375" style="1578" customWidth="1"/>
    <col min="2566" max="2566" width="12.42578125" style="1578" bestFit="1" customWidth="1"/>
    <col min="2567" max="2816" width="9.140625" style="1578"/>
    <col min="2817" max="2817" width="6.42578125" style="1578" customWidth="1"/>
    <col min="2818" max="2818" width="38.7109375" style="1578" bestFit="1" customWidth="1"/>
    <col min="2819" max="2819" width="4.5703125" style="1578" customWidth="1"/>
    <col min="2820" max="2820" width="6.5703125" style="1578" bestFit="1" customWidth="1"/>
    <col min="2821" max="2821" width="10.7109375" style="1578" customWidth="1"/>
    <col min="2822" max="2822" width="12.42578125" style="1578" bestFit="1" customWidth="1"/>
    <col min="2823" max="3072" width="9.140625" style="1578"/>
    <col min="3073" max="3073" width="6.42578125" style="1578" customWidth="1"/>
    <col min="3074" max="3074" width="38.7109375" style="1578" bestFit="1" customWidth="1"/>
    <col min="3075" max="3075" width="4.5703125" style="1578" customWidth="1"/>
    <col min="3076" max="3076" width="6.5703125" style="1578" bestFit="1" customWidth="1"/>
    <col min="3077" max="3077" width="10.7109375" style="1578" customWidth="1"/>
    <col min="3078" max="3078" width="12.42578125" style="1578" bestFit="1" customWidth="1"/>
    <col min="3079" max="3328" width="9.140625" style="1578"/>
    <col min="3329" max="3329" width="6.42578125" style="1578" customWidth="1"/>
    <col min="3330" max="3330" width="38.7109375" style="1578" bestFit="1" customWidth="1"/>
    <col min="3331" max="3331" width="4.5703125" style="1578" customWidth="1"/>
    <col min="3332" max="3332" width="6.5703125" style="1578" bestFit="1" customWidth="1"/>
    <col min="3333" max="3333" width="10.7109375" style="1578" customWidth="1"/>
    <col min="3334" max="3334" width="12.42578125" style="1578" bestFit="1" customWidth="1"/>
    <col min="3335" max="3584" width="9.140625" style="1578"/>
    <col min="3585" max="3585" width="6.42578125" style="1578" customWidth="1"/>
    <col min="3586" max="3586" width="38.7109375" style="1578" bestFit="1" customWidth="1"/>
    <col min="3587" max="3587" width="4.5703125" style="1578" customWidth="1"/>
    <col min="3588" max="3588" width="6.5703125" style="1578" bestFit="1" customWidth="1"/>
    <col min="3589" max="3589" width="10.7109375" style="1578" customWidth="1"/>
    <col min="3590" max="3590" width="12.42578125" style="1578" bestFit="1" customWidth="1"/>
    <col min="3591" max="3840" width="9.140625" style="1578"/>
    <col min="3841" max="3841" width="6.42578125" style="1578" customWidth="1"/>
    <col min="3842" max="3842" width="38.7109375" style="1578" bestFit="1" customWidth="1"/>
    <col min="3843" max="3843" width="4.5703125" style="1578" customWidth="1"/>
    <col min="3844" max="3844" width="6.5703125" style="1578" bestFit="1" customWidth="1"/>
    <col min="3845" max="3845" width="10.7109375" style="1578" customWidth="1"/>
    <col min="3846" max="3846" width="12.42578125" style="1578" bestFit="1" customWidth="1"/>
    <col min="3847" max="4096" width="9.140625" style="1578"/>
    <col min="4097" max="4097" width="6.42578125" style="1578" customWidth="1"/>
    <col min="4098" max="4098" width="38.7109375" style="1578" bestFit="1" customWidth="1"/>
    <col min="4099" max="4099" width="4.5703125" style="1578" customWidth="1"/>
    <col min="4100" max="4100" width="6.5703125" style="1578" bestFit="1" customWidth="1"/>
    <col min="4101" max="4101" width="10.7109375" style="1578" customWidth="1"/>
    <col min="4102" max="4102" width="12.42578125" style="1578" bestFit="1" customWidth="1"/>
    <col min="4103" max="4352" width="9.140625" style="1578"/>
    <col min="4353" max="4353" width="6.42578125" style="1578" customWidth="1"/>
    <col min="4354" max="4354" width="38.7109375" style="1578" bestFit="1" customWidth="1"/>
    <col min="4355" max="4355" width="4.5703125" style="1578" customWidth="1"/>
    <col min="4356" max="4356" width="6.5703125" style="1578" bestFit="1" customWidth="1"/>
    <col min="4357" max="4357" width="10.7109375" style="1578" customWidth="1"/>
    <col min="4358" max="4358" width="12.42578125" style="1578" bestFit="1" customWidth="1"/>
    <col min="4359" max="4608" width="9.140625" style="1578"/>
    <col min="4609" max="4609" width="6.42578125" style="1578" customWidth="1"/>
    <col min="4610" max="4610" width="38.7109375" style="1578" bestFit="1" customWidth="1"/>
    <col min="4611" max="4611" width="4.5703125" style="1578" customWidth="1"/>
    <col min="4612" max="4612" width="6.5703125" style="1578" bestFit="1" customWidth="1"/>
    <col min="4613" max="4613" width="10.7109375" style="1578" customWidth="1"/>
    <col min="4614" max="4614" width="12.42578125" style="1578" bestFit="1" customWidth="1"/>
    <col min="4615" max="4864" width="9.140625" style="1578"/>
    <col min="4865" max="4865" width="6.42578125" style="1578" customWidth="1"/>
    <col min="4866" max="4866" width="38.7109375" style="1578" bestFit="1" customWidth="1"/>
    <col min="4867" max="4867" width="4.5703125" style="1578" customWidth="1"/>
    <col min="4868" max="4868" width="6.5703125" style="1578" bestFit="1" customWidth="1"/>
    <col min="4869" max="4869" width="10.7109375" style="1578" customWidth="1"/>
    <col min="4870" max="4870" width="12.42578125" style="1578" bestFit="1" customWidth="1"/>
    <col min="4871" max="5120" width="9.140625" style="1578"/>
    <col min="5121" max="5121" width="6.42578125" style="1578" customWidth="1"/>
    <col min="5122" max="5122" width="38.7109375" style="1578" bestFit="1" customWidth="1"/>
    <col min="5123" max="5123" width="4.5703125" style="1578" customWidth="1"/>
    <col min="5124" max="5124" width="6.5703125" style="1578" bestFit="1" customWidth="1"/>
    <col min="5125" max="5125" width="10.7109375" style="1578" customWidth="1"/>
    <col min="5126" max="5126" width="12.42578125" style="1578" bestFit="1" customWidth="1"/>
    <col min="5127" max="5376" width="9.140625" style="1578"/>
    <col min="5377" max="5377" width="6.42578125" style="1578" customWidth="1"/>
    <col min="5378" max="5378" width="38.7109375" style="1578" bestFit="1" customWidth="1"/>
    <col min="5379" max="5379" width="4.5703125" style="1578" customWidth="1"/>
    <col min="5380" max="5380" width="6.5703125" style="1578" bestFit="1" customWidth="1"/>
    <col min="5381" max="5381" width="10.7109375" style="1578" customWidth="1"/>
    <col min="5382" max="5382" width="12.42578125" style="1578" bestFit="1" customWidth="1"/>
    <col min="5383" max="5632" width="9.140625" style="1578"/>
    <col min="5633" max="5633" width="6.42578125" style="1578" customWidth="1"/>
    <col min="5634" max="5634" width="38.7109375" style="1578" bestFit="1" customWidth="1"/>
    <col min="5635" max="5635" width="4.5703125" style="1578" customWidth="1"/>
    <col min="5636" max="5636" width="6.5703125" style="1578" bestFit="1" customWidth="1"/>
    <col min="5637" max="5637" width="10.7109375" style="1578" customWidth="1"/>
    <col min="5638" max="5638" width="12.42578125" style="1578" bestFit="1" customWidth="1"/>
    <col min="5639" max="5888" width="9.140625" style="1578"/>
    <col min="5889" max="5889" width="6.42578125" style="1578" customWidth="1"/>
    <col min="5890" max="5890" width="38.7109375" style="1578" bestFit="1" customWidth="1"/>
    <col min="5891" max="5891" width="4.5703125" style="1578" customWidth="1"/>
    <col min="5892" max="5892" width="6.5703125" style="1578" bestFit="1" customWidth="1"/>
    <col min="5893" max="5893" width="10.7109375" style="1578" customWidth="1"/>
    <col min="5894" max="5894" width="12.42578125" style="1578" bestFit="1" customWidth="1"/>
    <col min="5895" max="6144" width="9.140625" style="1578"/>
    <col min="6145" max="6145" width="6.42578125" style="1578" customWidth="1"/>
    <col min="6146" max="6146" width="38.7109375" style="1578" bestFit="1" customWidth="1"/>
    <col min="6147" max="6147" width="4.5703125" style="1578" customWidth="1"/>
    <col min="6148" max="6148" width="6.5703125" style="1578" bestFit="1" customWidth="1"/>
    <col min="6149" max="6149" width="10.7109375" style="1578" customWidth="1"/>
    <col min="6150" max="6150" width="12.42578125" style="1578" bestFit="1" customWidth="1"/>
    <col min="6151" max="6400" width="9.140625" style="1578"/>
    <col min="6401" max="6401" width="6.42578125" style="1578" customWidth="1"/>
    <col min="6402" max="6402" width="38.7109375" style="1578" bestFit="1" customWidth="1"/>
    <col min="6403" max="6403" width="4.5703125" style="1578" customWidth="1"/>
    <col min="6404" max="6404" width="6.5703125" style="1578" bestFit="1" customWidth="1"/>
    <col min="6405" max="6405" width="10.7109375" style="1578" customWidth="1"/>
    <col min="6406" max="6406" width="12.42578125" style="1578" bestFit="1" customWidth="1"/>
    <col min="6407" max="6656" width="9.140625" style="1578"/>
    <col min="6657" max="6657" width="6.42578125" style="1578" customWidth="1"/>
    <col min="6658" max="6658" width="38.7109375" style="1578" bestFit="1" customWidth="1"/>
    <col min="6659" max="6659" width="4.5703125" style="1578" customWidth="1"/>
    <col min="6660" max="6660" width="6.5703125" style="1578" bestFit="1" customWidth="1"/>
    <col min="6661" max="6661" width="10.7109375" style="1578" customWidth="1"/>
    <col min="6662" max="6662" width="12.42578125" style="1578" bestFit="1" customWidth="1"/>
    <col min="6663" max="6912" width="9.140625" style="1578"/>
    <col min="6913" max="6913" width="6.42578125" style="1578" customWidth="1"/>
    <col min="6914" max="6914" width="38.7109375" style="1578" bestFit="1" customWidth="1"/>
    <col min="6915" max="6915" width="4.5703125" style="1578" customWidth="1"/>
    <col min="6916" max="6916" width="6.5703125" style="1578" bestFit="1" customWidth="1"/>
    <col min="6917" max="6917" width="10.7109375" style="1578" customWidth="1"/>
    <col min="6918" max="6918" width="12.42578125" style="1578" bestFit="1" customWidth="1"/>
    <col min="6919" max="7168" width="9.140625" style="1578"/>
    <col min="7169" max="7169" width="6.42578125" style="1578" customWidth="1"/>
    <col min="7170" max="7170" width="38.7109375" style="1578" bestFit="1" customWidth="1"/>
    <col min="7171" max="7171" width="4.5703125" style="1578" customWidth="1"/>
    <col min="7172" max="7172" width="6.5703125" style="1578" bestFit="1" customWidth="1"/>
    <col min="7173" max="7173" width="10.7109375" style="1578" customWidth="1"/>
    <col min="7174" max="7174" width="12.42578125" style="1578" bestFit="1" customWidth="1"/>
    <col min="7175" max="7424" width="9.140625" style="1578"/>
    <col min="7425" max="7425" width="6.42578125" style="1578" customWidth="1"/>
    <col min="7426" max="7426" width="38.7109375" style="1578" bestFit="1" customWidth="1"/>
    <col min="7427" max="7427" width="4.5703125" style="1578" customWidth="1"/>
    <col min="7428" max="7428" width="6.5703125" style="1578" bestFit="1" customWidth="1"/>
    <col min="7429" max="7429" width="10.7109375" style="1578" customWidth="1"/>
    <col min="7430" max="7430" width="12.42578125" style="1578" bestFit="1" customWidth="1"/>
    <col min="7431" max="7680" width="9.140625" style="1578"/>
    <col min="7681" max="7681" width="6.42578125" style="1578" customWidth="1"/>
    <col min="7682" max="7682" width="38.7109375" style="1578" bestFit="1" customWidth="1"/>
    <col min="7683" max="7683" width="4.5703125" style="1578" customWidth="1"/>
    <col min="7684" max="7684" width="6.5703125" style="1578" bestFit="1" customWidth="1"/>
    <col min="7685" max="7685" width="10.7109375" style="1578" customWidth="1"/>
    <col min="7686" max="7686" width="12.42578125" style="1578" bestFit="1" customWidth="1"/>
    <col min="7687" max="7936" width="9.140625" style="1578"/>
    <col min="7937" max="7937" width="6.42578125" style="1578" customWidth="1"/>
    <col min="7938" max="7938" width="38.7109375" style="1578" bestFit="1" customWidth="1"/>
    <col min="7939" max="7939" width="4.5703125" style="1578" customWidth="1"/>
    <col min="7940" max="7940" width="6.5703125" style="1578" bestFit="1" customWidth="1"/>
    <col min="7941" max="7941" width="10.7109375" style="1578" customWidth="1"/>
    <col min="7942" max="7942" width="12.42578125" style="1578" bestFit="1" customWidth="1"/>
    <col min="7943" max="8192" width="9.140625" style="1578"/>
    <col min="8193" max="8193" width="6.42578125" style="1578" customWidth="1"/>
    <col min="8194" max="8194" width="38.7109375" style="1578" bestFit="1" customWidth="1"/>
    <col min="8195" max="8195" width="4.5703125" style="1578" customWidth="1"/>
    <col min="8196" max="8196" width="6.5703125" style="1578" bestFit="1" customWidth="1"/>
    <col min="8197" max="8197" width="10.7109375" style="1578" customWidth="1"/>
    <col min="8198" max="8198" width="12.42578125" style="1578" bestFit="1" customWidth="1"/>
    <col min="8199" max="8448" width="9.140625" style="1578"/>
    <col min="8449" max="8449" width="6.42578125" style="1578" customWidth="1"/>
    <col min="8450" max="8450" width="38.7109375" style="1578" bestFit="1" customWidth="1"/>
    <col min="8451" max="8451" width="4.5703125" style="1578" customWidth="1"/>
    <col min="8452" max="8452" width="6.5703125" style="1578" bestFit="1" customWidth="1"/>
    <col min="8453" max="8453" width="10.7109375" style="1578" customWidth="1"/>
    <col min="8454" max="8454" width="12.42578125" style="1578" bestFit="1" customWidth="1"/>
    <col min="8455" max="8704" width="9.140625" style="1578"/>
    <col min="8705" max="8705" width="6.42578125" style="1578" customWidth="1"/>
    <col min="8706" max="8706" width="38.7109375" style="1578" bestFit="1" customWidth="1"/>
    <col min="8707" max="8707" width="4.5703125" style="1578" customWidth="1"/>
    <col min="8708" max="8708" width="6.5703125" style="1578" bestFit="1" customWidth="1"/>
    <col min="8709" max="8709" width="10.7109375" style="1578" customWidth="1"/>
    <col min="8710" max="8710" width="12.42578125" style="1578" bestFit="1" customWidth="1"/>
    <col min="8711" max="8960" width="9.140625" style="1578"/>
    <col min="8961" max="8961" width="6.42578125" style="1578" customWidth="1"/>
    <col min="8962" max="8962" width="38.7109375" style="1578" bestFit="1" customWidth="1"/>
    <col min="8963" max="8963" width="4.5703125" style="1578" customWidth="1"/>
    <col min="8964" max="8964" width="6.5703125" style="1578" bestFit="1" customWidth="1"/>
    <col min="8965" max="8965" width="10.7109375" style="1578" customWidth="1"/>
    <col min="8966" max="8966" width="12.42578125" style="1578" bestFit="1" customWidth="1"/>
    <col min="8967" max="9216" width="9.140625" style="1578"/>
    <col min="9217" max="9217" width="6.42578125" style="1578" customWidth="1"/>
    <col min="9218" max="9218" width="38.7109375" style="1578" bestFit="1" customWidth="1"/>
    <col min="9219" max="9219" width="4.5703125" style="1578" customWidth="1"/>
    <col min="9220" max="9220" width="6.5703125" style="1578" bestFit="1" customWidth="1"/>
    <col min="9221" max="9221" width="10.7109375" style="1578" customWidth="1"/>
    <col min="9222" max="9222" width="12.42578125" style="1578" bestFit="1" customWidth="1"/>
    <col min="9223" max="9472" width="9.140625" style="1578"/>
    <col min="9473" max="9473" width="6.42578125" style="1578" customWidth="1"/>
    <col min="9474" max="9474" width="38.7109375" style="1578" bestFit="1" customWidth="1"/>
    <col min="9475" max="9475" width="4.5703125" style="1578" customWidth="1"/>
    <col min="9476" max="9476" width="6.5703125" style="1578" bestFit="1" customWidth="1"/>
    <col min="9477" max="9477" width="10.7109375" style="1578" customWidth="1"/>
    <col min="9478" max="9478" width="12.42578125" style="1578" bestFit="1" customWidth="1"/>
    <col min="9479" max="9728" width="9.140625" style="1578"/>
    <col min="9729" max="9729" width="6.42578125" style="1578" customWidth="1"/>
    <col min="9730" max="9730" width="38.7109375" style="1578" bestFit="1" customWidth="1"/>
    <col min="9731" max="9731" width="4.5703125" style="1578" customWidth="1"/>
    <col min="9732" max="9732" width="6.5703125" style="1578" bestFit="1" customWidth="1"/>
    <col min="9733" max="9733" width="10.7109375" style="1578" customWidth="1"/>
    <col min="9734" max="9734" width="12.42578125" style="1578" bestFit="1" customWidth="1"/>
    <col min="9735" max="9984" width="9.140625" style="1578"/>
    <col min="9985" max="9985" width="6.42578125" style="1578" customWidth="1"/>
    <col min="9986" max="9986" width="38.7109375" style="1578" bestFit="1" customWidth="1"/>
    <col min="9987" max="9987" width="4.5703125" style="1578" customWidth="1"/>
    <col min="9988" max="9988" width="6.5703125" style="1578" bestFit="1" customWidth="1"/>
    <col min="9989" max="9989" width="10.7109375" style="1578" customWidth="1"/>
    <col min="9990" max="9990" width="12.42578125" style="1578" bestFit="1" customWidth="1"/>
    <col min="9991" max="10240" width="9.140625" style="1578"/>
    <col min="10241" max="10241" width="6.42578125" style="1578" customWidth="1"/>
    <col min="10242" max="10242" width="38.7109375" style="1578" bestFit="1" customWidth="1"/>
    <col min="10243" max="10243" width="4.5703125" style="1578" customWidth="1"/>
    <col min="10244" max="10244" width="6.5703125" style="1578" bestFit="1" customWidth="1"/>
    <col min="10245" max="10245" width="10.7109375" style="1578" customWidth="1"/>
    <col min="10246" max="10246" width="12.42578125" style="1578" bestFit="1" customWidth="1"/>
    <col min="10247" max="10496" width="9.140625" style="1578"/>
    <col min="10497" max="10497" width="6.42578125" style="1578" customWidth="1"/>
    <col min="10498" max="10498" width="38.7109375" style="1578" bestFit="1" customWidth="1"/>
    <col min="10499" max="10499" width="4.5703125" style="1578" customWidth="1"/>
    <col min="10500" max="10500" width="6.5703125" style="1578" bestFit="1" customWidth="1"/>
    <col min="10501" max="10501" width="10.7109375" style="1578" customWidth="1"/>
    <col min="10502" max="10502" width="12.42578125" style="1578" bestFit="1" customWidth="1"/>
    <col min="10503" max="10752" width="9.140625" style="1578"/>
    <col min="10753" max="10753" width="6.42578125" style="1578" customWidth="1"/>
    <col min="10754" max="10754" width="38.7109375" style="1578" bestFit="1" customWidth="1"/>
    <col min="10755" max="10755" width="4.5703125" style="1578" customWidth="1"/>
    <col min="10756" max="10756" width="6.5703125" style="1578" bestFit="1" customWidth="1"/>
    <col min="10757" max="10757" width="10.7109375" style="1578" customWidth="1"/>
    <col min="10758" max="10758" width="12.42578125" style="1578" bestFit="1" customWidth="1"/>
    <col min="10759" max="11008" width="9.140625" style="1578"/>
    <col min="11009" max="11009" width="6.42578125" style="1578" customWidth="1"/>
    <col min="11010" max="11010" width="38.7109375" style="1578" bestFit="1" customWidth="1"/>
    <col min="11011" max="11011" width="4.5703125" style="1578" customWidth="1"/>
    <col min="11012" max="11012" width="6.5703125" style="1578" bestFit="1" customWidth="1"/>
    <col min="11013" max="11013" width="10.7109375" style="1578" customWidth="1"/>
    <col min="11014" max="11014" width="12.42578125" style="1578" bestFit="1" customWidth="1"/>
    <col min="11015" max="11264" width="9.140625" style="1578"/>
    <col min="11265" max="11265" width="6.42578125" style="1578" customWidth="1"/>
    <col min="11266" max="11266" width="38.7109375" style="1578" bestFit="1" customWidth="1"/>
    <col min="11267" max="11267" width="4.5703125" style="1578" customWidth="1"/>
    <col min="11268" max="11268" width="6.5703125" style="1578" bestFit="1" customWidth="1"/>
    <col min="11269" max="11269" width="10.7109375" style="1578" customWidth="1"/>
    <col min="11270" max="11270" width="12.42578125" style="1578" bestFit="1" customWidth="1"/>
    <col min="11271" max="11520" width="9.140625" style="1578"/>
    <col min="11521" max="11521" width="6.42578125" style="1578" customWidth="1"/>
    <col min="11522" max="11522" width="38.7109375" style="1578" bestFit="1" customWidth="1"/>
    <col min="11523" max="11523" width="4.5703125" style="1578" customWidth="1"/>
    <col min="11524" max="11524" width="6.5703125" style="1578" bestFit="1" customWidth="1"/>
    <col min="11525" max="11525" width="10.7109375" style="1578" customWidth="1"/>
    <col min="11526" max="11526" width="12.42578125" style="1578" bestFit="1" customWidth="1"/>
    <col min="11527" max="11776" width="9.140625" style="1578"/>
    <col min="11777" max="11777" width="6.42578125" style="1578" customWidth="1"/>
    <col min="11778" max="11778" width="38.7109375" style="1578" bestFit="1" customWidth="1"/>
    <col min="11779" max="11779" width="4.5703125" style="1578" customWidth="1"/>
    <col min="11780" max="11780" width="6.5703125" style="1578" bestFit="1" customWidth="1"/>
    <col min="11781" max="11781" width="10.7109375" style="1578" customWidth="1"/>
    <col min="11782" max="11782" width="12.42578125" style="1578" bestFit="1" customWidth="1"/>
    <col min="11783" max="12032" width="9.140625" style="1578"/>
    <col min="12033" max="12033" width="6.42578125" style="1578" customWidth="1"/>
    <col min="12034" max="12034" width="38.7109375" style="1578" bestFit="1" customWidth="1"/>
    <col min="12035" max="12035" width="4.5703125" style="1578" customWidth="1"/>
    <col min="12036" max="12036" width="6.5703125" style="1578" bestFit="1" customWidth="1"/>
    <col min="12037" max="12037" width="10.7109375" style="1578" customWidth="1"/>
    <col min="12038" max="12038" width="12.42578125" style="1578" bestFit="1" customWidth="1"/>
    <col min="12039" max="12288" width="9.140625" style="1578"/>
    <col min="12289" max="12289" width="6.42578125" style="1578" customWidth="1"/>
    <col min="12290" max="12290" width="38.7109375" style="1578" bestFit="1" customWidth="1"/>
    <col min="12291" max="12291" width="4.5703125" style="1578" customWidth="1"/>
    <col min="12292" max="12292" width="6.5703125" style="1578" bestFit="1" customWidth="1"/>
    <col min="12293" max="12293" width="10.7109375" style="1578" customWidth="1"/>
    <col min="12294" max="12294" width="12.42578125" style="1578" bestFit="1" customWidth="1"/>
    <col min="12295" max="12544" width="9.140625" style="1578"/>
    <col min="12545" max="12545" width="6.42578125" style="1578" customWidth="1"/>
    <col min="12546" max="12546" width="38.7109375" style="1578" bestFit="1" customWidth="1"/>
    <col min="12547" max="12547" width="4.5703125" style="1578" customWidth="1"/>
    <col min="12548" max="12548" width="6.5703125" style="1578" bestFit="1" customWidth="1"/>
    <col min="12549" max="12549" width="10.7109375" style="1578" customWidth="1"/>
    <col min="12550" max="12550" width="12.42578125" style="1578" bestFit="1" customWidth="1"/>
    <col min="12551" max="12800" width="9.140625" style="1578"/>
    <col min="12801" max="12801" width="6.42578125" style="1578" customWidth="1"/>
    <col min="12802" max="12802" width="38.7109375" style="1578" bestFit="1" customWidth="1"/>
    <col min="12803" max="12803" width="4.5703125" style="1578" customWidth="1"/>
    <col min="12804" max="12804" width="6.5703125" style="1578" bestFit="1" customWidth="1"/>
    <col min="12805" max="12805" width="10.7109375" style="1578" customWidth="1"/>
    <col min="12806" max="12806" width="12.42578125" style="1578" bestFit="1" customWidth="1"/>
    <col min="12807" max="13056" width="9.140625" style="1578"/>
    <col min="13057" max="13057" width="6.42578125" style="1578" customWidth="1"/>
    <col min="13058" max="13058" width="38.7109375" style="1578" bestFit="1" customWidth="1"/>
    <col min="13059" max="13059" width="4.5703125" style="1578" customWidth="1"/>
    <col min="13060" max="13060" width="6.5703125" style="1578" bestFit="1" customWidth="1"/>
    <col min="13061" max="13061" width="10.7109375" style="1578" customWidth="1"/>
    <col min="13062" max="13062" width="12.42578125" style="1578" bestFit="1" customWidth="1"/>
    <col min="13063" max="13312" width="9.140625" style="1578"/>
    <col min="13313" max="13313" width="6.42578125" style="1578" customWidth="1"/>
    <col min="13314" max="13314" width="38.7109375" style="1578" bestFit="1" customWidth="1"/>
    <col min="13315" max="13315" width="4.5703125" style="1578" customWidth="1"/>
    <col min="13316" max="13316" width="6.5703125" style="1578" bestFit="1" customWidth="1"/>
    <col min="13317" max="13317" width="10.7109375" style="1578" customWidth="1"/>
    <col min="13318" max="13318" width="12.42578125" style="1578" bestFit="1" customWidth="1"/>
    <col min="13319" max="13568" width="9.140625" style="1578"/>
    <col min="13569" max="13569" width="6.42578125" style="1578" customWidth="1"/>
    <col min="13570" max="13570" width="38.7109375" style="1578" bestFit="1" customWidth="1"/>
    <col min="13571" max="13571" width="4.5703125" style="1578" customWidth="1"/>
    <col min="13572" max="13572" width="6.5703125" style="1578" bestFit="1" customWidth="1"/>
    <col min="13573" max="13573" width="10.7109375" style="1578" customWidth="1"/>
    <col min="13574" max="13574" width="12.42578125" style="1578" bestFit="1" customWidth="1"/>
    <col min="13575" max="13824" width="9.140625" style="1578"/>
    <col min="13825" max="13825" width="6.42578125" style="1578" customWidth="1"/>
    <col min="13826" max="13826" width="38.7109375" style="1578" bestFit="1" customWidth="1"/>
    <col min="13827" max="13827" width="4.5703125" style="1578" customWidth="1"/>
    <col min="13828" max="13828" width="6.5703125" style="1578" bestFit="1" customWidth="1"/>
    <col min="13829" max="13829" width="10.7109375" style="1578" customWidth="1"/>
    <col min="13830" max="13830" width="12.42578125" style="1578" bestFit="1" customWidth="1"/>
    <col min="13831" max="14080" width="9.140625" style="1578"/>
    <col min="14081" max="14081" width="6.42578125" style="1578" customWidth="1"/>
    <col min="14082" max="14082" width="38.7109375" style="1578" bestFit="1" customWidth="1"/>
    <col min="14083" max="14083" width="4.5703125" style="1578" customWidth="1"/>
    <col min="14084" max="14084" width="6.5703125" style="1578" bestFit="1" customWidth="1"/>
    <col min="14085" max="14085" width="10.7109375" style="1578" customWidth="1"/>
    <col min="14086" max="14086" width="12.42578125" style="1578" bestFit="1" customWidth="1"/>
    <col min="14087" max="14336" width="9.140625" style="1578"/>
    <col min="14337" max="14337" width="6.42578125" style="1578" customWidth="1"/>
    <col min="14338" max="14338" width="38.7109375" style="1578" bestFit="1" customWidth="1"/>
    <col min="14339" max="14339" width="4.5703125" style="1578" customWidth="1"/>
    <col min="14340" max="14340" width="6.5703125" style="1578" bestFit="1" customWidth="1"/>
    <col min="14341" max="14341" width="10.7109375" style="1578" customWidth="1"/>
    <col min="14342" max="14342" width="12.42578125" style="1578" bestFit="1" customWidth="1"/>
    <col min="14343" max="14592" width="9.140625" style="1578"/>
    <col min="14593" max="14593" width="6.42578125" style="1578" customWidth="1"/>
    <col min="14594" max="14594" width="38.7109375" style="1578" bestFit="1" customWidth="1"/>
    <col min="14595" max="14595" width="4.5703125" style="1578" customWidth="1"/>
    <col min="14596" max="14596" width="6.5703125" style="1578" bestFit="1" customWidth="1"/>
    <col min="14597" max="14597" width="10.7109375" style="1578" customWidth="1"/>
    <col min="14598" max="14598" width="12.42578125" style="1578" bestFit="1" customWidth="1"/>
    <col min="14599" max="14848" width="9.140625" style="1578"/>
    <col min="14849" max="14849" width="6.42578125" style="1578" customWidth="1"/>
    <col min="14850" max="14850" width="38.7109375" style="1578" bestFit="1" customWidth="1"/>
    <col min="14851" max="14851" width="4.5703125" style="1578" customWidth="1"/>
    <col min="14852" max="14852" width="6.5703125" style="1578" bestFit="1" customWidth="1"/>
    <col min="14853" max="14853" width="10.7109375" style="1578" customWidth="1"/>
    <col min="14854" max="14854" width="12.42578125" style="1578" bestFit="1" customWidth="1"/>
    <col min="14855" max="15104" width="9.140625" style="1578"/>
    <col min="15105" max="15105" width="6.42578125" style="1578" customWidth="1"/>
    <col min="15106" max="15106" width="38.7109375" style="1578" bestFit="1" customWidth="1"/>
    <col min="15107" max="15107" width="4.5703125" style="1578" customWidth="1"/>
    <col min="15108" max="15108" width="6.5703125" style="1578" bestFit="1" customWidth="1"/>
    <col min="15109" max="15109" width="10.7109375" style="1578" customWidth="1"/>
    <col min="15110" max="15110" width="12.42578125" style="1578" bestFit="1" customWidth="1"/>
    <col min="15111" max="15360" width="9.140625" style="1578"/>
    <col min="15361" max="15361" width="6.42578125" style="1578" customWidth="1"/>
    <col min="15362" max="15362" width="38.7109375" style="1578" bestFit="1" customWidth="1"/>
    <col min="15363" max="15363" width="4.5703125" style="1578" customWidth="1"/>
    <col min="15364" max="15364" width="6.5703125" style="1578" bestFit="1" customWidth="1"/>
    <col min="15365" max="15365" width="10.7109375" style="1578" customWidth="1"/>
    <col min="15366" max="15366" width="12.42578125" style="1578" bestFit="1" customWidth="1"/>
    <col min="15367" max="15616" width="9.140625" style="1578"/>
    <col min="15617" max="15617" width="6.42578125" style="1578" customWidth="1"/>
    <col min="15618" max="15618" width="38.7109375" style="1578" bestFit="1" customWidth="1"/>
    <col min="15619" max="15619" width="4.5703125" style="1578" customWidth="1"/>
    <col min="15620" max="15620" width="6.5703125" style="1578" bestFit="1" customWidth="1"/>
    <col min="15621" max="15621" width="10.7109375" style="1578" customWidth="1"/>
    <col min="15622" max="15622" width="12.42578125" style="1578" bestFit="1" customWidth="1"/>
    <col min="15623" max="15872" width="9.140625" style="1578"/>
    <col min="15873" max="15873" width="6.42578125" style="1578" customWidth="1"/>
    <col min="15874" max="15874" width="38.7109375" style="1578" bestFit="1" customWidth="1"/>
    <col min="15875" max="15875" width="4.5703125" style="1578" customWidth="1"/>
    <col min="15876" max="15876" width="6.5703125" style="1578" bestFit="1" customWidth="1"/>
    <col min="15877" max="15877" width="10.7109375" style="1578" customWidth="1"/>
    <col min="15878" max="15878" width="12.42578125" style="1578" bestFit="1" customWidth="1"/>
    <col min="15879" max="16128" width="9.140625" style="1578"/>
    <col min="16129" max="16129" width="6.42578125" style="1578" customWidth="1"/>
    <col min="16130" max="16130" width="38.7109375" style="1578" bestFit="1" customWidth="1"/>
    <col min="16131" max="16131" width="4.5703125" style="1578" customWidth="1"/>
    <col min="16132" max="16132" width="6.5703125" style="1578" bestFit="1" customWidth="1"/>
    <col min="16133" max="16133" width="10.7109375" style="1578" customWidth="1"/>
    <col min="16134" max="16134" width="12.42578125" style="1578" bestFit="1" customWidth="1"/>
    <col min="16135" max="16384" width="9.140625" style="1578"/>
  </cols>
  <sheetData>
    <row r="1" spans="1:26" s="1845" customFormat="1" ht="24" customHeight="1">
      <c r="A1" s="2069" t="s">
        <v>2713</v>
      </c>
      <c r="B1" s="2070" t="s">
        <v>2714</v>
      </c>
      <c r="C1" s="2071" t="s">
        <v>2058</v>
      </c>
      <c r="D1" s="1843" t="s">
        <v>39</v>
      </c>
      <c r="E1" s="1844" t="s">
        <v>2715</v>
      </c>
      <c r="F1" s="1844" t="s">
        <v>2716</v>
      </c>
      <c r="G1" s="2143"/>
      <c r="H1" s="2143"/>
      <c r="I1" s="2143"/>
      <c r="J1" s="2143"/>
      <c r="K1" s="2143"/>
      <c r="L1" s="2143"/>
      <c r="M1" s="2143"/>
      <c r="N1" s="2143"/>
      <c r="O1" s="2143"/>
      <c r="P1" s="2143"/>
      <c r="Q1" s="2143"/>
      <c r="R1" s="2143"/>
      <c r="S1" s="2143"/>
      <c r="T1" s="2143"/>
      <c r="U1" s="2143"/>
      <c r="V1" s="2143"/>
      <c r="W1" s="2143"/>
      <c r="X1" s="2143"/>
      <c r="Y1" s="2143"/>
      <c r="Z1" s="2143"/>
    </row>
    <row r="2" spans="1:26" s="1845" customFormat="1" ht="13.5" customHeight="1">
      <c r="A2" s="2069"/>
      <c r="B2" s="2070"/>
      <c r="C2" s="2071"/>
      <c r="D2" s="1843"/>
      <c r="E2" s="1846"/>
      <c r="F2" s="1846"/>
      <c r="G2" s="2143"/>
      <c r="H2" s="2143"/>
      <c r="I2" s="2143"/>
      <c r="J2" s="2143"/>
      <c r="K2" s="2143"/>
      <c r="L2" s="2143"/>
      <c r="M2" s="2143"/>
      <c r="N2" s="2143"/>
      <c r="O2" s="2143"/>
      <c r="P2" s="2143"/>
      <c r="Q2" s="2143"/>
      <c r="R2" s="2143"/>
      <c r="S2" s="2143"/>
      <c r="T2" s="2143"/>
      <c r="U2" s="2143"/>
      <c r="V2" s="2143"/>
      <c r="W2" s="2143"/>
      <c r="X2" s="2143"/>
      <c r="Y2" s="2143"/>
      <c r="Z2" s="2143"/>
    </row>
    <row r="3" spans="1:26">
      <c r="A3" s="2072"/>
      <c r="B3" s="2072"/>
      <c r="C3" s="1849"/>
      <c r="D3" s="1849"/>
      <c r="E3" s="1846"/>
      <c r="F3" s="1846"/>
    </row>
    <row r="4" spans="1:26" ht="15.75">
      <c r="A4" s="3516" t="s">
        <v>3094</v>
      </c>
      <c r="B4" s="3516"/>
      <c r="C4" s="3516"/>
      <c r="D4" s="3516"/>
      <c r="E4" s="1846"/>
      <c r="F4" s="1850"/>
    </row>
    <row r="5" spans="1:26">
      <c r="A5" s="2073"/>
      <c r="B5" s="2073"/>
      <c r="C5" s="1853"/>
      <c r="D5" s="1853"/>
      <c r="E5" s="1846"/>
      <c r="F5" s="1850"/>
    </row>
    <row r="6" spans="1:26" ht="51">
      <c r="A6" s="2073"/>
      <c r="B6" s="2074" t="s">
        <v>2718</v>
      </c>
      <c r="C6" s="1853"/>
      <c r="D6" s="1853"/>
      <c r="E6" s="2130"/>
      <c r="F6" s="1850"/>
    </row>
    <row r="7" spans="1:26">
      <c r="A7" s="2072"/>
      <c r="B7" s="2072"/>
      <c r="C7" s="1849"/>
      <c r="D7" s="1849"/>
      <c r="E7" s="2130"/>
      <c r="F7" s="1850"/>
    </row>
    <row r="8" spans="1:26">
      <c r="A8" s="1865"/>
      <c r="B8" s="2075"/>
      <c r="C8" s="1849"/>
      <c r="D8" s="1849"/>
      <c r="E8" s="2130"/>
      <c r="F8" s="1857"/>
    </row>
    <row r="9" spans="1:26">
      <c r="A9" s="1865">
        <f>COUNT($A$3:A8)+1</f>
        <v>1</v>
      </c>
      <c r="B9" s="2076" t="s">
        <v>3041</v>
      </c>
      <c r="C9" s="1891"/>
      <c r="D9" s="1891"/>
      <c r="E9" s="2130"/>
      <c r="F9" s="2077"/>
    </row>
    <row r="10" spans="1:26" ht="38.25">
      <c r="A10" s="1865"/>
      <c r="B10" s="2075" t="s">
        <v>3095</v>
      </c>
      <c r="C10" s="1849" t="s">
        <v>3043</v>
      </c>
      <c r="D10" s="1849">
        <v>9</v>
      </c>
      <c r="E10" s="2130"/>
      <c r="F10" s="1846">
        <f>E10*D10</f>
        <v>0</v>
      </c>
    </row>
    <row r="11" spans="1:26" ht="38.25">
      <c r="A11" s="1865"/>
      <c r="B11" s="2075" t="s">
        <v>3096</v>
      </c>
      <c r="C11" s="1849" t="s">
        <v>3043</v>
      </c>
      <c r="D11" s="1849">
        <v>9</v>
      </c>
      <c r="E11" s="2130"/>
      <c r="F11" s="1846">
        <f>E11*D11</f>
        <v>0</v>
      </c>
    </row>
    <row r="12" spans="1:26" ht="25.5">
      <c r="A12" s="1865"/>
      <c r="B12" s="2075" t="s">
        <v>3044</v>
      </c>
      <c r="C12" s="1849" t="s">
        <v>3043</v>
      </c>
      <c r="D12" s="1849">
        <v>9</v>
      </c>
      <c r="E12" s="2130"/>
      <c r="F12" s="1846">
        <f>E12*D12</f>
        <v>0</v>
      </c>
    </row>
    <row r="13" spans="1:26">
      <c r="A13" s="1865"/>
      <c r="B13" s="2076"/>
      <c r="C13" s="2067"/>
      <c r="D13" s="1891"/>
      <c r="E13" s="2130"/>
      <c r="F13" s="2078"/>
    </row>
    <row r="14" spans="1:26">
      <c r="A14" s="1865">
        <f>COUNT($A$3:A13)+1</f>
        <v>2</v>
      </c>
      <c r="B14" s="2076" t="s">
        <v>3048</v>
      </c>
      <c r="C14" s="1891"/>
      <c r="D14" s="1849"/>
      <c r="E14" s="2130"/>
      <c r="F14" s="1846"/>
    </row>
    <row r="15" spans="1:26">
      <c r="A15" s="1865"/>
      <c r="B15" s="2075" t="s">
        <v>3097</v>
      </c>
      <c r="C15" s="2067" t="s">
        <v>1579</v>
      </c>
      <c r="D15" s="1849">
        <v>25.5</v>
      </c>
      <c r="E15" s="2130"/>
      <c r="F15" s="1846">
        <f t="shared" ref="F15:F21" si="0">E15*D15</f>
        <v>0</v>
      </c>
    </row>
    <row r="16" spans="1:26">
      <c r="A16" s="1865"/>
      <c r="B16" s="2075" t="s">
        <v>3049</v>
      </c>
      <c r="C16" s="2067" t="s">
        <v>1579</v>
      </c>
      <c r="D16" s="1849">
        <v>3</v>
      </c>
      <c r="E16" s="2130"/>
      <c r="F16" s="1846">
        <f t="shared" si="0"/>
        <v>0</v>
      </c>
    </row>
    <row r="17" spans="1:26">
      <c r="A17" s="1865"/>
      <c r="B17" s="2075" t="s">
        <v>3098</v>
      </c>
      <c r="C17" s="2067" t="s">
        <v>1579</v>
      </c>
      <c r="D17" s="1849">
        <v>36.799999999999997</v>
      </c>
      <c r="E17" s="2130"/>
      <c r="F17" s="1846">
        <f t="shared" si="0"/>
        <v>0</v>
      </c>
    </row>
    <row r="18" spans="1:26">
      <c r="A18" s="1865"/>
      <c r="B18" s="2075" t="s">
        <v>3099</v>
      </c>
      <c r="C18" s="2067" t="s">
        <v>1579</v>
      </c>
      <c r="D18" s="1849">
        <v>50.9</v>
      </c>
      <c r="E18" s="2130"/>
      <c r="F18" s="1846">
        <f t="shared" si="0"/>
        <v>0</v>
      </c>
    </row>
    <row r="19" spans="1:26">
      <c r="A19" s="1865"/>
      <c r="B19" s="2075" t="s">
        <v>3050</v>
      </c>
      <c r="C19" s="2067" t="s">
        <v>1579</v>
      </c>
      <c r="D19" s="1849">
        <v>14.5</v>
      </c>
      <c r="E19" s="2130"/>
      <c r="F19" s="1846">
        <f t="shared" si="0"/>
        <v>0</v>
      </c>
    </row>
    <row r="20" spans="1:26">
      <c r="A20" s="1865"/>
      <c r="B20" s="2075" t="s">
        <v>3051</v>
      </c>
      <c r="C20" s="2067" t="s">
        <v>1579</v>
      </c>
      <c r="D20" s="1849">
        <v>2</v>
      </c>
      <c r="E20" s="2130"/>
      <c r="F20" s="1846">
        <f t="shared" si="0"/>
        <v>0</v>
      </c>
    </row>
    <row r="21" spans="1:26">
      <c r="A21" s="1865"/>
      <c r="B21" s="2075" t="s">
        <v>3100</v>
      </c>
      <c r="C21" s="2067" t="s">
        <v>1579</v>
      </c>
      <c r="D21" s="1849">
        <v>1</v>
      </c>
      <c r="E21" s="2130"/>
      <c r="F21" s="1846">
        <f t="shared" si="0"/>
        <v>0</v>
      </c>
    </row>
    <row r="22" spans="1:26">
      <c r="A22" s="1865"/>
      <c r="B22" s="2076"/>
      <c r="C22" s="2067"/>
      <c r="D22" s="1849"/>
      <c r="E22" s="2130"/>
      <c r="F22" s="2078"/>
    </row>
    <row r="23" spans="1:26" s="1807" customFormat="1">
      <c r="A23" s="2079"/>
      <c r="B23" s="2075"/>
      <c r="C23" s="1849"/>
      <c r="D23" s="1849"/>
      <c r="E23" s="2130"/>
      <c r="F23" s="1846"/>
      <c r="G23" s="2123"/>
      <c r="H23" s="2123"/>
      <c r="I23" s="2123"/>
      <c r="J23" s="2123"/>
      <c r="K23" s="2123"/>
      <c r="L23" s="2123"/>
      <c r="M23" s="2123"/>
      <c r="N23" s="2123"/>
      <c r="O23" s="2123"/>
      <c r="P23" s="2123"/>
      <c r="Q23" s="2123"/>
      <c r="R23" s="2123"/>
      <c r="S23" s="2123"/>
      <c r="T23" s="2123"/>
      <c r="U23" s="2123"/>
      <c r="V23" s="2123"/>
      <c r="W23" s="2123"/>
      <c r="X23" s="2123"/>
      <c r="Y23" s="2123"/>
      <c r="Z23" s="2123"/>
    </row>
    <row r="24" spans="1:26" s="1807" customFormat="1">
      <c r="A24" s="1865">
        <f>COUNT($A$3:A23)+1</f>
        <v>3</v>
      </c>
      <c r="B24" s="2076" t="s">
        <v>3054</v>
      </c>
      <c r="C24" s="1849"/>
      <c r="D24" s="1849"/>
      <c r="E24" s="2130"/>
      <c r="F24" s="1846"/>
      <c r="G24" s="2123"/>
      <c r="H24" s="2123"/>
      <c r="I24" s="2123"/>
      <c r="J24" s="2123"/>
      <c r="K24" s="2123"/>
      <c r="L24" s="2123"/>
      <c r="M24" s="2123"/>
      <c r="N24" s="2123"/>
      <c r="O24" s="2123"/>
      <c r="P24" s="2123"/>
      <c r="Q24" s="2123"/>
      <c r="R24" s="2123"/>
      <c r="S24" s="2123"/>
      <c r="T24" s="2123"/>
      <c r="U24" s="2123"/>
      <c r="V24" s="2123"/>
      <c r="W24" s="2123"/>
      <c r="X24" s="2123"/>
      <c r="Y24" s="2123"/>
      <c r="Z24" s="2123"/>
    </row>
    <row r="25" spans="1:26" s="1807" customFormat="1">
      <c r="A25" s="2080"/>
      <c r="B25" s="2075" t="s">
        <v>3101</v>
      </c>
      <c r="C25" s="2081" t="s">
        <v>3043</v>
      </c>
      <c r="D25" s="1849">
        <v>9</v>
      </c>
      <c r="E25" s="2130"/>
      <c r="F25" s="1846">
        <f>E25*D25</f>
        <v>0</v>
      </c>
      <c r="G25" s="2123"/>
      <c r="H25" s="2123"/>
      <c r="I25" s="2123"/>
      <c r="J25" s="2123"/>
      <c r="K25" s="2123"/>
      <c r="L25" s="2123"/>
      <c r="M25" s="2123"/>
      <c r="N25" s="2123"/>
      <c r="O25" s="2123"/>
      <c r="P25" s="2123"/>
      <c r="Q25" s="2123"/>
      <c r="R25" s="2123"/>
      <c r="S25" s="2123"/>
      <c r="T25" s="2123"/>
      <c r="U25" s="2123"/>
      <c r="V25" s="2123"/>
      <c r="W25" s="2123"/>
      <c r="X25" s="2123"/>
      <c r="Y25" s="2123"/>
      <c r="Z25" s="2123"/>
    </row>
    <row r="26" spans="1:26" s="1807" customFormat="1" ht="25.5">
      <c r="A26" s="2080"/>
      <c r="B26" s="2075" t="s">
        <v>3102</v>
      </c>
      <c r="C26" s="2081" t="s">
        <v>3043</v>
      </c>
      <c r="D26" s="1849">
        <v>2</v>
      </c>
      <c r="E26" s="2130"/>
      <c r="F26" s="1846">
        <f>E26*D26</f>
        <v>0</v>
      </c>
      <c r="G26" s="2123"/>
      <c r="H26" s="2123"/>
      <c r="I26" s="2123"/>
      <c r="J26" s="2123"/>
      <c r="K26" s="2123"/>
      <c r="L26" s="2123"/>
      <c r="M26" s="2123"/>
      <c r="N26" s="2123"/>
      <c r="O26" s="2123"/>
      <c r="P26" s="2123"/>
      <c r="Q26" s="2123"/>
      <c r="R26" s="2123"/>
      <c r="S26" s="2123"/>
      <c r="T26" s="2123"/>
      <c r="U26" s="2123"/>
      <c r="V26" s="2123"/>
      <c r="W26" s="2123"/>
      <c r="X26" s="2123"/>
      <c r="Y26" s="2123"/>
      <c r="Z26" s="2123"/>
    </row>
    <row r="27" spans="1:26" s="1807" customFormat="1">
      <c r="A27" s="2080"/>
      <c r="B27" s="2075" t="s">
        <v>3103</v>
      </c>
      <c r="C27" s="2081" t="s">
        <v>3043</v>
      </c>
      <c r="D27" s="1849">
        <v>1</v>
      </c>
      <c r="E27" s="2130"/>
      <c r="F27" s="1846">
        <f>E27*D27</f>
        <v>0</v>
      </c>
      <c r="G27" s="2123"/>
      <c r="H27" s="2123"/>
      <c r="I27" s="2123"/>
      <c r="J27" s="2123"/>
      <c r="K27" s="2123"/>
      <c r="L27" s="2123"/>
      <c r="M27" s="2123"/>
      <c r="N27" s="2123"/>
      <c r="O27" s="2123"/>
      <c r="P27" s="2123"/>
      <c r="Q27" s="2123"/>
      <c r="R27" s="2123"/>
      <c r="S27" s="2123"/>
      <c r="T27" s="2123"/>
      <c r="U27" s="2123"/>
      <c r="V27" s="2123"/>
      <c r="W27" s="2123"/>
      <c r="X27" s="2123"/>
      <c r="Y27" s="2123"/>
      <c r="Z27" s="2123"/>
    </row>
    <row r="28" spans="1:26" s="1807" customFormat="1" ht="25.5">
      <c r="A28" s="2080"/>
      <c r="B28" s="2075" t="s">
        <v>3104</v>
      </c>
      <c r="C28" s="2081" t="s">
        <v>3043</v>
      </c>
      <c r="D28" s="1849">
        <v>2</v>
      </c>
      <c r="E28" s="2130"/>
      <c r="F28" s="1846">
        <f t="shared" ref="F28:F55" si="1">E28*D28</f>
        <v>0</v>
      </c>
      <c r="G28" s="2123"/>
      <c r="H28" s="2123"/>
      <c r="I28" s="2123"/>
      <c r="J28" s="2123"/>
      <c r="K28" s="2123"/>
      <c r="L28" s="2123"/>
      <c r="M28" s="2123"/>
      <c r="N28" s="2123"/>
      <c r="O28" s="2123"/>
      <c r="P28" s="2123"/>
      <c r="Q28" s="2123"/>
      <c r="R28" s="2123"/>
      <c r="S28" s="2123"/>
      <c r="T28" s="2123"/>
      <c r="U28" s="2123"/>
      <c r="V28" s="2123"/>
      <c r="W28" s="2123"/>
      <c r="X28" s="2123"/>
      <c r="Y28" s="2123"/>
      <c r="Z28" s="2123"/>
    </row>
    <row r="29" spans="1:26" s="1807" customFormat="1">
      <c r="A29" s="2080"/>
      <c r="B29" s="2075" t="s">
        <v>3105</v>
      </c>
      <c r="C29" s="2081" t="s">
        <v>3043</v>
      </c>
      <c r="D29" s="1849">
        <v>49</v>
      </c>
      <c r="E29" s="2130"/>
      <c r="F29" s="1846">
        <f t="shared" si="1"/>
        <v>0</v>
      </c>
      <c r="G29" s="2123"/>
      <c r="H29" s="2123"/>
      <c r="I29" s="2123"/>
      <c r="J29" s="2123"/>
      <c r="K29" s="2123"/>
      <c r="L29" s="2123"/>
      <c r="M29" s="2123"/>
      <c r="N29" s="2123"/>
      <c r="O29" s="2123"/>
      <c r="P29" s="2123"/>
      <c r="Q29" s="2123"/>
      <c r="R29" s="2123"/>
      <c r="S29" s="2123"/>
      <c r="T29" s="2123"/>
      <c r="U29" s="2123"/>
      <c r="V29" s="2123"/>
      <c r="W29" s="2123"/>
      <c r="X29" s="2123"/>
      <c r="Y29" s="2123"/>
      <c r="Z29" s="2123"/>
    </row>
    <row r="30" spans="1:26" s="1807" customFormat="1">
      <c r="A30" s="2080"/>
      <c r="B30" s="2075" t="s">
        <v>3106</v>
      </c>
      <c r="C30" s="2081" t="s">
        <v>3043</v>
      </c>
      <c r="D30" s="1849">
        <v>2</v>
      </c>
      <c r="E30" s="2130"/>
      <c r="F30" s="1846">
        <f t="shared" si="1"/>
        <v>0</v>
      </c>
      <c r="G30" s="2123"/>
      <c r="H30" s="2123"/>
      <c r="I30" s="2123"/>
      <c r="J30" s="2123"/>
      <c r="K30" s="2123"/>
      <c r="L30" s="2123"/>
      <c r="M30" s="2123"/>
      <c r="N30" s="2123"/>
      <c r="O30" s="2123"/>
      <c r="P30" s="2123"/>
      <c r="Q30" s="2123"/>
      <c r="R30" s="2123"/>
      <c r="S30" s="2123"/>
      <c r="T30" s="2123"/>
      <c r="U30" s="2123"/>
      <c r="V30" s="2123"/>
      <c r="W30" s="2123"/>
      <c r="X30" s="2123"/>
      <c r="Y30" s="2123"/>
      <c r="Z30" s="2123"/>
    </row>
    <row r="31" spans="1:26" s="1807" customFormat="1" ht="25.5">
      <c r="A31" s="2080"/>
      <c r="B31" s="2075" t="s">
        <v>3107</v>
      </c>
      <c r="C31" s="2081" t="s">
        <v>3043</v>
      </c>
      <c r="D31" s="1849">
        <v>3</v>
      </c>
      <c r="E31" s="2130"/>
      <c r="F31" s="1846">
        <f t="shared" si="1"/>
        <v>0</v>
      </c>
      <c r="G31" s="2123"/>
      <c r="H31" s="2123"/>
      <c r="I31" s="2123"/>
      <c r="J31" s="2123"/>
      <c r="K31" s="2123"/>
      <c r="L31" s="2123"/>
      <c r="M31" s="2123"/>
      <c r="N31" s="2123"/>
      <c r="O31" s="2123"/>
      <c r="P31" s="2123"/>
      <c r="Q31" s="2123"/>
      <c r="R31" s="2123"/>
      <c r="S31" s="2123"/>
      <c r="T31" s="2123"/>
      <c r="U31" s="2123"/>
      <c r="V31" s="2123"/>
      <c r="W31" s="2123"/>
      <c r="X31" s="2123"/>
      <c r="Y31" s="2123"/>
      <c r="Z31" s="2123"/>
    </row>
    <row r="32" spans="1:26" s="1807" customFormat="1">
      <c r="A32" s="2080"/>
      <c r="B32" s="2075" t="s">
        <v>3055</v>
      </c>
      <c r="C32" s="2081" t="s">
        <v>3043</v>
      </c>
      <c r="D32" s="1849">
        <v>6</v>
      </c>
      <c r="E32" s="2130"/>
      <c r="F32" s="1846">
        <f t="shared" si="1"/>
        <v>0</v>
      </c>
      <c r="G32" s="2123"/>
      <c r="H32" s="2123"/>
      <c r="I32" s="2123"/>
      <c r="J32" s="2123"/>
      <c r="K32" s="2123"/>
      <c r="L32" s="2123"/>
      <c r="M32" s="2123"/>
      <c r="N32" s="2123"/>
      <c r="O32" s="2123"/>
      <c r="P32" s="2123"/>
      <c r="Q32" s="2123"/>
      <c r="R32" s="2123"/>
      <c r="S32" s="2123"/>
      <c r="T32" s="2123"/>
      <c r="U32" s="2123"/>
      <c r="V32" s="2123"/>
      <c r="W32" s="2123"/>
      <c r="X32" s="2123"/>
      <c r="Y32" s="2123"/>
      <c r="Z32" s="2123"/>
    </row>
    <row r="33" spans="1:26" s="1807" customFormat="1">
      <c r="A33" s="2080"/>
      <c r="B33" s="2075" t="s">
        <v>3108</v>
      </c>
      <c r="C33" s="2081" t="s">
        <v>3043</v>
      </c>
      <c r="D33" s="1849">
        <v>11</v>
      </c>
      <c r="E33" s="2130"/>
      <c r="F33" s="1846">
        <f t="shared" si="1"/>
        <v>0</v>
      </c>
      <c r="G33" s="2123"/>
      <c r="H33" s="2123"/>
      <c r="I33" s="2123"/>
      <c r="J33" s="2123"/>
      <c r="K33" s="2123"/>
      <c r="L33" s="2123"/>
      <c r="M33" s="2123"/>
      <c r="N33" s="2123"/>
      <c r="O33" s="2123"/>
      <c r="P33" s="2123"/>
      <c r="Q33" s="2123"/>
      <c r="R33" s="2123"/>
      <c r="S33" s="2123"/>
      <c r="T33" s="2123"/>
      <c r="U33" s="2123"/>
      <c r="V33" s="2123"/>
      <c r="W33" s="2123"/>
      <c r="X33" s="2123"/>
      <c r="Y33" s="2123"/>
      <c r="Z33" s="2123"/>
    </row>
    <row r="34" spans="1:26" s="1807" customFormat="1" ht="25.5">
      <c r="A34" s="2080"/>
      <c r="B34" s="2075" t="s">
        <v>3109</v>
      </c>
      <c r="C34" s="2081" t="s">
        <v>3043</v>
      </c>
      <c r="D34" s="1849">
        <v>4</v>
      </c>
      <c r="E34" s="2130"/>
      <c r="F34" s="1846">
        <f t="shared" si="1"/>
        <v>0</v>
      </c>
      <c r="G34" s="2123"/>
      <c r="H34" s="2123"/>
      <c r="I34" s="2123"/>
      <c r="J34" s="2123"/>
      <c r="K34" s="2123"/>
      <c r="L34" s="2123"/>
      <c r="M34" s="2123"/>
      <c r="N34" s="2123"/>
      <c r="O34" s="2123"/>
      <c r="P34" s="2123"/>
      <c r="Q34" s="2123"/>
      <c r="R34" s="2123"/>
      <c r="S34" s="2123"/>
      <c r="T34" s="2123"/>
      <c r="U34" s="2123"/>
      <c r="V34" s="2123"/>
      <c r="W34" s="2123"/>
      <c r="X34" s="2123"/>
      <c r="Y34" s="2123"/>
      <c r="Z34" s="2123"/>
    </row>
    <row r="35" spans="1:26" s="1807" customFormat="1" ht="25.5">
      <c r="A35" s="2080"/>
      <c r="B35" s="2075" t="s">
        <v>3110</v>
      </c>
      <c r="C35" s="2081" t="s">
        <v>3043</v>
      </c>
      <c r="D35" s="1849">
        <v>3</v>
      </c>
      <c r="E35" s="2130"/>
      <c r="F35" s="1846">
        <f t="shared" si="1"/>
        <v>0</v>
      </c>
      <c r="G35" s="2123"/>
      <c r="H35" s="2123"/>
      <c r="I35" s="2123"/>
      <c r="J35" s="2123"/>
      <c r="K35" s="2123"/>
      <c r="L35" s="2123"/>
      <c r="M35" s="2123"/>
      <c r="N35" s="2123"/>
      <c r="O35" s="2123"/>
      <c r="P35" s="2123"/>
      <c r="Q35" s="2123"/>
      <c r="R35" s="2123"/>
      <c r="S35" s="2123"/>
      <c r="T35" s="2123"/>
      <c r="U35" s="2123"/>
      <c r="V35" s="2123"/>
      <c r="W35" s="2123"/>
      <c r="X35" s="2123"/>
      <c r="Y35" s="2123"/>
      <c r="Z35" s="2123"/>
    </row>
    <row r="36" spans="1:26" s="1807" customFormat="1" ht="25.5">
      <c r="A36" s="2080"/>
      <c r="B36" s="2075" t="s">
        <v>3111</v>
      </c>
      <c r="C36" s="2081" t="s">
        <v>3043</v>
      </c>
      <c r="D36" s="1849">
        <v>3</v>
      </c>
      <c r="E36" s="2130"/>
      <c r="F36" s="1846">
        <f t="shared" si="1"/>
        <v>0</v>
      </c>
      <c r="G36" s="2123"/>
      <c r="H36" s="2123"/>
      <c r="I36" s="2123"/>
      <c r="J36" s="2123"/>
      <c r="K36" s="2123"/>
      <c r="L36" s="2123"/>
      <c r="M36" s="2123"/>
      <c r="N36" s="2123"/>
      <c r="O36" s="2123"/>
      <c r="P36" s="2123"/>
      <c r="Q36" s="2123"/>
      <c r="R36" s="2123"/>
      <c r="S36" s="2123"/>
      <c r="T36" s="2123"/>
      <c r="U36" s="2123"/>
      <c r="V36" s="2123"/>
      <c r="W36" s="2123"/>
      <c r="X36" s="2123"/>
      <c r="Y36" s="2123"/>
      <c r="Z36" s="2123"/>
    </row>
    <row r="37" spans="1:26" s="1807" customFormat="1">
      <c r="A37" s="2080"/>
      <c r="B37" s="2075" t="s">
        <v>3056</v>
      </c>
      <c r="C37" s="2081" t="s">
        <v>3043</v>
      </c>
      <c r="D37" s="1849">
        <v>22</v>
      </c>
      <c r="E37" s="2130"/>
      <c r="F37" s="1846">
        <f t="shared" si="1"/>
        <v>0</v>
      </c>
      <c r="G37" s="2123"/>
      <c r="H37" s="2123"/>
      <c r="I37" s="2123"/>
      <c r="J37" s="2123"/>
      <c r="K37" s="2123"/>
      <c r="L37" s="2123"/>
      <c r="M37" s="2123"/>
      <c r="N37" s="2123"/>
      <c r="O37" s="2123"/>
      <c r="P37" s="2123"/>
      <c r="Q37" s="2123"/>
      <c r="R37" s="2123"/>
      <c r="S37" s="2123"/>
      <c r="T37" s="2123"/>
      <c r="U37" s="2123"/>
      <c r="V37" s="2123"/>
      <c r="W37" s="2123"/>
      <c r="X37" s="2123"/>
      <c r="Y37" s="2123"/>
      <c r="Z37" s="2123"/>
    </row>
    <row r="38" spans="1:26" s="1807" customFormat="1">
      <c r="A38" s="2080"/>
      <c r="B38" s="2075" t="s">
        <v>3112</v>
      </c>
      <c r="C38" s="2081" t="s">
        <v>3043</v>
      </c>
      <c r="D38" s="1849">
        <v>7</v>
      </c>
      <c r="E38" s="2130"/>
      <c r="F38" s="1846">
        <f t="shared" si="1"/>
        <v>0</v>
      </c>
      <c r="G38" s="2123"/>
      <c r="H38" s="2123"/>
      <c r="I38" s="2123"/>
      <c r="J38" s="2123"/>
      <c r="K38" s="2123"/>
      <c r="L38" s="2123"/>
      <c r="M38" s="2123"/>
      <c r="N38" s="2123"/>
      <c r="O38" s="2123"/>
      <c r="P38" s="2123"/>
      <c r="Q38" s="2123"/>
      <c r="R38" s="2123"/>
      <c r="S38" s="2123"/>
      <c r="T38" s="2123"/>
      <c r="U38" s="2123"/>
      <c r="V38" s="2123"/>
      <c r="W38" s="2123"/>
      <c r="X38" s="2123"/>
      <c r="Y38" s="2123"/>
      <c r="Z38" s="2123"/>
    </row>
    <row r="39" spans="1:26" s="1807" customFormat="1">
      <c r="A39" s="2080"/>
      <c r="B39" s="2075" t="s">
        <v>3113</v>
      </c>
      <c r="C39" s="2081" t="s">
        <v>3043</v>
      </c>
      <c r="D39" s="1849">
        <v>2</v>
      </c>
      <c r="E39" s="2130"/>
      <c r="F39" s="1846">
        <f t="shared" si="1"/>
        <v>0</v>
      </c>
      <c r="G39" s="2123"/>
      <c r="H39" s="2123"/>
      <c r="I39" s="2123"/>
      <c r="J39" s="2123"/>
      <c r="K39" s="2123"/>
      <c r="L39" s="2123"/>
      <c r="M39" s="2123"/>
      <c r="N39" s="2123"/>
      <c r="O39" s="2123"/>
      <c r="P39" s="2123"/>
      <c r="Q39" s="2123"/>
      <c r="R39" s="2123"/>
      <c r="S39" s="2123"/>
      <c r="T39" s="2123"/>
      <c r="U39" s="2123"/>
      <c r="V39" s="2123"/>
      <c r="W39" s="2123"/>
      <c r="X39" s="2123"/>
      <c r="Y39" s="2123"/>
      <c r="Z39" s="2123"/>
    </row>
    <row r="40" spans="1:26" s="1807" customFormat="1">
      <c r="A40" s="2080"/>
      <c r="B40" s="2075" t="s">
        <v>3114</v>
      </c>
      <c r="C40" s="2081" t="s">
        <v>3043</v>
      </c>
      <c r="D40" s="1849">
        <v>1</v>
      </c>
      <c r="E40" s="2130"/>
      <c r="F40" s="1846">
        <f t="shared" si="1"/>
        <v>0</v>
      </c>
      <c r="G40" s="2123"/>
      <c r="H40" s="2123"/>
      <c r="I40" s="2123"/>
      <c r="J40" s="2123"/>
      <c r="K40" s="2123"/>
      <c r="L40" s="2123"/>
      <c r="M40" s="2123"/>
      <c r="N40" s="2123"/>
      <c r="O40" s="2123"/>
      <c r="P40" s="2123"/>
      <c r="Q40" s="2123"/>
      <c r="R40" s="2123"/>
      <c r="S40" s="2123"/>
      <c r="T40" s="2123"/>
      <c r="U40" s="2123"/>
      <c r="V40" s="2123"/>
      <c r="W40" s="2123"/>
      <c r="X40" s="2123"/>
      <c r="Y40" s="2123"/>
      <c r="Z40" s="2123"/>
    </row>
    <row r="41" spans="1:26" s="1807" customFormat="1" ht="25.5">
      <c r="A41" s="2080"/>
      <c r="B41" s="2075" t="s">
        <v>3115</v>
      </c>
      <c r="C41" s="2081" t="s">
        <v>3043</v>
      </c>
      <c r="D41" s="1849">
        <v>1</v>
      </c>
      <c r="E41" s="2130"/>
      <c r="F41" s="1846">
        <f t="shared" si="1"/>
        <v>0</v>
      </c>
      <c r="G41" s="2123"/>
      <c r="H41" s="2123"/>
      <c r="I41" s="2123"/>
      <c r="J41" s="2123"/>
      <c r="K41" s="2123"/>
      <c r="L41" s="2123"/>
      <c r="M41" s="2123"/>
      <c r="N41" s="2123"/>
      <c r="O41" s="2123"/>
      <c r="P41" s="2123"/>
      <c r="Q41" s="2123"/>
      <c r="R41" s="2123"/>
      <c r="S41" s="2123"/>
      <c r="T41" s="2123"/>
      <c r="U41" s="2123"/>
      <c r="V41" s="2123"/>
      <c r="W41" s="2123"/>
      <c r="X41" s="2123"/>
      <c r="Y41" s="2123"/>
      <c r="Z41" s="2123"/>
    </row>
    <row r="42" spans="1:26" s="1807" customFormat="1" ht="25.5">
      <c r="A42" s="2080"/>
      <c r="B42" s="2075" t="s">
        <v>3116</v>
      </c>
      <c r="C42" s="2081" t="s">
        <v>3043</v>
      </c>
      <c r="D42" s="1849">
        <v>2</v>
      </c>
      <c r="E42" s="2130"/>
      <c r="F42" s="1846">
        <f t="shared" si="1"/>
        <v>0</v>
      </c>
      <c r="G42" s="2123"/>
      <c r="H42" s="2123"/>
      <c r="I42" s="2123"/>
      <c r="J42" s="2123"/>
      <c r="K42" s="2123"/>
      <c r="L42" s="2123"/>
      <c r="M42" s="2123"/>
      <c r="N42" s="2123"/>
      <c r="O42" s="2123"/>
      <c r="P42" s="2123"/>
      <c r="Q42" s="2123"/>
      <c r="R42" s="2123"/>
      <c r="S42" s="2123"/>
      <c r="T42" s="2123"/>
      <c r="U42" s="2123"/>
      <c r="V42" s="2123"/>
      <c r="W42" s="2123"/>
      <c r="X42" s="2123"/>
      <c r="Y42" s="2123"/>
      <c r="Z42" s="2123"/>
    </row>
    <row r="43" spans="1:26" s="1807" customFormat="1" ht="12.75" customHeight="1">
      <c r="A43" s="2080"/>
      <c r="B43" s="2075" t="s">
        <v>3117</v>
      </c>
      <c r="C43" s="2081" t="s">
        <v>3043</v>
      </c>
      <c r="D43" s="1849">
        <v>6</v>
      </c>
      <c r="E43" s="2130"/>
      <c r="F43" s="1846">
        <f t="shared" si="1"/>
        <v>0</v>
      </c>
      <c r="G43" s="2123"/>
      <c r="H43" s="2123"/>
      <c r="I43" s="2123"/>
      <c r="J43" s="2123"/>
      <c r="K43" s="2123"/>
      <c r="L43" s="2123"/>
      <c r="M43" s="2123"/>
      <c r="N43" s="2123"/>
      <c r="O43" s="2123"/>
      <c r="P43" s="2123"/>
      <c r="Q43" s="2123"/>
      <c r="R43" s="2123"/>
      <c r="S43" s="2123"/>
      <c r="T43" s="2123"/>
      <c r="U43" s="2123"/>
      <c r="V43" s="2123"/>
      <c r="W43" s="2123"/>
      <c r="X43" s="2123"/>
      <c r="Y43" s="2123"/>
      <c r="Z43" s="2123"/>
    </row>
    <row r="44" spans="1:26" s="1807" customFormat="1">
      <c r="A44" s="2080"/>
      <c r="B44" s="2075" t="s">
        <v>3118</v>
      </c>
      <c r="C44" s="2081" t="s">
        <v>3043</v>
      </c>
      <c r="D44" s="1849">
        <v>9</v>
      </c>
      <c r="E44" s="2130"/>
      <c r="F44" s="1846">
        <f t="shared" si="1"/>
        <v>0</v>
      </c>
      <c r="G44" s="2123"/>
      <c r="H44" s="2123"/>
      <c r="I44" s="2123"/>
      <c r="J44" s="2123"/>
      <c r="K44" s="2123"/>
      <c r="L44" s="2123"/>
      <c r="M44" s="2123"/>
      <c r="N44" s="2123"/>
      <c r="O44" s="2123"/>
      <c r="P44" s="2123"/>
      <c r="Q44" s="2123"/>
      <c r="R44" s="2123"/>
      <c r="S44" s="2123"/>
      <c r="T44" s="2123"/>
      <c r="U44" s="2123"/>
      <c r="V44" s="2123"/>
      <c r="W44" s="2123"/>
      <c r="X44" s="2123"/>
      <c r="Y44" s="2123"/>
      <c r="Z44" s="2123"/>
    </row>
    <row r="45" spans="1:26" s="1807" customFormat="1">
      <c r="A45" s="2080"/>
      <c r="B45" s="2075" t="s">
        <v>3057</v>
      </c>
      <c r="C45" s="2081" t="s">
        <v>3043</v>
      </c>
      <c r="D45" s="1849">
        <v>2</v>
      </c>
      <c r="E45" s="2130"/>
      <c r="F45" s="1846">
        <f t="shared" si="1"/>
        <v>0</v>
      </c>
      <c r="G45" s="2123"/>
      <c r="H45" s="2123"/>
      <c r="I45" s="2123"/>
      <c r="J45" s="2123"/>
      <c r="K45" s="2123"/>
      <c r="L45" s="2123"/>
      <c r="M45" s="2123"/>
      <c r="N45" s="2123"/>
      <c r="O45" s="2123"/>
      <c r="P45" s="2123"/>
      <c r="Q45" s="2123"/>
      <c r="R45" s="2123"/>
      <c r="S45" s="2123"/>
      <c r="T45" s="2123"/>
      <c r="U45" s="2123"/>
      <c r="V45" s="2123"/>
      <c r="W45" s="2123"/>
      <c r="X45" s="2123"/>
      <c r="Y45" s="2123"/>
      <c r="Z45" s="2123"/>
    </row>
    <row r="46" spans="1:26" s="1807" customFormat="1">
      <c r="A46" s="2080"/>
      <c r="B46" s="2075" t="s">
        <v>3119</v>
      </c>
      <c r="C46" s="2081" t="s">
        <v>3043</v>
      </c>
      <c r="D46" s="1849">
        <v>1</v>
      </c>
      <c r="E46" s="2130"/>
      <c r="F46" s="1846">
        <f t="shared" si="1"/>
        <v>0</v>
      </c>
      <c r="G46" s="2123"/>
      <c r="H46" s="2123"/>
      <c r="I46" s="2123"/>
      <c r="J46" s="2123"/>
      <c r="K46" s="2123"/>
      <c r="L46" s="2123"/>
      <c r="M46" s="2123"/>
      <c r="N46" s="2123"/>
      <c r="O46" s="2123"/>
      <c r="P46" s="2123"/>
      <c r="Q46" s="2123"/>
      <c r="R46" s="2123"/>
      <c r="S46" s="2123"/>
      <c r="T46" s="2123"/>
      <c r="U46" s="2123"/>
      <c r="V46" s="2123"/>
      <c r="W46" s="2123"/>
      <c r="X46" s="2123"/>
      <c r="Y46" s="2123"/>
      <c r="Z46" s="2123"/>
    </row>
    <row r="47" spans="1:26" s="1807" customFormat="1" ht="25.5">
      <c r="A47" s="2080"/>
      <c r="B47" s="2075" t="s">
        <v>3061</v>
      </c>
      <c r="C47" s="2081" t="s">
        <v>3043</v>
      </c>
      <c r="D47" s="1849">
        <v>1</v>
      </c>
      <c r="E47" s="2130"/>
      <c r="F47" s="1846">
        <f t="shared" si="1"/>
        <v>0</v>
      </c>
      <c r="G47" s="2123"/>
      <c r="H47" s="2123"/>
      <c r="I47" s="2123"/>
      <c r="J47" s="2123"/>
      <c r="K47" s="2123"/>
      <c r="L47" s="2123"/>
      <c r="M47" s="2123"/>
      <c r="N47" s="2123"/>
      <c r="O47" s="2123"/>
      <c r="P47" s="2123"/>
      <c r="Q47" s="2123"/>
      <c r="R47" s="2123"/>
      <c r="S47" s="2123"/>
      <c r="T47" s="2123"/>
      <c r="U47" s="2123"/>
      <c r="V47" s="2123"/>
      <c r="W47" s="2123"/>
      <c r="X47" s="2123"/>
      <c r="Y47" s="2123"/>
      <c r="Z47" s="2123"/>
    </row>
    <row r="48" spans="1:26" s="1807" customFormat="1" ht="25.5">
      <c r="A48" s="2080"/>
      <c r="B48" s="2075" t="s">
        <v>3062</v>
      </c>
      <c r="C48" s="2081" t="s">
        <v>3043</v>
      </c>
      <c r="D48" s="1849">
        <v>2</v>
      </c>
      <c r="E48" s="2130"/>
      <c r="F48" s="1846">
        <f t="shared" si="1"/>
        <v>0</v>
      </c>
      <c r="G48" s="2123"/>
      <c r="H48" s="2123"/>
      <c r="I48" s="2123"/>
      <c r="J48" s="2123"/>
      <c r="K48" s="2123"/>
      <c r="L48" s="2123"/>
      <c r="M48" s="2123"/>
      <c r="N48" s="2123"/>
      <c r="O48" s="2123"/>
      <c r="P48" s="2123"/>
      <c r="Q48" s="2123"/>
      <c r="R48" s="2123"/>
      <c r="S48" s="2123"/>
      <c r="T48" s="2123"/>
      <c r="U48" s="2123"/>
      <c r="V48" s="2123"/>
      <c r="W48" s="2123"/>
      <c r="X48" s="2123"/>
      <c r="Y48" s="2123"/>
      <c r="Z48" s="2123"/>
    </row>
    <row r="49" spans="1:26" s="1807" customFormat="1">
      <c r="A49" s="2080"/>
      <c r="B49" s="2075" t="s">
        <v>3063</v>
      </c>
      <c r="C49" s="2081" t="s">
        <v>3043</v>
      </c>
      <c r="D49" s="1849">
        <v>3</v>
      </c>
      <c r="E49" s="2130"/>
      <c r="F49" s="1846">
        <f t="shared" si="1"/>
        <v>0</v>
      </c>
      <c r="G49" s="2123"/>
      <c r="H49" s="2123"/>
      <c r="I49" s="2123"/>
      <c r="J49" s="2123"/>
      <c r="K49" s="2123"/>
      <c r="L49" s="2123"/>
      <c r="M49" s="2123"/>
      <c r="N49" s="2123"/>
      <c r="O49" s="2123"/>
      <c r="P49" s="2123"/>
      <c r="Q49" s="2123"/>
      <c r="R49" s="2123"/>
      <c r="S49" s="2123"/>
      <c r="T49" s="2123"/>
      <c r="U49" s="2123"/>
      <c r="V49" s="2123"/>
      <c r="W49" s="2123"/>
      <c r="X49" s="2123"/>
      <c r="Y49" s="2123"/>
      <c r="Z49" s="2123"/>
    </row>
    <row r="50" spans="1:26" s="1807" customFormat="1">
      <c r="A50" s="2080"/>
      <c r="B50" s="2075" t="s">
        <v>3064</v>
      </c>
      <c r="C50" s="2081" t="s">
        <v>3043</v>
      </c>
      <c r="D50" s="1849">
        <v>4</v>
      </c>
      <c r="E50" s="2130"/>
      <c r="F50" s="1846">
        <f t="shared" si="1"/>
        <v>0</v>
      </c>
      <c r="G50" s="2123"/>
      <c r="H50" s="2123"/>
      <c r="I50" s="2123"/>
      <c r="J50" s="2123"/>
      <c r="K50" s="2123"/>
      <c r="L50" s="2123"/>
      <c r="M50" s="2123"/>
      <c r="N50" s="2123"/>
      <c r="O50" s="2123"/>
      <c r="P50" s="2123"/>
      <c r="Q50" s="2123"/>
      <c r="R50" s="2123"/>
      <c r="S50" s="2123"/>
      <c r="T50" s="2123"/>
      <c r="U50" s="2123"/>
      <c r="V50" s="2123"/>
      <c r="W50" s="2123"/>
      <c r="X50" s="2123"/>
      <c r="Y50" s="2123"/>
      <c r="Z50" s="2123"/>
    </row>
    <row r="51" spans="1:26" s="1807" customFormat="1" ht="25.5">
      <c r="A51" s="2080"/>
      <c r="B51" s="2075" t="s">
        <v>3120</v>
      </c>
      <c r="C51" s="2081" t="s">
        <v>3043</v>
      </c>
      <c r="D51" s="1849">
        <v>2</v>
      </c>
      <c r="E51" s="2130"/>
      <c r="F51" s="1846">
        <f t="shared" si="1"/>
        <v>0</v>
      </c>
      <c r="G51" s="2123"/>
      <c r="H51" s="2123"/>
      <c r="I51" s="2123"/>
      <c r="J51" s="2123"/>
      <c r="K51" s="2123"/>
      <c r="L51" s="2123"/>
      <c r="M51" s="2123"/>
      <c r="N51" s="2123"/>
      <c r="O51" s="2123"/>
      <c r="P51" s="2123"/>
      <c r="Q51" s="2123"/>
      <c r="R51" s="2123"/>
      <c r="S51" s="2123"/>
      <c r="T51" s="2123"/>
      <c r="U51" s="2123"/>
      <c r="V51" s="2123"/>
      <c r="W51" s="2123"/>
      <c r="X51" s="2123"/>
      <c r="Y51" s="2123"/>
      <c r="Z51" s="2123"/>
    </row>
    <row r="52" spans="1:26" s="1807" customFormat="1">
      <c r="A52" s="2080"/>
      <c r="B52" s="2075" t="s">
        <v>3068</v>
      </c>
      <c r="C52" s="2081" t="s">
        <v>3043</v>
      </c>
      <c r="D52" s="1849">
        <v>4</v>
      </c>
      <c r="E52" s="2130"/>
      <c r="F52" s="1846">
        <f t="shared" si="1"/>
        <v>0</v>
      </c>
      <c r="G52" s="2123"/>
      <c r="H52" s="2123"/>
      <c r="I52" s="2123"/>
      <c r="J52" s="2123"/>
      <c r="K52" s="2123"/>
      <c r="L52" s="2123"/>
      <c r="M52" s="2123"/>
      <c r="N52" s="2123"/>
      <c r="O52" s="2123"/>
      <c r="P52" s="2123"/>
      <c r="Q52" s="2123"/>
      <c r="R52" s="2123"/>
      <c r="S52" s="2123"/>
      <c r="T52" s="2123"/>
      <c r="U52" s="2123"/>
      <c r="V52" s="2123"/>
      <c r="W52" s="2123"/>
      <c r="X52" s="2123"/>
      <c r="Y52" s="2123"/>
      <c r="Z52" s="2123"/>
    </row>
    <row r="53" spans="1:26" s="1807" customFormat="1">
      <c r="A53" s="2080"/>
      <c r="B53" s="2075" t="s">
        <v>3121</v>
      </c>
      <c r="C53" s="2081" t="s">
        <v>3043</v>
      </c>
      <c r="D53" s="1849">
        <v>2</v>
      </c>
      <c r="E53" s="2130"/>
      <c r="F53" s="1846">
        <f t="shared" si="1"/>
        <v>0</v>
      </c>
      <c r="G53" s="2123"/>
      <c r="H53" s="2123"/>
      <c r="I53" s="2123"/>
      <c r="J53" s="2123"/>
      <c r="K53" s="2123"/>
      <c r="L53" s="2123"/>
      <c r="M53" s="2123"/>
      <c r="N53" s="2123"/>
      <c r="O53" s="2123"/>
      <c r="P53" s="2123"/>
      <c r="Q53" s="2123"/>
      <c r="R53" s="2123"/>
      <c r="S53" s="2123"/>
      <c r="T53" s="2123"/>
      <c r="U53" s="2123"/>
      <c r="V53" s="2123"/>
      <c r="W53" s="2123"/>
      <c r="X53" s="2123"/>
      <c r="Y53" s="2123"/>
      <c r="Z53" s="2123"/>
    </row>
    <row r="54" spans="1:26" s="1807" customFormat="1" ht="25.5">
      <c r="A54" s="2080"/>
      <c r="B54" s="2075" t="s">
        <v>3122</v>
      </c>
      <c r="C54" s="2081" t="s">
        <v>3043</v>
      </c>
      <c r="D54" s="1849">
        <v>1</v>
      </c>
      <c r="E54" s="2130"/>
      <c r="F54" s="1846">
        <f t="shared" si="1"/>
        <v>0</v>
      </c>
      <c r="G54" s="2123"/>
      <c r="H54" s="2123"/>
      <c r="I54" s="2123"/>
      <c r="J54" s="2123"/>
      <c r="K54" s="2123"/>
      <c r="L54" s="2123"/>
      <c r="M54" s="2123"/>
      <c r="N54" s="2123"/>
      <c r="O54" s="2123"/>
      <c r="P54" s="2123"/>
      <c r="Q54" s="2123"/>
      <c r="R54" s="2123"/>
      <c r="S54" s="2123"/>
      <c r="T54" s="2123"/>
      <c r="U54" s="2123"/>
      <c r="V54" s="2123"/>
      <c r="W54" s="2123"/>
      <c r="X54" s="2123"/>
      <c r="Y54" s="2123"/>
      <c r="Z54" s="2123"/>
    </row>
    <row r="55" spans="1:26" s="1807" customFormat="1">
      <c r="A55" s="2080"/>
      <c r="B55" s="2075" t="s">
        <v>3123</v>
      </c>
      <c r="C55" s="2081" t="s">
        <v>3043</v>
      </c>
      <c r="D55" s="1849">
        <v>2</v>
      </c>
      <c r="E55" s="2130"/>
      <c r="F55" s="1846">
        <f t="shared" si="1"/>
        <v>0</v>
      </c>
      <c r="G55" s="2123"/>
      <c r="H55" s="2123"/>
      <c r="I55" s="2123"/>
      <c r="J55" s="2123"/>
      <c r="K55" s="2123"/>
      <c r="L55" s="2123"/>
      <c r="M55" s="2123"/>
      <c r="N55" s="2123"/>
      <c r="O55" s="2123"/>
      <c r="P55" s="2123"/>
      <c r="Q55" s="2123"/>
      <c r="R55" s="2123"/>
      <c r="S55" s="2123"/>
      <c r="T55" s="2123"/>
      <c r="U55" s="2123"/>
      <c r="V55" s="2123"/>
      <c r="W55" s="2123"/>
      <c r="X55" s="2123"/>
      <c r="Y55" s="2123"/>
      <c r="Z55" s="2123"/>
    </row>
    <row r="56" spans="1:26" s="1807" customFormat="1">
      <c r="A56" s="2080"/>
      <c r="B56" s="2075"/>
      <c r="C56" s="2067"/>
      <c r="D56" s="1849"/>
      <c r="E56" s="2130"/>
      <c r="F56" s="2078"/>
      <c r="G56" s="2123"/>
      <c r="H56" s="2123"/>
      <c r="I56" s="2123"/>
      <c r="J56" s="2123"/>
      <c r="K56" s="2123"/>
      <c r="L56" s="2123"/>
      <c r="M56" s="2123"/>
      <c r="N56" s="2123"/>
      <c r="O56" s="2123"/>
      <c r="P56" s="2123"/>
      <c r="Q56" s="2123"/>
      <c r="R56" s="2123"/>
      <c r="S56" s="2123"/>
      <c r="T56" s="2123"/>
      <c r="U56" s="2123"/>
      <c r="V56" s="2123"/>
      <c r="W56" s="2123"/>
      <c r="X56" s="2123"/>
      <c r="Y56" s="2123"/>
      <c r="Z56" s="2123"/>
    </row>
    <row r="57" spans="1:26" s="1807" customFormat="1">
      <c r="A57" s="1865">
        <f>COUNT($A$3:A56)+1</f>
        <v>4</v>
      </c>
      <c r="B57" s="2076" t="s">
        <v>3077</v>
      </c>
      <c r="C57" s="1868"/>
      <c r="D57" s="1849"/>
      <c r="E57" s="2130"/>
      <c r="F57" s="1846"/>
      <c r="G57" s="2123"/>
      <c r="H57" s="2123"/>
      <c r="I57" s="2123"/>
      <c r="J57" s="2123"/>
      <c r="K57" s="2123"/>
      <c r="L57" s="2123"/>
      <c r="M57" s="2123"/>
      <c r="N57" s="2123"/>
      <c r="O57" s="2123"/>
      <c r="P57" s="2123"/>
      <c r="Q57" s="2123"/>
      <c r="R57" s="2123"/>
      <c r="S57" s="2123"/>
      <c r="T57" s="2123"/>
      <c r="U57" s="2123"/>
      <c r="V57" s="2123"/>
      <c r="W57" s="2123"/>
      <c r="X57" s="2123"/>
      <c r="Y57" s="2123"/>
      <c r="Z57" s="2123"/>
    </row>
    <row r="58" spans="1:26" s="1807" customFormat="1" ht="25.5">
      <c r="A58" s="1865"/>
      <c r="B58" s="2075" t="s">
        <v>3124</v>
      </c>
      <c r="C58" s="2081" t="s">
        <v>3043</v>
      </c>
      <c r="D58" s="1849">
        <v>3</v>
      </c>
      <c r="E58" s="2130"/>
      <c r="F58" s="1846">
        <f>E58*D58</f>
        <v>0</v>
      </c>
      <c r="G58" s="2123"/>
      <c r="H58" s="2123"/>
      <c r="I58" s="2123"/>
      <c r="J58" s="2123"/>
      <c r="K58" s="2123"/>
      <c r="L58" s="2123"/>
      <c r="M58" s="2123"/>
      <c r="N58" s="2123"/>
      <c r="O58" s="2123"/>
      <c r="P58" s="2123"/>
      <c r="Q58" s="2123"/>
      <c r="R58" s="2123"/>
      <c r="S58" s="2123"/>
      <c r="T58" s="2123"/>
      <c r="U58" s="2123"/>
      <c r="V58" s="2123"/>
      <c r="W58" s="2123"/>
      <c r="X58" s="2123"/>
      <c r="Y58" s="2123"/>
      <c r="Z58" s="2123"/>
    </row>
    <row r="59" spans="1:26" s="1807" customFormat="1" ht="25.5">
      <c r="A59" s="1865"/>
      <c r="B59" s="2075" t="s">
        <v>3125</v>
      </c>
      <c r="C59" s="2081" t="s">
        <v>3043</v>
      </c>
      <c r="D59" s="1849">
        <v>9</v>
      </c>
      <c r="E59" s="2130"/>
      <c r="F59" s="1846">
        <f>E59*D59</f>
        <v>0</v>
      </c>
      <c r="G59" s="2123"/>
      <c r="H59" s="2123"/>
      <c r="I59" s="2123"/>
      <c r="J59" s="2123"/>
      <c r="K59" s="2123"/>
      <c r="L59" s="2123"/>
      <c r="M59" s="2123"/>
      <c r="N59" s="2123"/>
      <c r="O59" s="2123"/>
      <c r="P59" s="2123"/>
      <c r="Q59" s="2123"/>
      <c r="R59" s="2123"/>
      <c r="S59" s="2123"/>
      <c r="T59" s="2123"/>
      <c r="U59" s="2123"/>
      <c r="V59" s="2123"/>
      <c r="W59" s="2123"/>
      <c r="X59" s="2123"/>
      <c r="Y59" s="2123"/>
      <c r="Z59" s="2123"/>
    </row>
    <row r="60" spans="1:26" s="1807" customFormat="1">
      <c r="A60" s="1865"/>
      <c r="B60" s="2075" t="s">
        <v>3126</v>
      </c>
      <c r="C60" s="2081" t="s">
        <v>3043</v>
      </c>
      <c r="D60" s="1849">
        <v>29</v>
      </c>
      <c r="E60" s="2130"/>
      <c r="F60" s="1846">
        <f>E60*D60</f>
        <v>0</v>
      </c>
      <c r="G60" s="2123"/>
      <c r="H60" s="2123"/>
      <c r="I60" s="2123"/>
      <c r="J60" s="2123"/>
      <c r="K60" s="2123"/>
      <c r="L60" s="2123"/>
      <c r="M60" s="2123"/>
      <c r="N60" s="2123"/>
      <c r="O60" s="2123"/>
      <c r="P60" s="2123"/>
      <c r="Q60" s="2123"/>
      <c r="R60" s="2123"/>
      <c r="S60" s="2123"/>
      <c r="T60" s="2123"/>
      <c r="U60" s="2123"/>
      <c r="V60" s="2123"/>
      <c r="W60" s="2123"/>
      <c r="X60" s="2123"/>
      <c r="Y60" s="2123"/>
      <c r="Z60" s="2123"/>
    </row>
    <row r="61" spans="1:26" s="1807" customFormat="1" ht="25.5">
      <c r="A61" s="1865"/>
      <c r="B61" s="2075" t="s">
        <v>3127</v>
      </c>
      <c r="C61" s="2081" t="s">
        <v>3043</v>
      </c>
      <c r="D61" s="1849">
        <v>1</v>
      </c>
      <c r="E61" s="2130"/>
      <c r="F61" s="1846">
        <f t="shared" ref="F61:F80" si="2">E61*D61</f>
        <v>0</v>
      </c>
      <c r="G61" s="2123"/>
      <c r="H61" s="2123"/>
      <c r="I61" s="2123"/>
      <c r="J61" s="2123"/>
      <c r="K61" s="2123"/>
      <c r="L61" s="2123"/>
      <c r="M61" s="2123"/>
      <c r="N61" s="2123"/>
      <c r="O61" s="2123"/>
      <c r="P61" s="2123"/>
      <c r="Q61" s="2123"/>
      <c r="R61" s="2123"/>
      <c r="S61" s="2123"/>
      <c r="T61" s="2123"/>
      <c r="U61" s="2123"/>
      <c r="V61" s="2123"/>
      <c r="W61" s="2123"/>
      <c r="X61" s="2123"/>
      <c r="Y61" s="2123"/>
      <c r="Z61" s="2123"/>
    </row>
    <row r="62" spans="1:26" s="1807" customFormat="1" ht="25.5">
      <c r="A62" s="1865"/>
      <c r="B62" s="2075" t="s">
        <v>3128</v>
      </c>
      <c r="C62" s="2081" t="s">
        <v>3043</v>
      </c>
      <c r="D62" s="1849">
        <v>5</v>
      </c>
      <c r="E62" s="2130"/>
      <c r="F62" s="1846">
        <f t="shared" si="2"/>
        <v>0</v>
      </c>
      <c r="G62" s="2123"/>
      <c r="H62" s="2123"/>
      <c r="I62" s="2123"/>
      <c r="J62" s="2123"/>
      <c r="K62" s="2123"/>
      <c r="L62" s="2123"/>
      <c r="M62" s="2123"/>
      <c r="N62" s="2123"/>
      <c r="O62" s="2123"/>
      <c r="P62" s="2123"/>
      <c r="Q62" s="2123"/>
      <c r="R62" s="2123"/>
      <c r="S62" s="2123"/>
      <c r="T62" s="2123"/>
      <c r="U62" s="2123"/>
      <c r="V62" s="2123"/>
      <c r="W62" s="2123"/>
      <c r="X62" s="2123"/>
      <c r="Y62" s="2123"/>
      <c r="Z62" s="2123"/>
    </row>
    <row r="63" spans="1:26" s="1807" customFormat="1" ht="25.5">
      <c r="A63" s="1865"/>
      <c r="B63" s="2075" t="s">
        <v>3129</v>
      </c>
      <c r="C63" s="2081" t="s">
        <v>3043</v>
      </c>
      <c r="D63" s="1849">
        <v>1</v>
      </c>
      <c r="E63" s="2130"/>
      <c r="F63" s="1846">
        <f t="shared" si="2"/>
        <v>0</v>
      </c>
      <c r="G63" s="2123"/>
      <c r="H63" s="2123"/>
      <c r="I63" s="2123"/>
      <c r="J63" s="2123"/>
      <c r="K63" s="2123"/>
      <c r="L63" s="2123"/>
      <c r="M63" s="2123"/>
      <c r="N63" s="2123"/>
      <c r="O63" s="2123"/>
      <c r="P63" s="2123"/>
      <c r="Q63" s="2123"/>
      <c r="R63" s="2123"/>
      <c r="S63" s="2123"/>
      <c r="T63" s="2123"/>
      <c r="U63" s="2123"/>
      <c r="V63" s="2123"/>
      <c r="W63" s="2123"/>
      <c r="X63" s="2123"/>
      <c r="Y63" s="2123"/>
      <c r="Z63" s="2123"/>
    </row>
    <row r="64" spans="1:26" s="1807" customFormat="1" ht="38.25">
      <c r="A64" s="1865"/>
      <c r="B64" s="2075" t="s">
        <v>3078</v>
      </c>
      <c r="C64" s="2081" t="s">
        <v>3043</v>
      </c>
      <c r="D64" s="1849">
        <v>26</v>
      </c>
      <c r="E64" s="2130"/>
      <c r="F64" s="1846">
        <f t="shared" si="2"/>
        <v>0</v>
      </c>
      <c r="G64" s="2123"/>
      <c r="H64" s="2123"/>
      <c r="I64" s="2123"/>
      <c r="J64" s="2123"/>
      <c r="K64" s="2123"/>
      <c r="L64" s="2123"/>
      <c r="M64" s="2123"/>
      <c r="N64" s="2123"/>
      <c r="O64" s="2123"/>
      <c r="P64" s="2123"/>
      <c r="Q64" s="2123"/>
      <c r="R64" s="2123"/>
      <c r="S64" s="2123"/>
      <c r="T64" s="2123"/>
      <c r="U64" s="2123"/>
      <c r="V64" s="2123"/>
      <c r="W64" s="2123"/>
      <c r="X64" s="2123"/>
      <c r="Y64" s="2123"/>
      <c r="Z64" s="2123"/>
    </row>
    <row r="65" spans="1:26" s="1807" customFormat="1">
      <c r="A65" s="1865"/>
      <c r="B65" s="2075" t="s">
        <v>3079</v>
      </c>
      <c r="C65" s="2081" t="s">
        <v>3043</v>
      </c>
      <c r="D65" s="1849">
        <v>45</v>
      </c>
      <c r="E65" s="2130"/>
      <c r="F65" s="1846">
        <f t="shared" si="2"/>
        <v>0</v>
      </c>
      <c r="G65" s="2123"/>
      <c r="H65" s="2123"/>
      <c r="I65" s="2123"/>
      <c r="J65" s="2123"/>
      <c r="K65" s="2123"/>
      <c r="L65" s="2123"/>
      <c r="M65" s="2123"/>
      <c r="N65" s="2123"/>
      <c r="O65" s="2123"/>
      <c r="P65" s="2123"/>
      <c r="Q65" s="2123"/>
      <c r="R65" s="2123"/>
      <c r="S65" s="2123"/>
      <c r="T65" s="2123"/>
      <c r="U65" s="2123"/>
      <c r="V65" s="2123"/>
      <c r="W65" s="2123"/>
      <c r="X65" s="2123"/>
      <c r="Y65" s="2123"/>
      <c r="Z65" s="2123"/>
    </row>
    <row r="66" spans="1:26" s="1807" customFormat="1" ht="25.5">
      <c r="A66" s="1865"/>
      <c r="B66" s="2075" t="s">
        <v>3080</v>
      </c>
      <c r="C66" s="2081" t="s">
        <v>3043</v>
      </c>
      <c r="D66" s="1849">
        <v>33</v>
      </c>
      <c r="E66" s="2130"/>
      <c r="F66" s="1846">
        <f t="shared" si="2"/>
        <v>0</v>
      </c>
      <c r="G66" s="2123"/>
      <c r="H66" s="2123"/>
      <c r="I66" s="2123"/>
      <c r="J66" s="2123"/>
      <c r="K66" s="2123"/>
      <c r="L66" s="2123"/>
      <c r="M66" s="2123"/>
      <c r="N66" s="2123"/>
      <c r="O66" s="2123"/>
      <c r="P66" s="2123"/>
      <c r="Q66" s="2123"/>
      <c r="R66" s="2123"/>
      <c r="S66" s="2123"/>
      <c r="T66" s="2123"/>
      <c r="U66" s="2123"/>
      <c r="V66" s="2123"/>
      <c r="W66" s="2123"/>
      <c r="X66" s="2123"/>
      <c r="Y66" s="2123"/>
      <c r="Z66" s="2123"/>
    </row>
    <row r="67" spans="1:26" s="1807" customFormat="1">
      <c r="A67" s="1865"/>
      <c r="B67" s="2075" t="s">
        <v>3081</v>
      </c>
      <c r="C67" s="2081" t="s">
        <v>3043</v>
      </c>
      <c r="D67" s="1849">
        <v>12</v>
      </c>
      <c r="E67" s="2130"/>
      <c r="F67" s="1846">
        <f t="shared" si="2"/>
        <v>0</v>
      </c>
      <c r="G67" s="2123"/>
      <c r="H67" s="2123"/>
      <c r="I67" s="2123"/>
      <c r="J67" s="2123"/>
      <c r="K67" s="2123"/>
      <c r="L67" s="2123"/>
      <c r="M67" s="2123"/>
      <c r="N67" s="2123"/>
      <c r="O67" s="2123"/>
      <c r="P67" s="2123"/>
      <c r="Q67" s="2123"/>
      <c r="R67" s="2123"/>
      <c r="S67" s="2123"/>
      <c r="T67" s="2123"/>
      <c r="U67" s="2123"/>
      <c r="V67" s="2123"/>
      <c r="W67" s="2123"/>
      <c r="X67" s="2123"/>
      <c r="Y67" s="2123"/>
      <c r="Z67" s="2123"/>
    </row>
    <row r="68" spans="1:26" s="1807" customFormat="1">
      <c r="A68" s="1865"/>
      <c r="B68" s="2075" t="s">
        <v>3082</v>
      </c>
      <c r="C68" s="2081" t="s">
        <v>3043</v>
      </c>
      <c r="D68" s="1849">
        <v>33</v>
      </c>
      <c r="E68" s="2130"/>
      <c r="F68" s="1846">
        <f t="shared" si="2"/>
        <v>0</v>
      </c>
      <c r="G68" s="2123"/>
      <c r="H68" s="2123"/>
      <c r="I68" s="2123"/>
      <c r="J68" s="2123"/>
      <c r="K68" s="2123"/>
      <c r="L68" s="2123"/>
      <c r="M68" s="2123"/>
      <c r="N68" s="2123"/>
      <c r="O68" s="2123"/>
      <c r="P68" s="2123"/>
      <c r="Q68" s="2123"/>
      <c r="R68" s="2123"/>
      <c r="S68" s="2123"/>
      <c r="T68" s="2123"/>
      <c r="U68" s="2123"/>
      <c r="V68" s="2123"/>
      <c r="W68" s="2123"/>
      <c r="X68" s="2123"/>
      <c r="Y68" s="2123"/>
      <c r="Z68" s="2123"/>
    </row>
    <row r="69" spans="1:26" s="1807" customFormat="1">
      <c r="A69" s="1865"/>
      <c r="B69" s="2075" t="s">
        <v>3083</v>
      </c>
      <c r="C69" s="2081" t="s">
        <v>1579</v>
      </c>
      <c r="D69" s="1849">
        <v>76.900000000000006</v>
      </c>
      <c r="E69" s="2130"/>
      <c r="F69" s="1846">
        <f t="shared" si="2"/>
        <v>0</v>
      </c>
      <c r="G69" s="2123"/>
      <c r="H69" s="2123"/>
      <c r="I69" s="2123"/>
      <c r="J69" s="2123"/>
      <c r="K69" s="2123"/>
      <c r="L69" s="2123"/>
      <c r="M69" s="2123"/>
      <c r="N69" s="2123"/>
      <c r="O69" s="2123"/>
      <c r="P69" s="2123"/>
      <c r="Q69" s="2123"/>
      <c r="R69" s="2123"/>
      <c r="S69" s="2123"/>
      <c r="T69" s="2123"/>
      <c r="U69" s="2123"/>
      <c r="V69" s="2123"/>
      <c r="W69" s="2123"/>
      <c r="X69" s="2123"/>
      <c r="Y69" s="2123"/>
      <c r="Z69" s="2123"/>
    </row>
    <row r="70" spans="1:26" s="1807" customFormat="1">
      <c r="A70" s="1865"/>
      <c r="B70" s="2075" t="s">
        <v>3084</v>
      </c>
      <c r="C70" s="2081" t="s">
        <v>3043</v>
      </c>
      <c r="D70" s="1849">
        <v>12</v>
      </c>
      <c r="E70" s="2130"/>
      <c r="F70" s="1846">
        <f t="shared" si="2"/>
        <v>0</v>
      </c>
      <c r="G70" s="2123"/>
      <c r="H70" s="2123"/>
      <c r="I70" s="2123"/>
      <c r="J70" s="2123"/>
      <c r="K70" s="2123"/>
      <c r="L70" s="2123"/>
      <c r="M70" s="2123"/>
      <c r="N70" s="2123"/>
      <c r="O70" s="2123"/>
      <c r="P70" s="2123"/>
      <c r="Q70" s="2123"/>
      <c r="R70" s="2123"/>
      <c r="S70" s="2123"/>
      <c r="T70" s="2123"/>
      <c r="U70" s="2123"/>
      <c r="V70" s="2123"/>
      <c r="W70" s="2123"/>
      <c r="X70" s="2123"/>
      <c r="Y70" s="2123"/>
      <c r="Z70" s="2123"/>
    </row>
    <row r="71" spans="1:26" s="1807" customFormat="1">
      <c r="A71" s="1865"/>
      <c r="B71" s="2075" t="s">
        <v>3085</v>
      </c>
      <c r="C71" s="2081" t="s">
        <v>3043</v>
      </c>
      <c r="D71" s="1849">
        <v>202</v>
      </c>
      <c r="E71" s="2130"/>
      <c r="F71" s="1846">
        <f t="shared" si="2"/>
        <v>0</v>
      </c>
      <c r="G71" s="2123"/>
      <c r="H71" s="2123"/>
      <c r="I71" s="2123"/>
      <c r="J71" s="2123"/>
      <c r="K71" s="2123"/>
      <c r="L71" s="2123"/>
      <c r="M71" s="2123"/>
      <c r="N71" s="2123"/>
      <c r="O71" s="2123"/>
      <c r="P71" s="2123"/>
      <c r="Q71" s="2123"/>
      <c r="R71" s="2123"/>
      <c r="S71" s="2123"/>
      <c r="T71" s="2123"/>
      <c r="U71" s="2123"/>
      <c r="V71" s="2123"/>
      <c r="W71" s="2123"/>
      <c r="X71" s="2123"/>
      <c r="Y71" s="2123"/>
      <c r="Z71" s="2123"/>
    </row>
    <row r="72" spans="1:26" s="1807" customFormat="1" ht="25.5">
      <c r="A72" s="1865"/>
      <c r="B72" s="2075" t="s">
        <v>3130</v>
      </c>
      <c r="C72" s="2081" t="s">
        <v>3043</v>
      </c>
      <c r="D72" s="1849">
        <v>11</v>
      </c>
      <c r="E72" s="2130"/>
      <c r="F72" s="1846">
        <f t="shared" si="2"/>
        <v>0</v>
      </c>
      <c r="G72" s="2123"/>
      <c r="H72" s="2123"/>
      <c r="I72" s="2123"/>
      <c r="J72" s="2123"/>
      <c r="K72" s="2123"/>
      <c r="L72" s="2123"/>
      <c r="M72" s="2123"/>
      <c r="N72" s="2123"/>
      <c r="O72" s="2123"/>
      <c r="P72" s="2123"/>
      <c r="Q72" s="2123"/>
      <c r="R72" s="2123"/>
      <c r="S72" s="2123"/>
      <c r="T72" s="2123"/>
      <c r="U72" s="2123"/>
      <c r="V72" s="2123"/>
      <c r="W72" s="2123"/>
      <c r="X72" s="2123"/>
      <c r="Y72" s="2123"/>
      <c r="Z72" s="2123"/>
    </row>
    <row r="73" spans="1:26" s="1807" customFormat="1" ht="25.5">
      <c r="A73" s="1865"/>
      <c r="B73" s="2075" t="s">
        <v>3131</v>
      </c>
      <c r="C73" s="2081" t="s">
        <v>3043</v>
      </c>
      <c r="D73" s="1849">
        <v>8</v>
      </c>
      <c r="E73" s="2130"/>
      <c r="F73" s="1846">
        <f t="shared" si="2"/>
        <v>0</v>
      </c>
      <c r="G73" s="2123"/>
      <c r="H73" s="2123"/>
      <c r="I73" s="2123"/>
      <c r="J73" s="2123"/>
      <c r="K73" s="2123"/>
      <c r="L73" s="2123"/>
      <c r="M73" s="2123"/>
      <c r="N73" s="2123"/>
      <c r="O73" s="2123"/>
      <c r="P73" s="2123"/>
      <c r="Q73" s="2123"/>
      <c r="R73" s="2123"/>
      <c r="S73" s="2123"/>
      <c r="T73" s="2123"/>
      <c r="U73" s="2123"/>
      <c r="V73" s="2123"/>
      <c r="W73" s="2123"/>
      <c r="X73" s="2123"/>
      <c r="Y73" s="2123"/>
      <c r="Z73" s="2123"/>
    </row>
    <row r="74" spans="1:26" s="1807" customFormat="1" ht="25.5">
      <c r="A74" s="1865"/>
      <c r="B74" s="2075" t="s">
        <v>3132</v>
      </c>
      <c r="C74" s="2081" t="s">
        <v>3043</v>
      </c>
      <c r="D74" s="1849">
        <v>46</v>
      </c>
      <c r="E74" s="2130"/>
      <c r="F74" s="1846">
        <f t="shared" si="2"/>
        <v>0</v>
      </c>
      <c r="G74" s="2123"/>
      <c r="H74" s="2123"/>
      <c r="I74" s="2123"/>
      <c r="J74" s="2123"/>
      <c r="K74" s="2123"/>
      <c r="L74" s="2123"/>
      <c r="M74" s="2123"/>
      <c r="N74" s="2123"/>
      <c r="O74" s="2123"/>
      <c r="P74" s="2123"/>
      <c r="Q74" s="2123"/>
      <c r="R74" s="2123"/>
      <c r="S74" s="2123"/>
      <c r="T74" s="2123"/>
      <c r="U74" s="2123"/>
      <c r="V74" s="2123"/>
      <c r="W74" s="2123"/>
      <c r="X74" s="2123"/>
      <c r="Y74" s="2123"/>
      <c r="Z74" s="2123"/>
    </row>
    <row r="75" spans="1:26" s="1807" customFormat="1" ht="25.5">
      <c r="A75" s="1865"/>
      <c r="B75" s="2075" t="s">
        <v>3133</v>
      </c>
      <c r="C75" s="2081" t="s">
        <v>3043</v>
      </c>
      <c r="D75" s="1849">
        <v>18</v>
      </c>
      <c r="E75" s="2130"/>
      <c r="F75" s="1846">
        <f t="shared" si="2"/>
        <v>0</v>
      </c>
      <c r="G75" s="2123"/>
      <c r="H75" s="2123"/>
      <c r="I75" s="2123"/>
      <c r="J75" s="2123"/>
      <c r="K75" s="2123"/>
      <c r="L75" s="2123"/>
      <c r="M75" s="2123"/>
      <c r="N75" s="2123"/>
      <c r="O75" s="2123"/>
      <c r="P75" s="2123"/>
      <c r="Q75" s="2123"/>
      <c r="R75" s="2123"/>
      <c r="S75" s="2123"/>
      <c r="T75" s="2123"/>
      <c r="U75" s="2123"/>
      <c r="V75" s="2123"/>
      <c r="W75" s="2123"/>
      <c r="X75" s="2123"/>
      <c r="Y75" s="2123"/>
      <c r="Z75" s="2123"/>
    </row>
    <row r="76" spans="1:26" s="1807" customFormat="1" ht="25.5">
      <c r="A76" s="1865"/>
      <c r="B76" s="2075" t="s">
        <v>3134</v>
      </c>
      <c r="C76" s="2081" t="s">
        <v>3043</v>
      </c>
      <c r="D76" s="1849">
        <v>8</v>
      </c>
      <c r="E76" s="2130"/>
      <c r="F76" s="1846">
        <f t="shared" si="2"/>
        <v>0</v>
      </c>
      <c r="G76" s="2123"/>
      <c r="H76" s="2123"/>
      <c r="I76" s="2123"/>
      <c r="J76" s="2123"/>
      <c r="K76" s="2123"/>
      <c r="L76" s="2123"/>
      <c r="M76" s="2123"/>
      <c r="N76" s="2123"/>
      <c r="O76" s="2123"/>
      <c r="P76" s="2123"/>
      <c r="Q76" s="2123"/>
      <c r="R76" s="2123"/>
      <c r="S76" s="2123"/>
      <c r="T76" s="2123"/>
      <c r="U76" s="2123"/>
      <c r="V76" s="2123"/>
      <c r="W76" s="2123"/>
      <c r="X76" s="2123"/>
      <c r="Y76" s="2123"/>
      <c r="Z76" s="2123"/>
    </row>
    <row r="77" spans="1:26" s="1807" customFormat="1" ht="25.5">
      <c r="A77" s="1865"/>
      <c r="B77" s="2075" t="s">
        <v>3135</v>
      </c>
      <c r="C77" s="2081" t="s">
        <v>3043</v>
      </c>
      <c r="D77" s="1849">
        <v>24</v>
      </c>
      <c r="E77" s="2130"/>
      <c r="F77" s="1846">
        <f t="shared" si="2"/>
        <v>0</v>
      </c>
      <c r="G77" s="2123"/>
      <c r="H77" s="2123"/>
      <c r="I77" s="2123"/>
      <c r="J77" s="2123"/>
      <c r="K77" s="2123"/>
      <c r="L77" s="2123"/>
      <c r="M77" s="2123"/>
      <c r="N77" s="2123"/>
      <c r="O77" s="2123"/>
      <c r="P77" s="2123"/>
      <c r="Q77" s="2123"/>
      <c r="R77" s="2123"/>
      <c r="S77" s="2123"/>
      <c r="T77" s="2123"/>
      <c r="U77" s="2123"/>
      <c r="V77" s="2123"/>
      <c r="W77" s="2123"/>
      <c r="X77" s="2123"/>
      <c r="Y77" s="2123"/>
      <c r="Z77" s="2123"/>
    </row>
    <row r="78" spans="1:26" s="1807" customFormat="1" ht="25.5">
      <c r="A78" s="1865"/>
      <c r="B78" s="2075" t="s">
        <v>3136</v>
      </c>
      <c r="C78" s="2081" t="s">
        <v>3043</v>
      </c>
      <c r="D78" s="1849">
        <v>34</v>
      </c>
      <c r="E78" s="2130"/>
      <c r="F78" s="1846">
        <f t="shared" si="2"/>
        <v>0</v>
      </c>
      <c r="G78" s="2123"/>
      <c r="H78" s="2123"/>
      <c r="I78" s="2123"/>
      <c r="J78" s="2123"/>
      <c r="K78" s="2123"/>
      <c r="L78" s="2123"/>
      <c r="M78" s="2123"/>
      <c r="N78" s="2123"/>
      <c r="O78" s="2123"/>
      <c r="P78" s="2123"/>
      <c r="Q78" s="2123"/>
      <c r="R78" s="2123"/>
      <c r="S78" s="2123"/>
      <c r="T78" s="2123"/>
      <c r="U78" s="2123"/>
      <c r="V78" s="2123"/>
      <c r="W78" s="2123"/>
      <c r="X78" s="2123"/>
      <c r="Y78" s="2123"/>
      <c r="Z78" s="2123"/>
    </row>
    <row r="79" spans="1:26" s="1807" customFormat="1" ht="25.5">
      <c r="A79" s="1865"/>
      <c r="B79" s="2075" t="s">
        <v>3086</v>
      </c>
      <c r="C79" s="2081" t="s">
        <v>3043</v>
      </c>
      <c r="D79" s="1849">
        <v>4</v>
      </c>
      <c r="E79" s="2130"/>
      <c r="F79" s="1846">
        <f t="shared" si="2"/>
        <v>0</v>
      </c>
      <c r="G79" s="2123"/>
      <c r="H79" s="2123"/>
      <c r="I79" s="2123"/>
      <c r="J79" s="2123"/>
      <c r="K79" s="2123"/>
      <c r="L79" s="2123"/>
      <c r="M79" s="2123"/>
      <c r="N79" s="2123"/>
      <c r="O79" s="2123"/>
      <c r="P79" s="2123"/>
      <c r="Q79" s="2123"/>
      <c r="R79" s="2123"/>
      <c r="S79" s="2123"/>
      <c r="T79" s="2123"/>
      <c r="U79" s="2123"/>
      <c r="V79" s="2123"/>
      <c r="W79" s="2123"/>
      <c r="X79" s="2123"/>
      <c r="Y79" s="2123"/>
      <c r="Z79" s="2123"/>
    </row>
    <row r="80" spans="1:26" s="1807" customFormat="1" ht="25.5">
      <c r="A80" s="1865"/>
      <c r="B80" s="2075" t="s">
        <v>3087</v>
      </c>
      <c r="C80" s="2081" t="s">
        <v>3043</v>
      </c>
      <c r="D80" s="1849">
        <v>3</v>
      </c>
      <c r="E80" s="2130"/>
      <c r="F80" s="1846">
        <f t="shared" si="2"/>
        <v>0</v>
      </c>
      <c r="G80" s="2123"/>
      <c r="H80" s="2123"/>
      <c r="I80" s="2123"/>
      <c r="J80" s="2123"/>
      <c r="K80" s="2123"/>
      <c r="L80" s="2123"/>
      <c r="M80" s="2123"/>
      <c r="N80" s="2123"/>
      <c r="O80" s="2123"/>
      <c r="P80" s="2123"/>
      <c r="Q80" s="2123"/>
      <c r="R80" s="2123"/>
      <c r="S80" s="2123"/>
      <c r="T80" s="2123"/>
      <c r="U80" s="2123"/>
      <c r="V80" s="2123"/>
      <c r="W80" s="2123"/>
      <c r="X80" s="2123"/>
      <c r="Y80" s="2123"/>
      <c r="Z80" s="2123"/>
    </row>
    <row r="81" spans="1:26" s="1807" customFormat="1" ht="25.5">
      <c r="A81" s="1865"/>
      <c r="B81" s="2075" t="s">
        <v>3088</v>
      </c>
      <c r="C81" s="2081" t="s">
        <v>3043</v>
      </c>
      <c r="D81" s="1849">
        <v>5</v>
      </c>
      <c r="E81" s="2130"/>
      <c r="F81" s="1846">
        <f>E81*D81</f>
        <v>0</v>
      </c>
      <c r="G81" s="2123"/>
      <c r="H81" s="2123"/>
      <c r="I81" s="2123"/>
      <c r="J81" s="2123"/>
      <c r="K81" s="2123"/>
      <c r="L81" s="2123"/>
      <c r="M81" s="2123"/>
      <c r="N81" s="2123"/>
      <c r="O81" s="2123"/>
      <c r="P81" s="2123"/>
      <c r="Q81" s="2123"/>
      <c r="R81" s="2123"/>
      <c r="S81" s="2123"/>
      <c r="T81" s="2123"/>
      <c r="U81" s="2123"/>
      <c r="V81" s="2123"/>
      <c r="W81" s="2123"/>
      <c r="X81" s="2123"/>
      <c r="Y81" s="2123"/>
      <c r="Z81" s="2123"/>
    </row>
    <row r="82" spans="1:26" s="1807" customFormat="1" ht="25.5">
      <c r="A82" s="1865"/>
      <c r="B82" s="2075" t="s">
        <v>3089</v>
      </c>
      <c r="C82" s="2081" t="s">
        <v>3043</v>
      </c>
      <c r="D82" s="1849">
        <v>11</v>
      </c>
      <c r="E82" s="2130"/>
      <c r="F82" s="1846">
        <f>E82*D82</f>
        <v>0</v>
      </c>
      <c r="G82" s="2123"/>
      <c r="H82" s="2123"/>
      <c r="I82" s="2123"/>
      <c r="J82" s="2123"/>
      <c r="K82" s="2123"/>
      <c r="L82" s="2123"/>
      <c r="M82" s="2123"/>
      <c r="N82" s="2123"/>
      <c r="O82" s="2123"/>
      <c r="P82" s="2123"/>
      <c r="Q82" s="2123"/>
      <c r="R82" s="2123"/>
      <c r="S82" s="2123"/>
      <c r="T82" s="2123"/>
      <c r="U82" s="2123"/>
      <c r="V82" s="2123"/>
      <c r="W82" s="2123"/>
      <c r="X82" s="2123"/>
      <c r="Y82" s="2123"/>
      <c r="Z82" s="2123"/>
    </row>
    <row r="83" spans="1:26" s="1807" customFormat="1">
      <c r="A83" s="1865"/>
      <c r="B83" s="2075"/>
      <c r="C83" s="1868"/>
      <c r="D83" s="1849"/>
      <c r="E83" s="2130"/>
      <c r="F83" s="2078"/>
      <c r="G83" s="2123"/>
      <c r="H83" s="2123"/>
      <c r="I83" s="2123"/>
      <c r="J83" s="2123"/>
      <c r="K83" s="2123"/>
      <c r="L83" s="2123"/>
      <c r="M83" s="2123"/>
      <c r="N83" s="2123"/>
      <c r="O83" s="2123"/>
      <c r="P83" s="2123"/>
      <c r="Q83" s="2123"/>
      <c r="R83" s="2123"/>
      <c r="S83" s="2123"/>
      <c r="T83" s="2123"/>
      <c r="U83" s="2123"/>
      <c r="V83" s="2123"/>
      <c r="W83" s="2123"/>
      <c r="X83" s="2123"/>
      <c r="Y83" s="2123"/>
      <c r="Z83" s="2123"/>
    </row>
    <row r="84" spans="1:26" s="1807" customFormat="1">
      <c r="A84" s="1865">
        <f>COUNT($A$3:A83)+1</f>
        <v>5</v>
      </c>
      <c r="B84" s="2076" t="s">
        <v>3137</v>
      </c>
      <c r="C84" s="1868"/>
      <c r="D84" s="1849"/>
      <c r="E84" s="2130"/>
      <c r="F84" s="2078"/>
      <c r="G84" s="2123"/>
      <c r="H84" s="2123"/>
      <c r="I84" s="2123"/>
      <c r="J84" s="2123"/>
      <c r="K84" s="2123"/>
      <c r="L84" s="2123"/>
      <c r="M84" s="2123"/>
      <c r="N84" s="2123"/>
      <c r="O84" s="2123"/>
      <c r="P84" s="2123"/>
      <c r="Q84" s="2123"/>
      <c r="R84" s="2123"/>
      <c r="S84" s="2123"/>
      <c r="T84" s="2123"/>
      <c r="U84" s="2123"/>
      <c r="V84" s="2123"/>
      <c r="W84" s="2123"/>
      <c r="X84" s="2123"/>
      <c r="Y84" s="2123"/>
      <c r="Z84" s="2123"/>
    </row>
    <row r="85" spans="1:26" s="1807" customFormat="1" ht="25.5">
      <c r="A85" s="1865"/>
      <c r="B85" s="2075" t="s">
        <v>3138</v>
      </c>
      <c r="C85" s="2081" t="s">
        <v>3043</v>
      </c>
      <c r="D85" s="1849">
        <v>38.56</v>
      </c>
      <c r="E85" s="2130"/>
      <c r="F85" s="1846">
        <f>E85*D85</f>
        <v>0</v>
      </c>
      <c r="G85" s="2123"/>
      <c r="H85" s="2123"/>
      <c r="I85" s="2123"/>
      <c r="J85" s="2123"/>
      <c r="K85" s="2123"/>
      <c r="L85" s="2123"/>
      <c r="M85" s="2123"/>
      <c r="N85" s="2123"/>
      <c r="O85" s="2123"/>
      <c r="P85" s="2123"/>
      <c r="Q85" s="2123"/>
      <c r="R85" s="2123"/>
      <c r="S85" s="2123"/>
      <c r="T85" s="2123"/>
      <c r="U85" s="2123"/>
      <c r="V85" s="2123"/>
      <c r="W85" s="2123"/>
      <c r="X85" s="2123"/>
      <c r="Y85" s="2123"/>
      <c r="Z85" s="2123"/>
    </row>
    <row r="86" spans="1:26" s="1807" customFormat="1" ht="25.5">
      <c r="A86" s="1865"/>
      <c r="B86" s="2075" t="s">
        <v>3139</v>
      </c>
      <c r="C86" s="2081" t="s">
        <v>3043</v>
      </c>
      <c r="D86" s="1849">
        <v>5.68</v>
      </c>
      <c r="E86" s="2130"/>
      <c r="F86" s="1846">
        <f>E86*D86</f>
        <v>0</v>
      </c>
      <c r="G86" s="2123"/>
      <c r="H86" s="2123"/>
      <c r="I86" s="2123"/>
      <c r="J86" s="2123"/>
      <c r="K86" s="2123"/>
      <c r="L86" s="2123"/>
      <c r="M86" s="2123"/>
      <c r="N86" s="2123"/>
      <c r="O86" s="2123"/>
      <c r="P86" s="2123"/>
      <c r="Q86" s="2123"/>
      <c r="R86" s="2123"/>
      <c r="S86" s="2123"/>
      <c r="T86" s="2123"/>
      <c r="U86" s="2123"/>
      <c r="V86" s="2123"/>
      <c r="W86" s="2123"/>
      <c r="X86" s="2123"/>
      <c r="Y86" s="2123"/>
      <c r="Z86" s="2123"/>
    </row>
    <row r="87" spans="1:26" s="1807" customFormat="1">
      <c r="A87" s="1865"/>
      <c r="B87" s="2075" t="s">
        <v>3140</v>
      </c>
      <c r="C87" s="2081" t="s">
        <v>3043</v>
      </c>
      <c r="D87" s="1849">
        <v>8.35</v>
      </c>
      <c r="E87" s="2130"/>
      <c r="F87" s="1846">
        <f>E87*D87</f>
        <v>0</v>
      </c>
      <c r="G87" s="2123"/>
      <c r="H87" s="2123"/>
      <c r="I87" s="2123"/>
      <c r="J87" s="2123"/>
      <c r="K87" s="2123"/>
      <c r="L87" s="2123"/>
      <c r="M87" s="2123"/>
      <c r="N87" s="2123"/>
      <c r="O87" s="2123"/>
      <c r="P87" s="2123"/>
      <c r="Q87" s="2123"/>
      <c r="R87" s="2123"/>
      <c r="S87" s="2123"/>
      <c r="T87" s="2123"/>
      <c r="U87" s="2123"/>
      <c r="V87" s="2123"/>
      <c r="W87" s="2123"/>
      <c r="X87" s="2123"/>
      <c r="Y87" s="2123"/>
      <c r="Z87" s="2123"/>
    </row>
    <row r="88" spans="1:26" s="1807" customFormat="1">
      <c r="A88" s="1865"/>
      <c r="B88" s="2075" t="s">
        <v>3141</v>
      </c>
      <c r="C88" s="2081" t="s">
        <v>3142</v>
      </c>
      <c r="D88" s="1849">
        <v>20</v>
      </c>
      <c r="E88" s="2130"/>
      <c r="F88" s="1846">
        <f>E88*D88</f>
        <v>0</v>
      </c>
      <c r="G88" s="2123"/>
      <c r="H88" s="2123"/>
      <c r="I88" s="2123"/>
      <c r="J88" s="2123"/>
      <c r="K88" s="2123"/>
      <c r="L88" s="2123"/>
      <c r="M88" s="2123"/>
      <c r="N88" s="2123"/>
      <c r="O88" s="2123"/>
      <c r="P88" s="2123"/>
      <c r="Q88" s="2123"/>
      <c r="R88" s="2123"/>
      <c r="S88" s="2123"/>
      <c r="T88" s="2123"/>
      <c r="U88" s="2123"/>
      <c r="V88" s="2123"/>
      <c r="W88" s="2123"/>
      <c r="X88" s="2123"/>
      <c r="Y88" s="2123"/>
      <c r="Z88" s="2123"/>
    </row>
    <row r="89" spans="1:26" s="1807" customFormat="1">
      <c r="A89" s="1865"/>
      <c r="B89" s="2075"/>
      <c r="C89" s="1868"/>
      <c r="D89" s="1849"/>
      <c r="E89" s="2130"/>
      <c r="F89" s="2078"/>
      <c r="G89" s="2123"/>
      <c r="H89" s="2123"/>
      <c r="I89" s="2123"/>
      <c r="J89" s="2123"/>
      <c r="K89" s="2123"/>
      <c r="L89" s="2123"/>
      <c r="M89" s="2123"/>
      <c r="N89" s="2123"/>
      <c r="O89" s="2123"/>
      <c r="P89" s="2123"/>
      <c r="Q89" s="2123"/>
      <c r="R89" s="2123"/>
      <c r="S89" s="2123"/>
      <c r="T89" s="2123"/>
      <c r="U89" s="2123"/>
      <c r="V89" s="2123"/>
      <c r="W89" s="2123"/>
      <c r="X89" s="2123"/>
      <c r="Y89" s="2123"/>
      <c r="Z89" s="2123"/>
    </row>
    <row r="90" spans="1:26">
      <c r="A90" s="2082"/>
      <c r="B90" s="2066"/>
      <c r="C90" s="1919"/>
      <c r="D90" s="1918"/>
      <c r="E90" s="2083"/>
      <c r="F90" s="2084"/>
    </row>
    <row r="91" spans="1:26">
      <c r="A91" s="2082"/>
      <c r="B91" s="2066" t="s">
        <v>2826</v>
      </c>
      <c r="C91" s="1919"/>
      <c r="D91" s="1918"/>
      <c r="E91" s="1919"/>
      <c r="F91" s="1919">
        <f>SUM(F1:F90)</f>
        <v>0</v>
      </c>
    </row>
    <row r="92" spans="1:26">
      <c r="A92" s="2082"/>
      <c r="B92" s="2066"/>
      <c r="C92" s="1919"/>
      <c r="D92" s="1918"/>
      <c r="E92" s="1919"/>
      <c r="F92" s="1919"/>
    </row>
  </sheetData>
  <sheetProtection algorithmName="SHA-512" hashValue="g69wzq8V8IUh6lLMlT0Nk9DXNKVkTmG+vwMZLOvysloj0HdxHaSGtYKZyJqpEZ+gw1cY9++v98titPKVeLaogw==" saltValue="C8DdV1IPOteayA7bPN2wSA==" spinCount="100000" sheet="1" objects="1" scenarios="1" selectLockedCells="1"/>
  <mergeCells count="1">
    <mergeCell ref="A4:D4"/>
  </mergeCells>
  <pageMargins left="0.74803149606299213" right="0.74803149606299213" top="0.98425196850393704" bottom="0.98425196850393704" header="0.51181102362204722" footer="0.51181102362204722"/>
  <pageSetup paperSize="9" firstPageNumber="0" orientation="portrait" r:id="rId1"/>
  <headerFooter alignWithMargins="0">
    <oddHeader>&amp;CVODOVOD, KANALIZACIJA</oddHeader>
    <oddFooter>&amp;C&amp;P/&amp;N&amp;RPZI</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749F0-2CAD-4BFA-A2A5-13948CB46676}">
  <dimension ref="A2:N54"/>
  <sheetViews>
    <sheetView view="pageBreakPreview" zoomScaleNormal="100" workbookViewId="0">
      <selection activeCell="E20" sqref="E20"/>
    </sheetView>
  </sheetViews>
  <sheetFormatPr defaultRowHeight="12.75"/>
  <cols>
    <col min="1" max="1" width="6.5703125" style="1758" customWidth="1"/>
    <col min="2" max="2" width="50.7109375" style="1758" customWidth="1"/>
    <col min="3" max="3" width="15.7109375" style="2004" customWidth="1"/>
    <col min="4" max="256" width="9.140625" style="1758"/>
    <col min="257" max="257" width="6.5703125" style="1758" customWidth="1"/>
    <col min="258" max="258" width="50.7109375" style="1758" customWidth="1"/>
    <col min="259" max="259" width="15.7109375" style="1758" customWidth="1"/>
    <col min="260" max="512" width="9.140625" style="1758"/>
    <col min="513" max="513" width="6.5703125" style="1758" customWidth="1"/>
    <col min="514" max="514" width="50.7109375" style="1758" customWidth="1"/>
    <col min="515" max="515" width="15.7109375" style="1758" customWidth="1"/>
    <col min="516" max="768" width="9.140625" style="1758"/>
    <col min="769" max="769" width="6.5703125" style="1758" customWidth="1"/>
    <col min="770" max="770" width="50.7109375" style="1758" customWidth="1"/>
    <col min="771" max="771" width="15.7109375" style="1758" customWidth="1"/>
    <col min="772" max="1024" width="9.140625" style="1758"/>
    <col min="1025" max="1025" width="6.5703125" style="1758" customWidth="1"/>
    <col min="1026" max="1026" width="50.7109375" style="1758" customWidth="1"/>
    <col min="1027" max="1027" width="15.7109375" style="1758" customWidth="1"/>
    <col min="1028" max="1280" width="9.140625" style="1758"/>
    <col min="1281" max="1281" width="6.5703125" style="1758" customWidth="1"/>
    <col min="1282" max="1282" width="50.7109375" style="1758" customWidth="1"/>
    <col min="1283" max="1283" width="15.7109375" style="1758" customWidth="1"/>
    <col min="1284" max="1536" width="9.140625" style="1758"/>
    <col min="1537" max="1537" width="6.5703125" style="1758" customWidth="1"/>
    <col min="1538" max="1538" width="50.7109375" style="1758" customWidth="1"/>
    <col min="1539" max="1539" width="15.7109375" style="1758" customWidth="1"/>
    <col min="1540" max="1792" width="9.140625" style="1758"/>
    <col min="1793" max="1793" width="6.5703125" style="1758" customWidth="1"/>
    <col min="1794" max="1794" width="50.7109375" style="1758" customWidth="1"/>
    <col min="1795" max="1795" width="15.7109375" style="1758" customWidth="1"/>
    <col min="1796" max="2048" width="9.140625" style="1758"/>
    <col min="2049" max="2049" width="6.5703125" style="1758" customWidth="1"/>
    <col min="2050" max="2050" width="50.7109375" style="1758" customWidth="1"/>
    <col min="2051" max="2051" width="15.7109375" style="1758" customWidth="1"/>
    <col min="2052" max="2304" width="9.140625" style="1758"/>
    <col min="2305" max="2305" width="6.5703125" style="1758" customWidth="1"/>
    <col min="2306" max="2306" width="50.7109375" style="1758" customWidth="1"/>
    <col min="2307" max="2307" width="15.7109375" style="1758" customWidth="1"/>
    <col min="2308" max="2560" width="9.140625" style="1758"/>
    <col min="2561" max="2561" width="6.5703125" style="1758" customWidth="1"/>
    <col min="2562" max="2562" width="50.7109375" style="1758" customWidth="1"/>
    <col min="2563" max="2563" width="15.7109375" style="1758" customWidth="1"/>
    <col min="2564" max="2816" width="9.140625" style="1758"/>
    <col min="2817" max="2817" width="6.5703125" style="1758" customWidth="1"/>
    <col min="2818" max="2818" width="50.7109375" style="1758" customWidth="1"/>
    <col min="2819" max="2819" width="15.7109375" style="1758" customWidth="1"/>
    <col min="2820" max="3072" width="9.140625" style="1758"/>
    <col min="3073" max="3073" width="6.5703125" style="1758" customWidth="1"/>
    <col min="3074" max="3074" width="50.7109375" style="1758" customWidth="1"/>
    <col min="3075" max="3075" width="15.7109375" style="1758" customWidth="1"/>
    <col min="3076" max="3328" width="9.140625" style="1758"/>
    <col min="3329" max="3329" width="6.5703125" style="1758" customWidth="1"/>
    <col min="3330" max="3330" width="50.7109375" style="1758" customWidth="1"/>
    <col min="3331" max="3331" width="15.7109375" style="1758" customWidth="1"/>
    <col min="3332" max="3584" width="9.140625" style="1758"/>
    <col min="3585" max="3585" width="6.5703125" style="1758" customWidth="1"/>
    <col min="3586" max="3586" width="50.7109375" style="1758" customWidth="1"/>
    <col min="3587" max="3587" width="15.7109375" style="1758" customWidth="1"/>
    <col min="3588" max="3840" width="9.140625" style="1758"/>
    <col min="3841" max="3841" width="6.5703125" style="1758" customWidth="1"/>
    <col min="3842" max="3842" width="50.7109375" style="1758" customWidth="1"/>
    <col min="3843" max="3843" width="15.7109375" style="1758" customWidth="1"/>
    <col min="3844" max="4096" width="9.140625" style="1758"/>
    <col min="4097" max="4097" width="6.5703125" style="1758" customWidth="1"/>
    <col min="4098" max="4098" width="50.7109375" style="1758" customWidth="1"/>
    <col min="4099" max="4099" width="15.7109375" style="1758" customWidth="1"/>
    <col min="4100" max="4352" width="9.140625" style="1758"/>
    <col min="4353" max="4353" width="6.5703125" style="1758" customWidth="1"/>
    <col min="4354" max="4354" width="50.7109375" style="1758" customWidth="1"/>
    <col min="4355" max="4355" width="15.7109375" style="1758" customWidth="1"/>
    <col min="4356" max="4608" width="9.140625" style="1758"/>
    <col min="4609" max="4609" width="6.5703125" style="1758" customWidth="1"/>
    <col min="4610" max="4610" width="50.7109375" style="1758" customWidth="1"/>
    <col min="4611" max="4611" width="15.7109375" style="1758" customWidth="1"/>
    <col min="4612" max="4864" width="9.140625" style="1758"/>
    <col min="4865" max="4865" width="6.5703125" style="1758" customWidth="1"/>
    <col min="4866" max="4866" width="50.7109375" style="1758" customWidth="1"/>
    <col min="4867" max="4867" width="15.7109375" style="1758" customWidth="1"/>
    <col min="4868" max="5120" width="9.140625" style="1758"/>
    <col min="5121" max="5121" width="6.5703125" style="1758" customWidth="1"/>
    <col min="5122" max="5122" width="50.7109375" style="1758" customWidth="1"/>
    <col min="5123" max="5123" width="15.7109375" style="1758" customWidth="1"/>
    <col min="5124" max="5376" width="9.140625" style="1758"/>
    <col min="5377" max="5377" width="6.5703125" style="1758" customWidth="1"/>
    <col min="5378" max="5378" width="50.7109375" style="1758" customWidth="1"/>
    <col min="5379" max="5379" width="15.7109375" style="1758" customWidth="1"/>
    <col min="5380" max="5632" width="9.140625" style="1758"/>
    <col min="5633" max="5633" width="6.5703125" style="1758" customWidth="1"/>
    <col min="5634" max="5634" width="50.7109375" style="1758" customWidth="1"/>
    <col min="5635" max="5635" width="15.7109375" style="1758" customWidth="1"/>
    <col min="5636" max="5888" width="9.140625" style="1758"/>
    <col min="5889" max="5889" width="6.5703125" style="1758" customWidth="1"/>
    <col min="5890" max="5890" width="50.7109375" style="1758" customWidth="1"/>
    <col min="5891" max="5891" width="15.7109375" style="1758" customWidth="1"/>
    <col min="5892" max="6144" width="9.140625" style="1758"/>
    <col min="6145" max="6145" width="6.5703125" style="1758" customWidth="1"/>
    <col min="6146" max="6146" width="50.7109375" style="1758" customWidth="1"/>
    <col min="6147" max="6147" width="15.7109375" style="1758" customWidth="1"/>
    <col min="6148" max="6400" width="9.140625" style="1758"/>
    <col min="6401" max="6401" width="6.5703125" style="1758" customWidth="1"/>
    <col min="6402" max="6402" width="50.7109375" style="1758" customWidth="1"/>
    <col min="6403" max="6403" width="15.7109375" style="1758" customWidth="1"/>
    <col min="6404" max="6656" width="9.140625" style="1758"/>
    <col min="6657" max="6657" width="6.5703125" style="1758" customWidth="1"/>
    <col min="6658" max="6658" width="50.7109375" style="1758" customWidth="1"/>
    <col min="6659" max="6659" width="15.7109375" style="1758" customWidth="1"/>
    <col min="6660" max="6912" width="9.140625" style="1758"/>
    <col min="6913" max="6913" width="6.5703125" style="1758" customWidth="1"/>
    <col min="6914" max="6914" width="50.7109375" style="1758" customWidth="1"/>
    <col min="6915" max="6915" width="15.7109375" style="1758" customWidth="1"/>
    <col min="6916" max="7168" width="9.140625" style="1758"/>
    <col min="7169" max="7169" width="6.5703125" style="1758" customWidth="1"/>
    <col min="7170" max="7170" width="50.7109375" style="1758" customWidth="1"/>
    <col min="7171" max="7171" width="15.7109375" style="1758" customWidth="1"/>
    <col min="7172" max="7424" width="9.140625" style="1758"/>
    <col min="7425" max="7425" width="6.5703125" style="1758" customWidth="1"/>
    <col min="7426" max="7426" width="50.7109375" style="1758" customWidth="1"/>
    <col min="7427" max="7427" width="15.7109375" style="1758" customWidth="1"/>
    <col min="7428" max="7680" width="9.140625" style="1758"/>
    <col min="7681" max="7681" width="6.5703125" style="1758" customWidth="1"/>
    <col min="7682" max="7682" width="50.7109375" style="1758" customWidth="1"/>
    <col min="7683" max="7683" width="15.7109375" style="1758" customWidth="1"/>
    <col min="7684" max="7936" width="9.140625" style="1758"/>
    <col min="7937" max="7937" width="6.5703125" style="1758" customWidth="1"/>
    <col min="7938" max="7938" width="50.7109375" style="1758" customWidth="1"/>
    <col min="7939" max="7939" width="15.7109375" style="1758" customWidth="1"/>
    <col min="7940" max="8192" width="9.140625" style="1758"/>
    <col min="8193" max="8193" width="6.5703125" style="1758" customWidth="1"/>
    <col min="8194" max="8194" width="50.7109375" style="1758" customWidth="1"/>
    <col min="8195" max="8195" width="15.7109375" style="1758" customWidth="1"/>
    <col min="8196" max="8448" width="9.140625" style="1758"/>
    <col min="8449" max="8449" width="6.5703125" style="1758" customWidth="1"/>
    <col min="8450" max="8450" width="50.7109375" style="1758" customWidth="1"/>
    <col min="8451" max="8451" width="15.7109375" style="1758" customWidth="1"/>
    <col min="8452" max="8704" width="9.140625" style="1758"/>
    <col min="8705" max="8705" width="6.5703125" style="1758" customWidth="1"/>
    <col min="8706" max="8706" width="50.7109375" style="1758" customWidth="1"/>
    <col min="8707" max="8707" width="15.7109375" style="1758" customWidth="1"/>
    <col min="8708" max="8960" width="9.140625" style="1758"/>
    <col min="8961" max="8961" width="6.5703125" style="1758" customWidth="1"/>
    <col min="8962" max="8962" width="50.7109375" style="1758" customWidth="1"/>
    <col min="8963" max="8963" width="15.7109375" style="1758" customWidth="1"/>
    <col min="8964" max="9216" width="9.140625" style="1758"/>
    <col min="9217" max="9217" width="6.5703125" style="1758" customWidth="1"/>
    <col min="9218" max="9218" width="50.7109375" style="1758" customWidth="1"/>
    <col min="9219" max="9219" width="15.7109375" style="1758" customWidth="1"/>
    <col min="9220" max="9472" width="9.140625" style="1758"/>
    <col min="9473" max="9473" width="6.5703125" style="1758" customWidth="1"/>
    <col min="9474" max="9474" width="50.7109375" style="1758" customWidth="1"/>
    <col min="9475" max="9475" width="15.7109375" style="1758" customWidth="1"/>
    <col min="9476" max="9728" width="9.140625" style="1758"/>
    <col min="9729" max="9729" width="6.5703125" style="1758" customWidth="1"/>
    <col min="9730" max="9730" width="50.7109375" style="1758" customWidth="1"/>
    <col min="9731" max="9731" width="15.7109375" style="1758" customWidth="1"/>
    <col min="9732" max="9984" width="9.140625" style="1758"/>
    <col min="9985" max="9985" width="6.5703125" style="1758" customWidth="1"/>
    <col min="9986" max="9986" width="50.7109375" style="1758" customWidth="1"/>
    <col min="9987" max="9987" width="15.7109375" style="1758" customWidth="1"/>
    <col min="9988" max="10240" width="9.140625" style="1758"/>
    <col min="10241" max="10241" width="6.5703125" style="1758" customWidth="1"/>
    <col min="10242" max="10242" width="50.7109375" style="1758" customWidth="1"/>
    <col min="10243" max="10243" width="15.7109375" style="1758" customWidth="1"/>
    <col min="10244" max="10496" width="9.140625" style="1758"/>
    <col min="10497" max="10497" width="6.5703125" style="1758" customWidth="1"/>
    <col min="10498" max="10498" width="50.7109375" style="1758" customWidth="1"/>
    <col min="10499" max="10499" width="15.7109375" style="1758" customWidth="1"/>
    <col min="10500" max="10752" width="9.140625" style="1758"/>
    <col min="10753" max="10753" width="6.5703125" style="1758" customWidth="1"/>
    <col min="10754" max="10754" width="50.7109375" style="1758" customWidth="1"/>
    <col min="10755" max="10755" width="15.7109375" style="1758" customWidth="1"/>
    <col min="10756" max="11008" width="9.140625" style="1758"/>
    <col min="11009" max="11009" width="6.5703125" style="1758" customWidth="1"/>
    <col min="11010" max="11010" width="50.7109375" style="1758" customWidth="1"/>
    <col min="11011" max="11011" width="15.7109375" style="1758" customWidth="1"/>
    <col min="11012" max="11264" width="9.140625" style="1758"/>
    <col min="11265" max="11265" width="6.5703125" style="1758" customWidth="1"/>
    <col min="11266" max="11266" width="50.7109375" style="1758" customWidth="1"/>
    <col min="11267" max="11267" width="15.7109375" style="1758" customWidth="1"/>
    <col min="11268" max="11520" width="9.140625" style="1758"/>
    <col min="11521" max="11521" width="6.5703125" style="1758" customWidth="1"/>
    <col min="11522" max="11522" width="50.7109375" style="1758" customWidth="1"/>
    <col min="11523" max="11523" width="15.7109375" style="1758" customWidth="1"/>
    <col min="11524" max="11776" width="9.140625" style="1758"/>
    <col min="11777" max="11777" width="6.5703125" style="1758" customWidth="1"/>
    <col min="11778" max="11778" width="50.7109375" style="1758" customWidth="1"/>
    <col min="11779" max="11779" width="15.7109375" style="1758" customWidth="1"/>
    <col min="11780" max="12032" width="9.140625" style="1758"/>
    <col min="12033" max="12033" width="6.5703125" style="1758" customWidth="1"/>
    <col min="12034" max="12034" width="50.7109375" style="1758" customWidth="1"/>
    <col min="12035" max="12035" width="15.7109375" style="1758" customWidth="1"/>
    <col min="12036" max="12288" width="9.140625" style="1758"/>
    <col min="12289" max="12289" width="6.5703125" style="1758" customWidth="1"/>
    <col min="12290" max="12290" width="50.7109375" style="1758" customWidth="1"/>
    <col min="12291" max="12291" width="15.7109375" style="1758" customWidth="1"/>
    <col min="12292" max="12544" width="9.140625" style="1758"/>
    <col min="12545" max="12545" width="6.5703125" style="1758" customWidth="1"/>
    <col min="12546" max="12546" width="50.7109375" style="1758" customWidth="1"/>
    <col min="12547" max="12547" width="15.7109375" style="1758" customWidth="1"/>
    <col min="12548" max="12800" width="9.140625" style="1758"/>
    <col min="12801" max="12801" width="6.5703125" style="1758" customWidth="1"/>
    <col min="12802" max="12802" width="50.7109375" style="1758" customWidth="1"/>
    <col min="12803" max="12803" width="15.7109375" style="1758" customWidth="1"/>
    <col min="12804" max="13056" width="9.140625" style="1758"/>
    <col min="13057" max="13057" width="6.5703125" style="1758" customWidth="1"/>
    <col min="13058" max="13058" width="50.7109375" style="1758" customWidth="1"/>
    <col min="13059" max="13059" width="15.7109375" style="1758" customWidth="1"/>
    <col min="13060" max="13312" width="9.140625" style="1758"/>
    <col min="13313" max="13313" width="6.5703125" style="1758" customWidth="1"/>
    <col min="13314" max="13314" width="50.7109375" style="1758" customWidth="1"/>
    <col min="13315" max="13315" width="15.7109375" style="1758" customWidth="1"/>
    <col min="13316" max="13568" width="9.140625" style="1758"/>
    <col min="13569" max="13569" width="6.5703125" style="1758" customWidth="1"/>
    <col min="13570" max="13570" width="50.7109375" style="1758" customWidth="1"/>
    <col min="13571" max="13571" width="15.7109375" style="1758" customWidth="1"/>
    <col min="13572" max="13824" width="9.140625" style="1758"/>
    <col min="13825" max="13825" width="6.5703125" style="1758" customWidth="1"/>
    <col min="13826" max="13826" width="50.7109375" style="1758" customWidth="1"/>
    <col min="13827" max="13827" width="15.7109375" style="1758" customWidth="1"/>
    <col min="13828" max="14080" width="9.140625" style="1758"/>
    <col min="14081" max="14081" width="6.5703125" style="1758" customWidth="1"/>
    <col min="14082" max="14082" width="50.7109375" style="1758" customWidth="1"/>
    <col min="14083" max="14083" width="15.7109375" style="1758" customWidth="1"/>
    <col min="14084" max="14336" width="9.140625" style="1758"/>
    <col min="14337" max="14337" width="6.5703125" style="1758" customWidth="1"/>
    <col min="14338" max="14338" width="50.7109375" style="1758" customWidth="1"/>
    <col min="14339" max="14339" width="15.7109375" style="1758" customWidth="1"/>
    <col min="14340" max="14592" width="9.140625" style="1758"/>
    <col min="14593" max="14593" width="6.5703125" style="1758" customWidth="1"/>
    <col min="14594" max="14594" width="50.7109375" style="1758" customWidth="1"/>
    <col min="14595" max="14595" width="15.7109375" style="1758" customWidth="1"/>
    <col min="14596" max="14848" width="9.140625" style="1758"/>
    <col min="14849" max="14849" width="6.5703125" style="1758" customWidth="1"/>
    <col min="14850" max="14850" width="50.7109375" style="1758" customWidth="1"/>
    <col min="14851" max="14851" width="15.7109375" style="1758" customWidth="1"/>
    <col min="14852" max="15104" width="9.140625" style="1758"/>
    <col min="15105" max="15105" width="6.5703125" style="1758" customWidth="1"/>
    <col min="15106" max="15106" width="50.7109375" style="1758" customWidth="1"/>
    <col min="15107" max="15107" width="15.7109375" style="1758" customWidth="1"/>
    <col min="15108" max="15360" width="9.140625" style="1758"/>
    <col min="15361" max="15361" width="6.5703125" style="1758" customWidth="1"/>
    <col min="15362" max="15362" width="50.7109375" style="1758" customWidth="1"/>
    <col min="15363" max="15363" width="15.7109375" style="1758" customWidth="1"/>
    <col min="15364" max="15616" width="9.140625" style="1758"/>
    <col min="15617" max="15617" width="6.5703125" style="1758" customWidth="1"/>
    <col min="15618" max="15618" width="50.7109375" style="1758" customWidth="1"/>
    <col min="15619" max="15619" width="15.7109375" style="1758" customWidth="1"/>
    <col min="15620" max="15872" width="9.140625" style="1758"/>
    <col min="15873" max="15873" width="6.5703125" style="1758" customWidth="1"/>
    <col min="15874" max="15874" width="50.7109375" style="1758" customWidth="1"/>
    <col min="15875" max="15875" width="15.7109375" style="1758" customWidth="1"/>
    <col min="15876" max="16128" width="9.140625" style="1758"/>
    <col min="16129" max="16129" width="6.5703125" style="1758" customWidth="1"/>
    <col min="16130" max="16130" width="50.7109375" style="1758" customWidth="1"/>
    <col min="16131" max="16131" width="15.7109375" style="1758" customWidth="1"/>
    <col min="16132" max="16384" width="9.140625" style="1758"/>
  </cols>
  <sheetData>
    <row r="2" spans="1:4" ht="15.75">
      <c r="A2" s="2176"/>
      <c r="B2" s="2177" t="s">
        <v>2707</v>
      </c>
    </row>
    <row r="3" spans="1:4" ht="15.75">
      <c r="A3" s="2176"/>
      <c r="B3" s="2177"/>
    </row>
    <row r="4" spans="1:4" ht="15.75">
      <c r="A4" s="2178" t="s">
        <v>76</v>
      </c>
      <c r="B4" s="2177" t="s">
        <v>3143</v>
      </c>
    </row>
    <row r="5" spans="1:4" ht="15.75">
      <c r="A5" s="2176"/>
      <c r="B5" s="2177"/>
    </row>
    <row r="6" spans="1:4" ht="15.75">
      <c r="A6" s="2176"/>
      <c r="B6" s="2179" t="s">
        <v>3144</v>
      </c>
    </row>
    <row r="7" spans="1:4" ht="15.75">
      <c r="A7" s="2176"/>
      <c r="B7" s="2179"/>
    </row>
    <row r="9" spans="1:4" ht="15.75">
      <c r="A9" s="2180" t="s">
        <v>2659</v>
      </c>
      <c r="B9" s="2181" t="s">
        <v>3145</v>
      </c>
      <c r="C9" s="2182">
        <f>+'2.1.PRIKLJUČEK PRIMAR KENOG'!F98</f>
        <v>0</v>
      </c>
      <c r="D9" s="2005" t="s">
        <v>2645</v>
      </c>
    </row>
    <row r="10" spans="1:4" ht="15.75">
      <c r="A10" s="2180" t="s">
        <v>2661</v>
      </c>
      <c r="B10" s="2181" t="s">
        <v>2662</v>
      </c>
      <c r="C10" s="2182">
        <f>+'2.2.TOPLOTNA POSTAJA + TČ'!F312</f>
        <v>0</v>
      </c>
      <c r="D10" s="2005" t="s">
        <v>2645</v>
      </c>
    </row>
    <row r="11" spans="1:4" ht="15.75">
      <c r="A11" s="2180" t="s">
        <v>2663</v>
      </c>
      <c r="B11" s="2181" t="s">
        <v>2664</v>
      </c>
      <c r="C11" s="2182">
        <f>+'2.3.GRELNIKI KLIMATA'!F63</f>
        <v>0</v>
      </c>
      <c r="D11" s="2005" t="s">
        <v>2645</v>
      </c>
    </row>
    <row r="12" spans="1:4" ht="15.75">
      <c r="A12" s="2180" t="s">
        <v>3146</v>
      </c>
      <c r="B12" s="2181" t="s">
        <v>2666</v>
      </c>
      <c r="C12" s="2182">
        <f>+'2.5 RADIATORJI, KONVEKTORJI'!F361</f>
        <v>0</v>
      </c>
      <c r="D12" s="2005" t="s">
        <v>2645</v>
      </c>
    </row>
    <row r="13" spans="1:4" ht="15.75">
      <c r="A13" s="2180"/>
      <c r="B13" s="2181"/>
      <c r="C13" s="2182"/>
      <c r="D13" s="2005"/>
    </row>
    <row r="14" spans="1:4" ht="15.75">
      <c r="A14" s="2180"/>
      <c r="B14" s="2181"/>
      <c r="C14" s="2182"/>
      <c r="D14" s="2005"/>
    </row>
    <row r="15" spans="1:4" ht="15.75">
      <c r="B15" s="2181" t="s">
        <v>1822</v>
      </c>
      <c r="C15" s="2183">
        <f>SUM(C9:C12)</f>
        <v>0</v>
      </c>
      <c r="D15" s="2184" t="s">
        <v>2645</v>
      </c>
    </row>
    <row r="17" spans="1:12">
      <c r="B17" s="1758" t="s">
        <v>2686</v>
      </c>
    </row>
    <row r="19" spans="1:12" s="2186" customFormat="1">
      <c r="A19" s="2185"/>
      <c r="C19" s="2185"/>
      <c r="F19" s="1820"/>
    </row>
    <row r="20" spans="1:12" ht="45.2" customHeight="1">
      <c r="A20" s="2187">
        <v>1</v>
      </c>
      <c r="B20" s="1837" t="s">
        <v>2687</v>
      </c>
      <c r="E20" s="2116"/>
      <c r="F20" s="1782"/>
      <c r="G20" s="1782"/>
      <c r="H20" s="1782"/>
      <c r="I20" s="2182"/>
      <c r="J20" s="1782"/>
      <c r="K20" s="1782"/>
      <c r="L20" s="1782"/>
    </row>
    <row r="21" spans="1:12" ht="25.5">
      <c r="A21" s="2187">
        <v>2</v>
      </c>
      <c r="B21" s="1814" t="s">
        <v>2688</v>
      </c>
      <c r="E21" s="2116"/>
      <c r="F21" s="1782"/>
      <c r="G21" s="1782"/>
      <c r="H21" s="1782"/>
      <c r="I21" s="2182"/>
      <c r="J21" s="1782"/>
      <c r="K21" s="1782"/>
      <c r="L21" s="1782"/>
    </row>
    <row r="22" spans="1:12" ht="13.15" customHeight="1">
      <c r="A22" s="2187"/>
      <c r="B22" s="1814"/>
      <c r="E22" s="2116"/>
      <c r="F22" s="1782"/>
      <c r="G22" s="1782"/>
      <c r="H22" s="1782"/>
      <c r="I22" s="2182"/>
      <c r="J22" s="1782"/>
      <c r="K22" s="1782"/>
      <c r="L22" s="1782"/>
    </row>
    <row r="23" spans="1:12" ht="38.25">
      <c r="A23" s="2187">
        <v>3</v>
      </c>
      <c r="B23" s="1814" t="s">
        <v>2689</v>
      </c>
      <c r="E23" s="2116"/>
      <c r="F23" s="1782"/>
      <c r="G23" s="1782"/>
      <c r="H23" s="1782"/>
      <c r="I23" s="2182"/>
      <c r="J23" s="1782"/>
      <c r="K23" s="1782"/>
      <c r="L23" s="1782"/>
    </row>
    <row r="24" spans="1:12" ht="13.15" customHeight="1">
      <c r="A24" s="2187"/>
      <c r="B24" s="1814"/>
      <c r="E24" s="2116"/>
      <c r="F24" s="1782"/>
      <c r="G24" s="1782"/>
      <c r="H24" s="1782"/>
      <c r="I24" s="2182"/>
      <c r="J24" s="1782"/>
      <c r="K24" s="1782"/>
      <c r="L24" s="1782"/>
    </row>
    <row r="25" spans="1:12" ht="76.5" customHeight="1">
      <c r="A25" s="2187">
        <v>4</v>
      </c>
      <c r="B25" s="1837" t="s">
        <v>2690</v>
      </c>
      <c r="E25" s="2116"/>
      <c r="F25" s="1782"/>
      <c r="G25" s="1782"/>
      <c r="H25" s="1782"/>
      <c r="I25" s="2182"/>
      <c r="J25" s="1782"/>
      <c r="K25" s="1782"/>
      <c r="L25" s="1782"/>
    </row>
    <row r="26" spans="1:12" ht="15.75" customHeight="1">
      <c r="A26" s="2187"/>
      <c r="B26" s="1837"/>
      <c r="E26" s="2116"/>
      <c r="F26" s="1782"/>
      <c r="G26" s="1782"/>
      <c r="H26" s="1782"/>
      <c r="I26" s="2182"/>
      <c r="J26" s="1782"/>
      <c r="K26" s="1782"/>
      <c r="L26" s="1782"/>
    </row>
    <row r="27" spans="1:12" ht="25.5">
      <c r="A27" s="2187">
        <v>5</v>
      </c>
      <c r="B27" s="1814" t="s">
        <v>2691</v>
      </c>
      <c r="E27" s="2116"/>
      <c r="F27" s="1782"/>
      <c r="G27" s="1782"/>
      <c r="H27" s="1782"/>
      <c r="I27" s="2182"/>
      <c r="J27" s="1782"/>
      <c r="K27" s="1782"/>
      <c r="L27" s="1782"/>
    </row>
    <row r="28" spans="1:12">
      <c r="A28" s="2187"/>
      <c r="B28" s="1814"/>
      <c r="E28" s="2116"/>
      <c r="F28" s="1782"/>
      <c r="G28" s="1782"/>
      <c r="H28" s="1782"/>
      <c r="I28" s="2182"/>
      <c r="J28" s="1782"/>
      <c r="K28" s="1782"/>
      <c r="L28" s="1782"/>
    </row>
    <row r="29" spans="1:12" ht="38.25">
      <c r="A29" s="2187">
        <v>6</v>
      </c>
      <c r="B29" s="1814" t="s">
        <v>2692</v>
      </c>
      <c r="E29" s="2116"/>
      <c r="F29" s="1782"/>
      <c r="G29" s="1782"/>
      <c r="H29" s="1782"/>
      <c r="I29" s="2182"/>
      <c r="J29" s="1782"/>
      <c r="K29" s="1782"/>
      <c r="L29" s="1782"/>
    </row>
    <row r="30" spans="1:12">
      <c r="A30" s="2187"/>
      <c r="B30" s="1814"/>
      <c r="E30" s="2116"/>
      <c r="F30" s="1782"/>
      <c r="G30" s="1782"/>
      <c r="H30" s="1782"/>
      <c r="I30" s="2182"/>
      <c r="J30" s="1782"/>
      <c r="K30" s="1782"/>
      <c r="L30" s="1782"/>
    </row>
    <row r="31" spans="1:12" ht="76.5" customHeight="1">
      <c r="A31" s="2187">
        <v>7</v>
      </c>
      <c r="B31" s="2188" t="s">
        <v>2693</v>
      </c>
      <c r="E31" s="2116"/>
      <c r="F31" s="1782"/>
      <c r="G31" s="1782"/>
      <c r="H31" s="1782"/>
      <c r="I31" s="2182"/>
      <c r="J31" s="1782"/>
      <c r="K31" s="1782"/>
      <c r="L31" s="1782"/>
    </row>
    <row r="32" spans="1:12" ht="51" customHeight="1">
      <c r="A32" s="2187">
        <v>8</v>
      </c>
      <c r="B32" s="2188" t="s">
        <v>3147</v>
      </c>
      <c r="E32" s="2116"/>
      <c r="F32" s="1782"/>
      <c r="G32" s="1782"/>
      <c r="H32" s="1782"/>
      <c r="I32" s="2182"/>
      <c r="J32" s="1782"/>
      <c r="K32" s="1782"/>
      <c r="L32" s="1782"/>
    </row>
    <row r="33" spans="1:14" ht="76.5">
      <c r="A33" s="2187">
        <v>9</v>
      </c>
      <c r="B33" s="1814" t="s">
        <v>2695</v>
      </c>
      <c r="E33" s="2116"/>
      <c r="F33" s="1782"/>
      <c r="G33" s="1782"/>
      <c r="H33" s="1782"/>
      <c r="I33" s="2182"/>
      <c r="J33" s="1782"/>
      <c r="K33" s="1782"/>
      <c r="L33" s="1782"/>
    </row>
    <row r="34" spans="1:14">
      <c r="A34" s="2187"/>
      <c r="B34" s="1814"/>
      <c r="E34" s="2116"/>
      <c r="F34" s="1782"/>
      <c r="G34" s="1782"/>
      <c r="H34" s="1782"/>
      <c r="I34" s="2182"/>
      <c r="J34" s="1782"/>
      <c r="K34" s="1782"/>
      <c r="L34" s="1782"/>
    </row>
    <row r="35" spans="1:14">
      <c r="A35" s="2187"/>
      <c r="B35" s="1814"/>
      <c r="E35" s="2116"/>
      <c r="F35" s="1782"/>
      <c r="G35" s="1782"/>
      <c r="H35" s="1782"/>
      <c r="I35" s="2182"/>
      <c r="J35" s="1782"/>
      <c r="K35" s="1782"/>
      <c r="L35" s="1782"/>
    </row>
    <row r="36" spans="1:14" ht="38.25">
      <c r="A36" s="2187">
        <v>10</v>
      </c>
      <c r="B36" s="1814" t="s">
        <v>2696</v>
      </c>
      <c r="E36" s="2116"/>
      <c r="F36" s="1782"/>
      <c r="G36" s="1782"/>
      <c r="H36" s="1782"/>
      <c r="I36" s="2182"/>
      <c r="J36" s="1782"/>
      <c r="K36" s="1782"/>
      <c r="L36" s="1782"/>
    </row>
    <row r="37" spans="1:14">
      <c r="A37" s="2187"/>
      <c r="B37" s="1814"/>
      <c r="E37" s="2116"/>
      <c r="F37" s="1782"/>
      <c r="G37" s="1782"/>
      <c r="H37" s="1782"/>
      <c r="I37" s="2182"/>
      <c r="J37" s="1782"/>
      <c r="K37" s="1782"/>
      <c r="L37" s="1782"/>
    </row>
    <row r="38" spans="1:14" ht="25.5">
      <c r="A38" s="2187">
        <v>11</v>
      </c>
      <c r="B38" s="1814" t="s">
        <v>2697</v>
      </c>
      <c r="E38" s="2116"/>
      <c r="F38" s="1782"/>
      <c r="G38" s="1782"/>
      <c r="H38" s="1782"/>
      <c r="I38" s="2182"/>
      <c r="J38" s="1782"/>
      <c r="K38" s="1782"/>
      <c r="L38" s="1782"/>
    </row>
    <row r="39" spans="1:14">
      <c r="A39" s="2187"/>
      <c r="B39" s="1814"/>
      <c r="E39" s="2116"/>
      <c r="F39" s="1782"/>
      <c r="G39" s="1782"/>
      <c r="H39" s="1782"/>
      <c r="I39" s="2182"/>
      <c r="J39" s="1782"/>
      <c r="K39" s="1782"/>
      <c r="L39" s="1782"/>
    </row>
    <row r="40" spans="1:14" s="2186" customFormat="1">
      <c r="A40" s="2185"/>
      <c r="C40" s="2185"/>
      <c r="F40" s="1820"/>
    </row>
    <row r="41" spans="1:14">
      <c r="A41" s="2187"/>
      <c r="B41" s="2189"/>
      <c r="E41" s="2116"/>
      <c r="F41" s="1782"/>
      <c r="G41" s="1782"/>
      <c r="H41" s="1782"/>
      <c r="I41" s="2182"/>
      <c r="J41" s="1782"/>
      <c r="K41" s="1782"/>
      <c r="L41" s="1782"/>
    </row>
    <row r="42" spans="1:14" ht="15.75">
      <c r="A42" s="2190"/>
      <c r="B42" s="2191" t="s">
        <v>2698</v>
      </c>
      <c r="E42" s="2116"/>
      <c r="F42" s="1782"/>
      <c r="G42" s="1782"/>
      <c r="H42" s="1782"/>
      <c r="I42" s="2182"/>
      <c r="J42" s="1782"/>
      <c r="K42" s="1782"/>
      <c r="L42" s="1782"/>
    </row>
    <row r="43" spans="1:14">
      <c r="A43" s="2187"/>
      <c r="B43" s="2192"/>
      <c r="E43" s="2116"/>
      <c r="F43" s="1782"/>
      <c r="G43" s="1782"/>
      <c r="H43" s="1782"/>
      <c r="I43" s="2182"/>
      <c r="J43" s="1782"/>
      <c r="K43" s="1782"/>
      <c r="L43" s="1782"/>
    </row>
    <row r="44" spans="1:14" ht="38.25">
      <c r="A44" s="1565"/>
      <c r="B44" s="2193" t="s">
        <v>2699</v>
      </c>
      <c r="D44" s="1567"/>
      <c r="E44" s="2116"/>
      <c r="F44" s="1782"/>
      <c r="G44" s="1782"/>
      <c r="H44" s="1782"/>
      <c r="I44" s="2182"/>
      <c r="J44" s="1782"/>
      <c r="K44" s="1782"/>
      <c r="L44" s="1782"/>
      <c r="N44" s="1837"/>
    </row>
    <row r="45" spans="1:14" ht="88.5" customHeight="1">
      <c r="A45" s="1565"/>
      <c r="B45" s="2193" t="s">
        <v>2700</v>
      </c>
      <c r="D45" s="1567"/>
      <c r="E45" s="2116"/>
      <c r="F45" s="1782"/>
      <c r="G45" s="1782"/>
      <c r="H45" s="1782"/>
      <c r="I45" s="2182"/>
      <c r="J45" s="1782"/>
      <c r="K45" s="1782"/>
      <c r="L45" s="1782"/>
      <c r="N45" s="1837"/>
    </row>
    <row r="46" spans="1:14">
      <c r="A46" s="2187"/>
      <c r="B46" s="1814"/>
      <c r="E46" s="2116"/>
      <c r="F46" s="1782"/>
      <c r="G46" s="1782"/>
      <c r="H46" s="1782"/>
      <c r="I46" s="2182"/>
      <c r="J46" s="1782"/>
      <c r="K46" s="1782"/>
      <c r="L46" s="1782"/>
    </row>
    <row r="47" spans="1:14" ht="60" customHeight="1">
      <c r="A47" s="1565"/>
      <c r="B47" s="2193" t="s">
        <v>2701</v>
      </c>
      <c r="D47" s="1567"/>
      <c r="E47" s="2116"/>
      <c r="F47" s="1782"/>
      <c r="G47" s="1782"/>
      <c r="H47" s="1782"/>
      <c r="I47" s="2182"/>
      <c r="J47" s="1782"/>
      <c r="K47" s="1782"/>
      <c r="L47" s="1782"/>
      <c r="N47" s="1837"/>
    </row>
    <row r="48" spans="1:14" ht="45.2" customHeight="1">
      <c r="A48" s="1565"/>
      <c r="B48" s="2193" t="s">
        <v>2702</v>
      </c>
      <c r="D48" s="1567"/>
      <c r="E48" s="2116"/>
      <c r="F48" s="1782"/>
      <c r="G48" s="1782"/>
      <c r="H48" s="1782"/>
      <c r="I48" s="2182"/>
      <c r="J48" s="1782"/>
      <c r="K48" s="1782"/>
      <c r="L48" s="1782"/>
      <c r="N48" s="1837"/>
    </row>
    <row r="49" spans="1:14">
      <c r="A49" s="1565"/>
      <c r="B49" s="2193" t="s">
        <v>2703</v>
      </c>
      <c r="D49" s="1567"/>
      <c r="E49" s="2116"/>
      <c r="F49" s="1782"/>
      <c r="G49" s="1782"/>
      <c r="H49" s="1782"/>
      <c r="I49" s="2182"/>
      <c r="J49" s="1782"/>
      <c r="K49" s="1782"/>
      <c r="L49" s="1782"/>
      <c r="N49" s="2194"/>
    </row>
    <row r="50" spans="1:14" s="1572" customFormat="1">
      <c r="A50" s="1565"/>
      <c r="B50" s="2195" t="s">
        <v>2704</v>
      </c>
      <c r="C50" s="1569"/>
      <c r="D50" s="1567"/>
      <c r="E50" s="2116"/>
      <c r="F50" s="2196"/>
      <c r="G50" s="2196"/>
      <c r="H50" s="2196"/>
      <c r="I50" s="2197"/>
      <c r="J50" s="1782"/>
      <c r="K50" s="1782"/>
      <c r="L50" s="1782"/>
      <c r="N50" s="2194"/>
    </row>
    <row r="51" spans="1:14" s="1572" customFormat="1" ht="38.25">
      <c r="A51" s="1565"/>
      <c r="B51" s="1606" t="s">
        <v>2710</v>
      </c>
      <c r="C51" s="1569"/>
      <c r="D51" s="1567"/>
      <c r="E51" s="2116"/>
      <c r="F51" s="2196"/>
      <c r="G51" s="2196"/>
      <c r="H51" s="2196"/>
      <c r="I51" s="2197"/>
      <c r="J51" s="1782"/>
      <c r="K51" s="1782"/>
      <c r="L51" s="1782"/>
      <c r="N51" s="2194"/>
    </row>
    <row r="52" spans="1:14" s="1572" customFormat="1" ht="63.75">
      <c r="A52" s="1565"/>
      <c r="B52" s="1610" t="s">
        <v>2711</v>
      </c>
      <c r="C52" s="1569"/>
      <c r="D52" s="1567"/>
      <c r="E52" s="2116"/>
      <c r="F52" s="2196"/>
      <c r="G52" s="2196"/>
      <c r="H52" s="2196"/>
      <c r="I52" s="2197"/>
      <c r="J52" s="1782"/>
      <c r="K52" s="1782"/>
      <c r="L52" s="1782"/>
      <c r="N52" s="2194"/>
    </row>
    <row r="53" spans="1:14" s="1572" customFormat="1">
      <c r="A53" s="1565"/>
      <c r="B53" s="2198" t="s">
        <v>2712</v>
      </c>
      <c r="C53" s="1569"/>
      <c r="D53" s="1567"/>
      <c r="E53" s="2116"/>
      <c r="F53" s="2196"/>
      <c r="G53" s="2196"/>
      <c r="H53" s="2196"/>
      <c r="I53" s="2197"/>
      <c r="J53" s="1782"/>
      <c r="K53" s="1782"/>
      <c r="L53" s="1782"/>
      <c r="N53" s="2194"/>
    </row>
    <row r="54" spans="1:14" ht="76.5">
      <c r="A54" s="1565"/>
      <c r="B54" s="1837" t="s">
        <v>2706</v>
      </c>
      <c r="D54" s="2004"/>
      <c r="E54" s="2199"/>
      <c r="F54" s="1782"/>
      <c r="G54" s="1782"/>
      <c r="H54" s="1782"/>
      <c r="I54" s="2182"/>
      <c r="J54" s="2200"/>
      <c r="K54" s="2200"/>
      <c r="L54" s="2200"/>
    </row>
  </sheetData>
  <sheetProtection algorithmName="SHA-512" hashValue="IGHe32g1bz2XijOpcJ/NVuWbDYXhtIfgoeIixMw08o0IB5oQnfMZGjTCSYvdHG42NJcOWhIU0PCrDaU27DT4uA==" saltValue="VvbciWm6ecsmTmiK5DngBQ==" spinCount="100000" sheet="1" objects="1" scenarios="1" selectLockedCells="1"/>
  <pageMargins left="0.74803149606299213" right="0.74803149606299213" top="0.98425196850393704" bottom="0.98425196850393704" header="0.51181102362204722" footer="0.51181102362204722"/>
  <pageSetup paperSize="9" orientation="portrait" verticalDpi="300" r:id="rId1"/>
  <headerFooter alignWithMargins="0">
    <oddHeader>&amp;COGREVANJE</oddHeader>
    <oddFooter xml:space="preserve">&amp;C&amp;P/&amp;N&amp;RPZI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726EC-2740-4E66-B92C-F845BB3B28DF}">
  <sheetPr>
    <tabColor theme="5" tint="0.59999389629810485"/>
  </sheetPr>
  <dimension ref="A1:Z100"/>
  <sheetViews>
    <sheetView showZeros="0" zoomScaleNormal="100" zoomScaleSheetLayoutView="100" workbookViewId="0">
      <selection activeCell="E11" sqref="E11"/>
    </sheetView>
  </sheetViews>
  <sheetFormatPr defaultColWidth="8.85546875" defaultRowHeight="12.75"/>
  <cols>
    <col min="1" max="1" width="5.7109375" style="2187" customWidth="1"/>
    <col min="2" max="2" width="50.7109375" style="1837" customWidth="1"/>
    <col min="3" max="3" width="5.7109375" style="2004" customWidth="1"/>
    <col min="4" max="4" width="5.7109375" style="2182" customWidth="1"/>
    <col min="5" max="5" width="11.7109375" style="2182" customWidth="1"/>
    <col min="6" max="6" width="12.42578125" style="2182" customWidth="1"/>
    <col min="7" max="26" width="8.85546875" style="2113"/>
    <col min="27" max="256" width="8.85546875" style="1758"/>
    <col min="257" max="257" width="5.7109375" style="1758" customWidth="1"/>
    <col min="258" max="258" width="50.7109375" style="1758" customWidth="1"/>
    <col min="259" max="260" width="5.7109375" style="1758" customWidth="1"/>
    <col min="261" max="261" width="11.7109375" style="1758" customWidth="1"/>
    <col min="262" max="262" width="12.42578125" style="1758" customWidth="1"/>
    <col min="263" max="512" width="8.85546875" style="1758"/>
    <col min="513" max="513" width="5.7109375" style="1758" customWidth="1"/>
    <col min="514" max="514" width="50.7109375" style="1758" customWidth="1"/>
    <col min="515" max="516" width="5.7109375" style="1758" customWidth="1"/>
    <col min="517" max="517" width="11.7109375" style="1758" customWidth="1"/>
    <col min="518" max="518" width="12.42578125" style="1758" customWidth="1"/>
    <col min="519" max="768" width="8.85546875" style="1758"/>
    <col min="769" max="769" width="5.7109375" style="1758" customWidth="1"/>
    <col min="770" max="770" width="50.7109375" style="1758" customWidth="1"/>
    <col min="771" max="772" width="5.7109375" style="1758" customWidth="1"/>
    <col min="773" max="773" width="11.7109375" style="1758" customWidth="1"/>
    <col min="774" max="774" width="12.42578125" style="1758" customWidth="1"/>
    <col min="775" max="1024" width="8.85546875" style="1758"/>
    <col min="1025" max="1025" width="5.7109375" style="1758" customWidth="1"/>
    <col min="1026" max="1026" width="50.7109375" style="1758" customWidth="1"/>
    <col min="1027" max="1028" width="5.7109375" style="1758" customWidth="1"/>
    <col min="1029" max="1029" width="11.7109375" style="1758" customWidth="1"/>
    <col min="1030" max="1030" width="12.42578125" style="1758" customWidth="1"/>
    <col min="1031" max="1280" width="8.85546875" style="1758"/>
    <col min="1281" max="1281" width="5.7109375" style="1758" customWidth="1"/>
    <col min="1282" max="1282" width="50.7109375" style="1758" customWidth="1"/>
    <col min="1283" max="1284" width="5.7109375" style="1758" customWidth="1"/>
    <col min="1285" max="1285" width="11.7109375" style="1758" customWidth="1"/>
    <col min="1286" max="1286" width="12.42578125" style="1758" customWidth="1"/>
    <col min="1287" max="1536" width="8.85546875" style="1758"/>
    <col min="1537" max="1537" width="5.7109375" style="1758" customWidth="1"/>
    <col min="1538" max="1538" width="50.7109375" style="1758" customWidth="1"/>
    <col min="1539" max="1540" width="5.7109375" style="1758" customWidth="1"/>
    <col min="1541" max="1541" width="11.7109375" style="1758" customWidth="1"/>
    <col min="1542" max="1542" width="12.42578125" style="1758" customWidth="1"/>
    <col min="1543" max="1792" width="8.85546875" style="1758"/>
    <col min="1793" max="1793" width="5.7109375" style="1758" customWidth="1"/>
    <col min="1794" max="1794" width="50.7109375" style="1758" customWidth="1"/>
    <col min="1795" max="1796" width="5.7109375" style="1758" customWidth="1"/>
    <col min="1797" max="1797" width="11.7109375" style="1758" customWidth="1"/>
    <col min="1798" max="1798" width="12.42578125" style="1758" customWidth="1"/>
    <col min="1799" max="2048" width="8.85546875" style="1758"/>
    <col min="2049" max="2049" width="5.7109375" style="1758" customWidth="1"/>
    <col min="2050" max="2050" width="50.7109375" style="1758" customWidth="1"/>
    <col min="2051" max="2052" width="5.7109375" style="1758" customWidth="1"/>
    <col min="2053" max="2053" width="11.7109375" style="1758" customWidth="1"/>
    <col min="2054" max="2054" width="12.42578125" style="1758" customWidth="1"/>
    <col min="2055" max="2304" width="8.85546875" style="1758"/>
    <col min="2305" max="2305" width="5.7109375" style="1758" customWidth="1"/>
    <col min="2306" max="2306" width="50.7109375" style="1758" customWidth="1"/>
    <col min="2307" max="2308" width="5.7109375" style="1758" customWidth="1"/>
    <col min="2309" max="2309" width="11.7109375" style="1758" customWidth="1"/>
    <col min="2310" max="2310" width="12.42578125" style="1758" customWidth="1"/>
    <col min="2311" max="2560" width="8.85546875" style="1758"/>
    <col min="2561" max="2561" width="5.7109375" style="1758" customWidth="1"/>
    <col min="2562" max="2562" width="50.7109375" style="1758" customWidth="1"/>
    <col min="2563" max="2564" width="5.7109375" style="1758" customWidth="1"/>
    <col min="2565" max="2565" width="11.7109375" style="1758" customWidth="1"/>
    <col min="2566" max="2566" width="12.42578125" style="1758" customWidth="1"/>
    <col min="2567" max="2816" width="8.85546875" style="1758"/>
    <col min="2817" max="2817" width="5.7109375" style="1758" customWidth="1"/>
    <col min="2818" max="2818" width="50.7109375" style="1758" customWidth="1"/>
    <col min="2819" max="2820" width="5.7109375" style="1758" customWidth="1"/>
    <col min="2821" max="2821" width="11.7109375" style="1758" customWidth="1"/>
    <col min="2822" max="2822" width="12.42578125" style="1758" customWidth="1"/>
    <col min="2823" max="3072" width="8.85546875" style="1758"/>
    <col min="3073" max="3073" width="5.7109375" style="1758" customWidth="1"/>
    <col min="3074" max="3074" width="50.7109375" style="1758" customWidth="1"/>
    <col min="3075" max="3076" width="5.7109375" style="1758" customWidth="1"/>
    <col min="3077" max="3077" width="11.7109375" style="1758" customWidth="1"/>
    <col min="3078" max="3078" width="12.42578125" style="1758" customWidth="1"/>
    <col min="3079" max="3328" width="8.85546875" style="1758"/>
    <col min="3329" max="3329" width="5.7109375" style="1758" customWidth="1"/>
    <col min="3330" max="3330" width="50.7109375" style="1758" customWidth="1"/>
    <col min="3331" max="3332" width="5.7109375" style="1758" customWidth="1"/>
    <col min="3333" max="3333" width="11.7109375" style="1758" customWidth="1"/>
    <col min="3334" max="3334" width="12.42578125" style="1758" customWidth="1"/>
    <col min="3335" max="3584" width="8.85546875" style="1758"/>
    <col min="3585" max="3585" width="5.7109375" style="1758" customWidth="1"/>
    <col min="3586" max="3586" width="50.7109375" style="1758" customWidth="1"/>
    <col min="3587" max="3588" width="5.7109375" style="1758" customWidth="1"/>
    <col min="3589" max="3589" width="11.7109375" style="1758" customWidth="1"/>
    <col min="3590" max="3590" width="12.42578125" style="1758" customWidth="1"/>
    <col min="3591" max="3840" width="8.85546875" style="1758"/>
    <col min="3841" max="3841" width="5.7109375" style="1758" customWidth="1"/>
    <col min="3842" max="3842" width="50.7109375" style="1758" customWidth="1"/>
    <col min="3843" max="3844" width="5.7109375" style="1758" customWidth="1"/>
    <col min="3845" max="3845" width="11.7109375" style="1758" customWidth="1"/>
    <col min="3846" max="3846" width="12.42578125" style="1758" customWidth="1"/>
    <col min="3847" max="4096" width="8.85546875" style="1758"/>
    <col min="4097" max="4097" width="5.7109375" style="1758" customWidth="1"/>
    <col min="4098" max="4098" width="50.7109375" style="1758" customWidth="1"/>
    <col min="4099" max="4100" width="5.7109375" style="1758" customWidth="1"/>
    <col min="4101" max="4101" width="11.7109375" style="1758" customWidth="1"/>
    <col min="4102" max="4102" width="12.42578125" style="1758" customWidth="1"/>
    <col min="4103" max="4352" width="8.85546875" style="1758"/>
    <col min="4353" max="4353" width="5.7109375" style="1758" customWidth="1"/>
    <col min="4354" max="4354" width="50.7109375" style="1758" customWidth="1"/>
    <col min="4355" max="4356" width="5.7109375" style="1758" customWidth="1"/>
    <col min="4357" max="4357" width="11.7109375" style="1758" customWidth="1"/>
    <col min="4358" max="4358" width="12.42578125" style="1758" customWidth="1"/>
    <col min="4359" max="4608" width="8.85546875" style="1758"/>
    <col min="4609" max="4609" width="5.7109375" style="1758" customWidth="1"/>
    <col min="4610" max="4610" width="50.7109375" style="1758" customWidth="1"/>
    <col min="4611" max="4612" width="5.7109375" style="1758" customWidth="1"/>
    <col min="4613" max="4613" width="11.7109375" style="1758" customWidth="1"/>
    <col min="4614" max="4614" width="12.42578125" style="1758" customWidth="1"/>
    <col min="4615" max="4864" width="8.85546875" style="1758"/>
    <col min="4865" max="4865" width="5.7109375" style="1758" customWidth="1"/>
    <col min="4866" max="4866" width="50.7109375" style="1758" customWidth="1"/>
    <col min="4867" max="4868" width="5.7109375" style="1758" customWidth="1"/>
    <col min="4869" max="4869" width="11.7109375" style="1758" customWidth="1"/>
    <col min="4870" max="4870" width="12.42578125" style="1758" customWidth="1"/>
    <col min="4871" max="5120" width="8.85546875" style="1758"/>
    <col min="5121" max="5121" width="5.7109375" style="1758" customWidth="1"/>
    <col min="5122" max="5122" width="50.7109375" style="1758" customWidth="1"/>
    <col min="5123" max="5124" width="5.7109375" style="1758" customWidth="1"/>
    <col min="5125" max="5125" width="11.7109375" style="1758" customWidth="1"/>
    <col min="5126" max="5126" width="12.42578125" style="1758" customWidth="1"/>
    <col min="5127" max="5376" width="8.85546875" style="1758"/>
    <col min="5377" max="5377" width="5.7109375" style="1758" customWidth="1"/>
    <col min="5378" max="5378" width="50.7109375" style="1758" customWidth="1"/>
    <col min="5379" max="5380" width="5.7109375" style="1758" customWidth="1"/>
    <col min="5381" max="5381" width="11.7109375" style="1758" customWidth="1"/>
    <col min="5382" max="5382" width="12.42578125" style="1758" customWidth="1"/>
    <col min="5383" max="5632" width="8.85546875" style="1758"/>
    <col min="5633" max="5633" width="5.7109375" style="1758" customWidth="1"/>
    <col min="5634" max="5634" width="50.7109375" style="1758" customWidth="1"/>
    <col min="5635" max="5636" width="5.7109375" style="1758" customWidth="1"/>
    <col min="5637" max="5637" width="11.7109375" style="1758" customWidth="1"/>
    <col min="5638" max="5638" width="12.42578125" style="1758" customWidth="1"/>
    <col min="5639" max="5888" width="8.85546875" style="1758"/>
    <col min="5889" max="5889" width="5.7109375" style="1758" customWidth="1"/>
    <col min="5890" max="5890" width="50.7109375" style="1758" customWidth="1"/>
    <col min="5891" max="5892" width="5.7109375" style="1758" customWidth="1"/>
    <col min="5893" max="5893" width="11.7109375" style="1758" customWidth="1"/>
    <col min="5894" max="5894" width="12.42578125" style="1758" customWidth="1"/>
    <col min="5895" max="6144" width="8.85546875" style="1758"/>
    <col min="6145" max="6145" width="5.7109375" style="1758" customWidth="1"/>
    <col min="6146" max="6146" width="50.7109375" style="1758" customWidth="1"/>
    <col min="6147" max="6148" width="5.7109375" style="1758" customWidth="1"/>
    <col min="6149" max="6149" width="11.7109375" style="1758" customWidth="1"/>
    <col min="6150" max="6150" width="12.42578125" style="1758" customWidth="1"/>
    <col min="6151" max="6400" width="8.85546875" style="1758"/>
    <col min="6401" max="6401" width="5.7109375" style="1758" customWidth="1"/>
    <col min="6402" max="6402" width="50.7109375" style="1758" customWidth="1"/>
    <col min="6403" max="6404" width="5.7109375" style="1758" customWidth="1"/>
    <col min="6405" max="6405" width="11.7109375" style="1758" customWidth="1"/>
    <col min="6406" max="6406" width="12.42578125" style="1758" customWidth="1"/>
    <col min="6407" max="6656" width="8.85546875" style="1758"/>
    <col min="6657" max="6657" width="5.7109375" style="1758" customWidth="1"/>
    <col min="6658" max="6658" width="50.7109375" style="1758" customWidth="1"/>
    <col min="6659" max="6660" width="5.7109375" style="1758" customWidth="1"/>
    <col min="6661" max="6661" width="11.7109375" style="1758" customWidth="1"/>
    <col min="6662" max="6662" width="12.42578125" style="1758" customWidth="1"/>
    <col min="6663" max="6912" width="8.85546875" style="1758"/>
    <col min="6913" max="6913" width="5.7109375" style="1758" customWidth="1"/>
    <col min="6914" max="6914" width="50.7109375" style="1758" customWidth="1"/>
    <col min="6915" max="6916" width="5.7109375" style="1758" customWidth="1"/>
    <col min="6917" max="6917" width="11.7109375" style="1758" customWidth="1"/>
    <col min="6918" max="6918" width="12.42578125" style="1758" customWidth="1"/>
    <col min="6919" max="7168" width="8.85546875" style="1758"/>
    <col min="7169" max="7169" width="5.7109375" style="1758" customWidth="1"/>
    <col min="7170" max="7170" width="50.7109375" style="1758" customWidth="1"/>
    <col min="7171" max="7172" width="5.7109375" style="1758" customWidth="1"/>
    <col min="7173" max="7173" width="11.7109375" style="1758" customWidth="1"/>
    <col min="7174" max="7174" width="12.42578125" style="1758" customWidth="1"/>
    <col min="7175" max="7424" width="8.85546875" style="1758"/>
    <col min="7425" max="7425" width="5.7109375" style="1758" customWidth="1"/>
    <col min="7426" max="7426" width="50.7109375" style="1758" customWidth="1"/>
    <col min="7427" max="7428" width="5.7109375" style="1758" customWidth="1"/>
    <col min="7429" max="7429" width="11.7109375" style="1758" customWidth="1"/>
    <col min="7430" max="7430" width="12.42578125" style="1758" customWidth="1"/>
    <col min="7431" max="7680" width="8.85546875" style="1758"/>
    <col min="7681" max="7681" width="5.7109375" style="1758" customWidth="1"/>
    <col min="7682" max="7682" width="50.7109375" style="1758" customWidth="1"/>
    <col min="7683" max="7684" width="5.7109375" style="1758" customWidth="1"/>
    <col min="7685" max="7685" width="11.7109375" style="1758" customWidth="1"/>
    <col min="7686" max="7686" width="12.42578125" style="1758" customWidth="1"/>
    <col min="7687" max="7936" width="8.85546875" style="1758"/>
    <col min="7937" max="7937" width="5.7109375" style="1758" customWidth="1"/>
    <col min="7938" max="7938" width="50.7109375" style="1758" customWidth="1"/>
    <col min="7939" max="7940" width="5.7109375" style="1758" customWidth="1"/>
    <col min="7941" max="7941" width="11.7109375" style="1758" customWidth="1"/>
    <col min="7942" max="7942" width="12.42578125" style="1758" customWidth="1"/>
    <col min="7943" max="8192" width="8.85546875" style="1758"/>
    <col min="8193" max="8193" width="5.7109375" style="1758" customWidth="1"/>
    <col min="8194" max="8194" width="50.7109375" style="1758" customWidth="1"/>
    <col min="8195" max="8196" width="5.7109375" style="1758" customWidth="1"/>
    <col min="8197" max="8197" width="11.7109375" style="1758" customWidth="1"/>
    <col min="8198" max="8198" width="12.42578125" style="1758" customWidth="1"/>
    <col min="8199" max="8448" width="8.85546875" style="1758"/>
    <col min="8449" max="8449" width="5.7109375" style="1758" customWidth="1"/>
    <col min="8450" max="8450" width="50.7109375" style="1758" customWidth="1"/>
    <col min="8451" max="8452" width="5.7109375" style="1758" customWidth="1"/>
    <col min="8453" max="8453" width="11.7109375" style="1758" customWidth="1"/>
    <col min="8454" max="8454" width="12.42578125" style="1758" customWidth="1"/>
    <col min="8455" max="8704" width="8.85546875" style="1758"/>
    <col min="8705" max="8705" width="5.7109375" style="1758" customWidth="1"/>
    <col min="8706" max="8706" width="50.7109375" style="1758" customWidth="1"/>
    <col min="8707" max="8708" width="5.7109375" style="1758" customWidth="1"/>
    <col min="8709" max="8709" width="11.7109375" style="1758" customWidth="1"/>
    <col min="8710" max="8710" width="12.42578125" style="1758" customWidth="1"/>
    <col min="8711" max="8960" width="8.85546875" style="1758"/>
    <col min="8961" max="8961" width="5.7109375" style="1758" customWidth="1"/>
    <col min="8962" max="8962" width="50.7109375" style="1758" customWidth="1"/>
    <col min="8963" max="8964" width="5.7109375" style="1758" customWidth="1"/>
    <col min="8965" max="8965" width="11.7109375" style="1758" customWidth="1"/>
    <col min="8966" max="8966" width="12.42578125" style="1758" customWidth="1"/>
    <col min="8967" max="9216" width="8.85546875" style="1758"/>
    <col min="9217" max="9217" width="5.7109375" style="1758" customWidth="1"/>
    <col min="9218" max="9218" width="50.7109375" style="1758" customWidth="1"/>
    <col min="9219" max="9220" width="5.7109375" style="1758" customWidth="1"/>
    <col min="9221" max="9221" width="11.7109375" style="1758" customWidth="1"/>
    <col min="9222" max="9222" width="12.42578125" style="1758" customWidth="1"/>
    <col min="9223" max="9472" width="8.85546875" style="1758"/>
    <col min="9473" max="9473" width="5.7109375" style="1758" customWidth="1"/>
    <col min="9474" max="9474" width="50.7109375" style="1758" customWidth="1"/>
    <col min="9475" max="9476" width="5.7109375" style="1758" customWidth="1"/>
    <col min="9477" max="9477" width="11.7109375" style="1758" customWidth="1"/>
    <col min="9478" max="9478" width="12.42578125" style="1758" customWidth="1"/>
    <col min="9479" max="9728" width="8.85546875" style="1758"/>
    <col min="9729" max="9729" width="5.7109375" style="1758" customWidth="1"/>
    <col min="9730" max="9730" width="50.7109375" style="1758" customWidth="1"/>
    <col min="9731" max="9732" width="5.7109375" style="1758" customWidth="1"/>
    <col min="9733" max="9733" width="11.7109375" style="1758" customWidth="1"/>
    <col min="9734" max="9734" width="12.42578125" style="1758" customWidth="1"/>
    <col min="9735" max="9984" width="8.85546875" style="1758"/>
    <col min="9985" max="9985" width="5.7109375" style="1758" customWidth="1"/>
    <col min="9986" max="9986" width="50.7109375" style="1758" customWidth="1"/>
    <col min="9987" max="9988" width="5.7109375" style="1758" customWidth="1"/>
    <col min="9989" max="9989" width="11.7109375" style="1758" customWidth="1"/>
    <col min="9990" max="9990" width="12.42578125" style="1758" customWidth="1"/>
    <col min="9991" max="10240" width="8.85546875" style="1758"/>
    <col min="10241" max="10241" width="5.7109375" style="1758" customWidth="1"/>
    <col min="10242" max="10242" width="50.7109375" style="1758" customWidth="1"/>
    <col min="10243" max="10244" width="5.7109375" style="1758" customWidth="1"/>
    <col min="10245" max="10245" width="11.7109375" style="1758" customWidth="1"/>
    <col min="10246" max="10246" width="12.42578125" style="1758" customWidth="1"/>
    <col min="10247" max="10496" width="8.85546875" style="1758"/>
    <col min="10497" max="10497" width="5.7109375" style="1758" customWidth="1"/>
    <col min="10498" max="10498" width="50.7109375" style="1758" customWidth="1"/>
    <col min="10499" max="10500" width="5.7109375" style="1758" customWidth="1"/>
    <col min="10501" max="10501" width="11.7109375" style="1758" customWidth="1"/>
    <col min="10502" max="10502" width="12.42578125" style="1758" customWidth="1"/>
    <col min="10503" max="10752" width="8.85546875" style="1758"/>
    <col min="10753" max="10753" width="5.7109375" style="1758" customWidth="1"/>
    <col min="10754" max="10754" width="50.7109375" style="1758" customWidth="1"/>
    <col min="10755" max="10756" width="5.7109375" style="1758" customWidth="1"/>
    <col min="10757" max="10757" width="11.7109375" style="1758" customWidth="1"/>
    <col min="10758" max="10758" width="12.42578125" style="1758" customWidth="1"/>
    <col min="10759" max="11008" width="8.85546875" style="1758"/>
    <col min="11009" max="11009" width="5.7109375" style="1758" customWidth="1"/>
    <col min="11010" max="11010" width="50.7109375" style="1758" customWidth="1"/>
    <col min="11011" max="11012" width="5.7109375" style="1758" customWidth="1"/>
    <col min="11013" max="11013" width="11.7109375" style="1758" customWidth="1"/>
    <col min="11014" max="11014" width="12.42578125" style="1758" customWidth="1"/>
    <col min="11015" max="11264" width="8.85546875" style="1758"/>
    <col min="11265" max="11265" width="5.7109375" style="1758" customWidth="1"/>
    <col min="11266" max="11266" width="50.7109375" style="1758" customWidth="1"/>
    <col min="11267" max="11268" width="5.7109375" style="1758" customWidth="1"/>
    <col min="11269" max="11269" width="11.7109375" style="1758" customWidth="1"/>
    <col min="11270" max="11270" width="12.42578125" style="1758" customWidth="1"/>
    <col min="11271" max="11520" width="8.85546875" style="1758"/>
    <col min="11521" max="11521" width="5.7109375" style="1758" customWidth="1"/>
    <col min="11522" max="11522" width="50.7109375" style="1758" customWidth="1"/>
    <col min="11523" max="11524" width="5.7109375" style="1758" customWidth="1"/>
    <col min="11525" max="11525" width="11.7109375" style="1758" customWidth="1"/>
    <col min="11526" max="11526" width="12.42578125" style="1758" customWidth="1"/>
    <col min="11527" max="11776" width="8.85546875" style="1758"/>
    <col min="11777" max="11777" width="5.7109375" style="1758" customWidth="1"/>
    <col min="11778" max="11778" width="50.7109375" style="1758" customWidth="1"/>
    <col min="11779" max="11780" width="5.7109375" style="1758" customWidth="1"/>
    <col min="11781" max="11781" width="11.7109375" style="1758" customWidth="1"/>
    <col min="11782" max="11782" width="12.42578125" style="1758" customWidth="1"/>
    <col min="11783" max="12032" width="8.85546875" style="1758"/>
    <col min="12033" max="12033" width="5.7109375" style="1758" customWidth="1"/>
    <col min="12034" max="12034" width="50.7109375" style="1758" customWidth="1"/>
    <col min="12035" max="12036" width="5.7109375" style="1758" customWidth="1"/>
    <col min="12037" max="12037" width="11.7109375" style="1758" customWidth="1"/>
    <col min="12038" max="12038" width="12.42578125" style="1758" customWidth="1"/>
    <col min="12039" max="12288" width="8.85546875" style="1758"/>
    <col min="12289" max="12289" width="5.7109375" style="1758" customWidth="1"/>
    <col min="12290" max="12290" width="50.7109375" style="1758" customWidth="1"/>
    <col min="12291" max="12292" width="5.7109375" style="1758" customWidth="1"/>
    <col min="12293" max="12293" width="11.7109375" style="1758" customWidth="1"/>
    <col min="12294" max="12294" width="12.42578125" style="1758" customWidth="1"/>
    <col min="12295" max="12544" width="8.85546875" style="1758"/>
    <col min="12545" max="12545" width="5.7109375" style="1758" customWidth="1"/>
    <col min="12546" max="12546" width="50.7109375" style="1758" customWidth="1"/>
    <col min="12547" max="12548" width="5.7109375" style="1758" customWidth="1"/>
    <col min="12549" max="12549" width="11.7109375" style="1758" customWidth="1"/>
    <col min="12550" max="12550" width="12.42578125" style="1758" customWidth="1"/>
    <col min="12551" max="12800" width="8.85546875" style="1758"/>
    <col min="12801" max="12801" width="5.7109375" style="1758" customWidth="1"/>
    <col min="12802" max="12802" width="50.7109375" style="1758" customWidth="1"/>
    <col min="12803" max="12804" width="5.7109375" style="1758" customWidth="1"/>
    <col min="12805" max="12805" width="11.7109375" style="1758" customWidth="1"/>
    <col min="12806" max="12806" width="12.42578125" style="1758" customWidth="1"/>
    <col min="12807" max="13056" width="8.85546875" style="1758"/>
    <col min="13057" max="13057" width="5.7109375" style="1758" customWidth="1"/>
    <col min="13058" max="13058" width="50.7109375" style="1758" customWidth="1"/>
    <col min="13059" max="13060" width="5.7109375" style="1758" customWidth="1"/>
    <col min="13061" max="13061" width="11.7109375" style="1758" customWidth="1"/>
    <col min="13062" max="13062" width="12.42578125" style="1758" customWidth="1"/>
    <col min="13063" max="13312" width="8.85546875" style="1758"/>
    <col min="13313" max="13313" width="5.7109375" style="1758" customWidth="1"/>
    <col min="13314" max="13314" width="50.7109375" style="1758" customWidth="1"/>
    <col min="13315" max="13316" width="5.7109375" style="1758" customWidth="1"/>
    <col min="13317" max="13317" width="11.7109375" style="1758" customWidth="1"/>
    <col min="13318" max="13318" width="12.42578125" style="1758" customWidth="1"/>
    <col min="13319" max="13568" width="8.85546875" style="1758"/>
    <col min="13569" max="13569" width="5.7109375" style="1758" customWidth="1"/>
    <col min="13570" max="13570" width="50.7109375" style="1758" customWidth="1"/>
    <col min="13571" max="13572" width="5.7109375" style="1758" customWidth="1"/>
    <col min="13573" max="13573" width="11.7109375" style="1758" customWidth="1"/>
    <col min="13574" max="13574" width="12.42578125" style="1758" customWidth="1"/>
    <col min="13575" max="13824" width="8.85546875" style="1758"/>
    <col min="13825" max="13825" width="5.7109375" style="1758" customWidth="1"/>
    <col min="13826" max="13826" width="50.7109375" style="1758" customWidth="1"/>
    <col min="13827" max="13828" width="5.7109375" style="1758" customWidth="1"/>
    <col min="13829" max="13829" width="11.7109375" style="1758" customWidth="1"/>
    <col min="13830" max="13830" width="12.42578125" style="1758" customWidth="1"/>
    <col min="13831" max="14080" width="8.85546875" style="1758"/>
    <col min="14081" max="14081" width="5.7109375" style="1758" customWidth="1"/>
    <col min="14082" max="14082" width="50.7109375" style="1758" customWidth="1"/>
    <col min="14083" max="14084" width="5.7109375" style="1758" customWidth="1"/>
    <col min="14085" max="14085" width="11.7109375" style="1758" customWidth="1"/>
    <col min="14086" max="14086" width="12.42578125" style="1758" customWidth="1"/>
    <col min="14087" max="14336" width="8.85546875" style="1758"/>
    <col min="14337" max="14337" width="5.7109375" style="1758" customWidth="1"/>
    <col min="14338" max="14338" width="50.7109375" style="1758" customWidth="1"/>
    <col min="14339" max="14340" width="5.7109375" style="1758" customWidth="1"/>
    <col min="14341" max="14341" width="11.7109375" style="1758" customWidth="1"/>
    <col min="14342" max="14342" width="12.42578125" style="1758" customWidth="1"/>
    <col min="14343" max="14592" width="8.85546875" style="1758"/>
    <col min="14593" max="14593" width="5.7109375" style="1758" customWidth="1"/>
    <col min="14594" max="14594" width="50.7109375" style="1758" customWidth="1"/>
    <col min="14595" max="14596" width="5.7109375" style="1758" customWidth="1"/>
    <col min="14597" max="14597" width="11.7109375" style="1758" customWidth="1"/>
    <col min="14598" max="14598" width="12.42578125" style="1758" customWidth="1"/>
    <col min="14599" max="14848" width="8.85546875" style="1758"/>
    <col min="14849" max="14849" width="5.7109375" style="1758" customWidth="1"/>
    <col min="14850" max="14850" width="50.7109375" style="1758" customWidth="1"/>
    <col min="14851" max="14852" width="5.7109375" style="1758" customWidth="1"/>
    <col min="14853" max="14853" width="11.7109375" style="1758" customWidth="1"/>
    <col min="14854" max="14854" width="12.42578125" style="1758" customWidth="1"/>
    <col min="14855" max="15104" width="8.85546875" style="1758"/>
    <col min="15105" max="15105" width="5.7109375" style="1758" customWidth="1"/>
    <col min="15106" max="15106" width="50.7109375" style="1758" customWidth="1"/>
    <col min="15107" max="15108" width="5.7109375" style="1758" customWidth="1"/>
    <col min="15109" max="15109" width="11.7109375" style="1758" customWidth="1"/>
    <col min="15110" max="15110" width="12.42578125" style="1758" customWidth="1"/>
    <col min="15111" max="15360" width="8.85546875" style="1758"/>
    <col min="15361" max="15361" width="5.7109375" style="1758" customWidth="1"/>
    <col min="15362" max="15362" width="50.7109375" style="1758" customWidth="1"/>
    <col min="15363" max="15364" width="5.7109375" style="1758" customWidth="1"/>
    <col min="15365" max="15365" width="11.7109375" style="1758" customWidth="1"/>
    <col min="15366" max="15366" width="12.42578125" style="1758" customWidth="1"/>
    <col min="15367" max="15616" width="8.85546875" style="1758"/>
    <col min="15617" max="15617" width="5.7109375" style="1758" customWidth="1"/>
    <col min="15618" max="15618" width="50.7109375" style="1758" customWidth="1"/>
    <col min="15619" max="15620" width="5.7109375" style="1758" customWidth="1"/>
    <col min="15621" max="15621" width="11.7109375" style="1758" customWidth="1"/>
    <col min="15622" max="15622" width="12.42578125" style="1758" customWidth="1"/>
    <col min="15623" max="15872" width="8.85546875" style="1758"/>
    <col min="15873" max="15873" width="5.7109375" style="1758" customWidth="1"/>
    <col min="15874" max="15874" width="50.7109375" style="1758" customWidth="1"/>
    <col min="15875" max="15876" width="5.7109375" style="1758" customWidth="1"/>
    <col min="15877" max="15877" width="11.7109375" style="1758" customWidth="1"/>
    <col min="15878" max="15878" width="12.42578125" style="1758" customWidth="1"/>
    <col min="15879" max="16128" width="8.85546875" style="1758"/>
    <col min="16129" max="16129" width="5.7109375" style="1758" customWidth="1"/>
    <col min="16130" max="16130" width="50.7109375" style="1758" customWidth="1"/>
    <col min="16131" max="16132" width="5.7109375" style="1758" customWidth="1"/>
    <col min="16133" max="16133" width="11.7109375" style="1758" customWidth="1"/>
    <col min="16134" max="16134" width="12.42578125" style="1758" customWidth="1"/>
    <col min="16135" max="16384" width="8.85546875" style="1758"/>
  </cols>
  <sheetData>
    <row r="1" spans="1:26" s="1749" customFormat="1" ht="24" customHeight="1">
      <c r="A1" s="2201" t="s">
        <v>2713</v>
      </c>
      <c r="B1" s="1927" t="s">
        <v>2714</v>
      </c>
      <c r="C1" s="1928" t="s">
        <v>2058</v>
      </c>
      <c r="D1" s="1746" t="s">
        <v>39</v>
      </c>
      <c r="E1" s="2202" t="s">
        <v>3148</v>
      </c>
      <c r="F1" s="2202" t="s">
        <v>2716</v>
      </c>
      <c r="G1" s="2110"/>
      <c r="H1" s="2110"/>
      <c r="I1" s="2110"/>
      <c r="J1" s="2110"/>
      <c r="K1" s="2110"/>
      <c r="L1" s="2110"/>
      <c r="M1" s="2110"/>
      <c r="N1" s="2110"/>
      <c r="O1" s="2110"/>
      <c r="P1" s="2110"/>
      <c r="Q1" s="2110"/>
      <c r="R1" s="2110"/>
      <c r="S1" s="2110"/>
      <c r="T1" s="2110"/>
      <c r="U1" s="2110"/>
      <c r="V1" s="2110"/>
      <c r="W1" s="2110"/>
      <c r="X1" s="2110"/>
      <c r="Y1" s="2110"/>
      <c r="Z1" s="2110"/>
    </row>
    <row r="2" spans="1:26" s="1749" customFormat="1" ht="13.5" customHeight="1">
      <c r="A2" s="2201"/>
      <c r="B2" s="1927"/>
      <c r="C2" s="1928"/>
      <c r="D2" s="1746"/>
      <c r="E2" s="2202"/>
      <c r="F2" s="2202"/>
      <c r="G2" s="2110"/>
      <c r="H2" s="2110"/>
      <c r="I2" s="2110"/>
      <c r="J2" s="2110"/>
      <c r="K2" s="2110"/>
      <c r="L2" s="2110"/>
      <c r="M2" s="2110"/>
      <c r="N2" s="2110"/>
      <c r="O2" s="2110"/>
      <c r="P2" s="2110"/>
      <c r="Q2" s="2110"/>
      <c r="R2" s="2110"/>
      <c r="S2" s="2110"/>
      <c r="T2" s="2110"/>
      <c r="U2" s="2110"/>
      <c r="V2" s="2110"/>
      <c r="W2" s="2110"/>
      <c r="X2" s="2110"/>
      <c r="Y2" s="2110"/>
      <c r="Z2" s="2110"/>
    </row>
    <row r="3" spans="1:26" ht="15.75">
      <c r="A3" s="2203" t="s">
        <v>2659</v>
      </c>
      <c r="B3" s="2203" t="s">
        <v>3149</v>
      </c>
      <c r="C3" s="2021"/>
      <c r="D3" s="2204"/>
      <c r="E3" s="1766"/>
      <c r="F3" s="1766"/>
    </row>
    <row r="4" spans="1:26" ht="15.75">
      <c r="A4" s="2205"/>
      <c r="B4" s="2206"/>
      <c r="C4" s="2021"/>
      <c r="D4" s="2204"/>
      <c r="E4" s="1766"/>
      <c r="F4" s="1766"/>
    </row>
    <row r="5" spans="1:26" ht="25.5">
      <c r="A5" s="2205"/>
      <c r="B5" s="2207" t="s">
        <v>3150</v>
      </c>
      <c r="C5" s="1951"/>
      <c r="D5" s="1768"/>
      <c r="E5" s="1766"/>
      <c r="F5" s="1766"/>
    </row>
    <row r="6" spans="1:26" s="2188" customFormat="1">
      <c r="A6" s="1942"/>
      <c r="B6" s="2020"/>
      <c r="C6" s="1942"/>
      <c r="D6" s="1775"/>
      <c r="E6" s="1763"/>
      <c r="F6" s="1763"/>
      <c r="G6" s="2569"/>
      <c r="H6" s="2569"/>
      <c r="I6" s="2569"/>
      <c r="J6" s="2569"/>
      <c r="K6" s="2569"/>
      <c r="L6" s="2569"/>
      <c r="M6" s="2569"/>
      <c r="N6" s="2569"/>
      <c r="O6" s="2569"/>
      <c r="P6" s="2569"/>
      <c r="Q6" s="2569"/>
      <c r="R6" s="2569"/>
      <c r="S6" s="2569"/>
      <c r="T6" s="2569"/>
      <c r="U6" s="2569"/>
      <c r="V6" s="2569"/>
      <c r="W6" s="2569"/>
      <c r="X6" s="2569"/>
      <c r="Y6" s="2569"/>
      <c r="Z6" s="2569"/>
    </row>
    <row r="7" spans="1:26" s="2188" customFormat="1">
      <c r="A7" s="2208"/>
      <c r="B7" s="2208"/>
      <c r="C7" s="2209"/>
      <c r="D7" s="2210"/>
      <c r="E7" s="2210"/>
      <c r="F7" s="2210"/>
      <c r="G7" s="2569"/>
      <c r="H7" s="2569"/>
      <c r="I7" s="2569"/>
      <c r="J7" s="2569"/>
      <c r="K7" s="2569"/>
      <c r="L7" s="2569"/>
      <c r="M7" s="2569"/>
      <c r="N7" s="2569"/>
      <c r="O7" s="2569"/>
      <c r="P7" s="2569"/>
      <c r="Q7" s="2569"/>
      <c r="R7" s="2569"/>
      <c r="S7" s="2569"/>
      <c r="T7" s="2569"/>
      <c r="U7" s="2569"/>
      <c r="V7" s="2569"/>
      <c r="W7" s="2569"/>
      <c r="X7" s="2569"/>
      <c r="Y7" s="2569"/>
      <c r="Z7" s="2569"/>
    </row>
    <row r="8" spans="1:26" s="2188" customFormat="1">
      <c r="A8" s="1991">
        <f>COUNT($A$3:A7)+1</f>
        <v>1</v>
      </c>
      <c r="B8" s="2211" t="s">
        <v>3151</v>
      </c>
      <c r="C8" s="1991"/>
      <c r="D8" s="1763"/>
      <c r="E8" s="2560"/>
      <c r="F8" s="2212"/>
      <c r="G8" s="2569"/>
      <c r="H8" s="2569"/>
      <c r="I8" s="2569"/>
      <c r="J8" s="2569"/>
      <c r="K8" s="2569"/>
      <c r="L8" s="2569"/>
      <c r="M8" s="2569"/>
      <c r="N8" s="2569"/>
      <c r="O8" s="2569"/>
      <c r="P8" s="2569"/>
      <c r="Q8" s="2569"/>
      <c r="R8" s="2569"/>
      <c r="S8" s="2569"/>
      <c r="T8" s="2569"/>
      <c r="U8" s="2569"/>
      <c r="V8" s="2569"/>
      <c r="W8" s="2569"/>
      <c r="X8" s="2569"/>
      <c r="Y8" s="2569"/>
      <c r="Z8" s="2569"/>
    </row>
    <row r="9" spans="1:26" s="2188" customFormat="1" ht="117.75">
      <c r="A9" s="1991"/>
      <c r="B9" s="2213" t="s">
        <v>3152</v>
      </c>
      <c r="C9" s="1991"/>
      <c r="D9" s="1763"/>
      <c r="E9" s="2560"/>
      <c r="F9" s="2212"/>
      <c r="G9" s="2569"/>
      <c r="H9" s="2569"/>
      <c r="I9" s="2569"/>
      <c r="J9" s="2569"/>
      <c r="K9" s="2569"/>
      <c r="L9" s="2569"/>
      <c r="M9" s="2569"/>
      <c r="N9" s="2569"/>
      <c r="O9" s="2569"/>
      <c r="P9" s="2569"/>
      <c r="Q9" s="2569"/>
      <c r="R9" s="2569"/>
      <c r="S9" s="2569"/>
      <c r="T9" s="2569"/>
      <c r="U9" s="2569"/>
      <c r="V9" s="2569"/>
      <c r="W9" s="2569"/>
      <c r="X9" s="2569"/>
      <c r="Y9" s="2569"/>
      <c r="Z9" s="2569"/>
    </row>
    <row r="10" spans="1:26" s="2188" customFormat="1" ht="51">
      <c r="A10" s="1991"/>
      <c r="B10" s="2214" t="s">
        <v>3153</v>
      </c>
      <c r="C10" s="1991"/>
      <c r="D10" s="1763"/>
      <c r="E10" s="2560"/>
      <c r="F10" s="2212"/>
      <c r="G10" s="2569"/>
      <c r="H10" s="2569"/>
      <c r="I10" s="2569"/>
      <c r="J10" s="2569"/>
      <c r="K10" s="2569"/>
      <c r="L10" s="2569"/>
      <c r="M10" s="2569"/>
      <c r="N10" s="2569"/>
      <c r="O10" s="2569"/>
      <c r="P10" s="2569"/>
      <c r="Q10" s="2569"/>
      <c r="R10" s="2569"/>
      <c r="S10" s="2569"/>
      <c r="T10" s="2569"/>
      <c r="U10" s="2569"/>
      <c r="V10" s="2569"/>
      <c r="W10" s="2569"/>
      <c r="X10" s="2569"/>
      <c r="Y10" s="2569"/>
      <c r="Z10" s="2569"/>
    </row>
    <row r="11" spans="1:26" s="2188" customFormat="1">
      <c r="A11" s="1991"/>
      <c r="B11" s="2211"/>
      <c r="C11" s="1991" t="s">
        <v>84</v>
      </c>
      <c r="D11" s="1763">
        <v>1</v>
      </c>
      <c r="E11" s="2561"/>
      <c r="F11" s="2215">
        <f>D11*E11</f>
        <v>0</v>
      </c>
      <c r="G11" s="2569"/>
      <c r="H11" s="2569"/>
      <c r="I11" s="2569"/>
      <c r="J11" s="2569"/>
      <c r="K11" s="2569"/>
      <c r="L11" s="2569"/>
      <c r="M11" s="2569"/>
      <c r="N11" s="2569"/>
      <c r="O11" s="2569"/>
      <c r="P11" s="2569"/>
      <c r="Q11" s="2569"/>
      <c r="R11" s="2569"/>
      <c r="S11" s="2569"/>
      <c r="T11" s="2569"/>
      <c r="U11" s="2569"/>
      <c r="V11" s="2569"/>
      <c r="W11" s="2569"/>
      <c r="X11" s="2569"/>
      <c r="Y11" s="2569"/>
      <c r="Z11" s="2569"/>
    </row>
    <row r="12" spans="1:26" s="2188" customFormat="1">
      <c r="A12" s="1991"/>
      <c r="B12" s="2211"/>
      <c r="C12" s="1991"/>
      <c r="D12" s="1763"/>
      <c r="E12" s="2562"/>
      <c r="F12" s="2210"/>
      <c r="G12" s="2569"/>
      <c r="H12" s="2569"/>
      <c r="I12" s="2569"/>
      <c r="J12" s="2569"/>
      <c r="K12" s="2569"/>
      <c r="L12" s="2569"/>
      <c r="M12" s="2569"/>
      <c r="N12" s="2569"/>
      <c r="O12" s="2569"/>
      <c r="P12" s="2569"/>
      <c r="Q12" s="2569"/>
      <c r="R12" s="2569"/>
      <c r="S12" s="2569"/>
      <c r="T12" s="2569"/>
      <c r="U12" s="2569"/>
      <c r="V12" s="2569"/>
      <c r="W12" s="2569"/>
      <c r="X12" s="2569"/>
      <c r="Y12" s="2569"/>
      <c r="Z12" s="2569"/>
    </row>
    <row r="13" spans="1:26" s="2188" customFormat="1">
      <c r="A13" s="1991">
        <f>COUNT($A$3:A12)+1</f>
        <v>2</v>
      </c>
      <c r="B13" s="2211" t="s">
        <v>3154</v>
      </c>
      <c r="C13" s="1991"/>
      <c r="D13" s="1763"/>
      <c r="E13" s="2560"/>
      <c r="F13" s="2212"/>
      <c r="G13" s="2569"/>
      <c r="H13" s="2569"/>
      <c r="I13" s="2569"/>
      <c r="J13" s="2569"/>
      <c r="K13" s="2569"/>
      <c r="L13" s="2569"/>
      <c r="M13" s="2569"/>
      <c r="N13" s="2569"/>
      <c r="O13" s="2569"/>
      <c r="P13" s="2569"/>
      <c r="Q13" s="2569"/>
      <c r="R13" s="2569"/>
      <c r="S13" s="2569"/>
      <c r="T13" s="2569"/>
      <c r="U13" s="2569"/>
      <c r="V13" s="2569"/>
      <c r="W13" s="2569"/>
      <c r="X13" s="2569"/>
      <c r="Y13" s="2569"/>
      <c r="Z13" s="2569"/>
    </row>
    <row r="14" spans="1:26" s="2188" customFormat="1" ht="117.75">
      <c r="A14" s="1991"/>
      <c r="B14" s="2213" t="s">
        <v>3155</v>
      </c>
      <c r="C14" s="1991"/>
      <c r="D14" s="1763"/>
      <c r="E14" s="2560"/>
      <c r="F14" s="2212"/>
      <c r="G14" s="2569"/>
      <c r="H14" s="2569"/>
      <c r="I14" s="2569"/>
      <c r="J14" s="2569"/>
      <c r="K14" s="2569"/>
      <c r="L14" s="2569"/>
      <c r="M14" s="2569"/>
      <c r="N14" s="2569"/>
      <c r="O14" s="2569"/>
      <c r="P14" s="2569"/>
      <c r="Q14" s="2569"/>
      <c r="R14" s="2569"/>
      <c r="S14" s="2569"/>
      <c r="T14" s="2569"/>
      <c r="U14" s="2569"/>
      <c r="V14" s="2569"/>
      <c r="W14" s="2569"/>
      <c r="X14" s="2569"/>
      <c r="Y14" s="2569"/>
      <c r="Z14" s="2569"/>
    </row>
    <row r="15" spans="1:26" s="2188" customFormat="1" ht="51">
      <c r="A15" s="1991"/>
      <c r="B15" s="2214" t="s">
        <v>3156</v>
      </c>
      <c r="C15" s="1991"/>
      <c r="D15" s="1763"/>
      <c r="E15" s="2560"/>
      <c r="F15" s="2212"/>
      <c r="G15" s="2569"/>
      <c r="H15" s="2569"/>
      <c r="I15" s="2569"/>
      <c r="J15" s="2569"/>
      <c r="K15" s="2569"/>
      <c r="L15" s="2569"/>
      <c r="M15" s="2569"/>
      <c r="N15" s="2569"/>
      <c r="O15" s="2569"/>
      <c r="P15" s="2569"/>
      <c r="Q15" s="2569"/>
      <c r="R15" s="2569"/>
      <c r="S15" s="2569"/>
      <c r="T15" s="2569"/>
      <c r="U15" s="2569"/>
      <c r="V15" s="2569"/>
      <c r="W15" s="2569"/>
      <c r="X15" s="2569"/>
      <c r="Y15" s="2569"/>
      <c r="Z15" s="2569"/>
    </row>
    <row r="16" spans="1:26" s="2188" customFormat="1">
      <c r="A16" s="1991"/>
      <c r="B16" s="2211"/>
      <c r="C16" s="1991" t="s">
        <v>84</v>
      </c>
      <c r="D16" s="1763">
        <v>1</v>
      </c>
      <c r="E16" s="2561"/>
      <c r="F16" s="2215">
        <f>D16*E16</f>
        <v>0</v>
      </c>
      <c r="G16" s="2569"/>
      <c r="H16" s="2569"/>
      <c r="I16" s="2569"/>
      <c r="J16" s="2569"/>
      <c r="K16" s="2569"/>
      <c r="L16" s="2569"/>
      <c r="M16" s="2569"/>
      <c r="N16" s="2569"/>
      <c r="O16" s="2569"/>
      <c r="P16" s="2569"/>
      <c r="Q16" s="2569"/>
      <c r="R16" s="2569"/>
      <c r="S16" s="2569"/>
      <c r="T16" s="2569"/>
      <c r="U16" s="2569"/>
      <c r="V16" s="2569"/>
      <c r="W16" s="2569"/>
      <c r="X16" s="2569"/>
      <c r="Y16" s="2569"/>
      <c r="Z16" s="2569"/>
    </row>
    <row r="17" spans="1:26" s="2188" customFormat="1">
      <c r="A17" s="1991"/>
      <c r="B17" s="2211"/>
      <c r="C17" s="1991"/>
      <c r="D17" s="1763"/>
      <c r="E17" s="2562"/>
      <c r="F17" s="2210"/>
      <c r="G17" s="2569"/>
      <c r="H17" s="2569"/>
      <c r="I17" s="2569"/>
      <c r="J17" s="2569"/>
      <c r="K17" s="2569"/>
      <c r="L17" s="2569"/>
      <c r="M17" s="2569"/>
      <c r="N17" s="2569"/>
      <c r="O17" s="2569"/>
      <c r="P17" s="2569"/>
      <c r="Q17" s="2569"/>
      <c r="R17" s="2569"/>
      <c r="S17" s="2569"/>
      <c r="T17" s="2569"/>
      <c r="U17" s="2569"/>
      <c r="V17" s="2569"/>
      <c r="W17" s="2569"/>
      <c r="X17" s="2569"/>
      <c r="Y17" s="2569"/>
      <c r="Z17" s="2569"/>
    </row>
    <row r="18" spans="1:26" s="2188" customFormat="1">
      <c r="A18" s="1991">
        <f>COUNT($A$3:A17)+1</f>
        <v>3</v>
      </c>
      <c r="B18" s="2216" t="s">
        <v>3157</v>
      </c>
      <c r="C18" s="2217"/>
      <c r="D18" s="1785"/>
      <c r="E18" s="2562"/>
      <c r="F18" s="2210"/>
      <c r="G18" s="2569"/>
      <c r="H18" s="2569"/>
      <c r="I18" s="2569"/>
      <c r="J18" s="2569"/>
      <c r="K18" s="2569"/>
      <c r="L18" s="2569"/>
      <c r="M18" s="2569"/>
      <c r="N18" s="2569"/>
      <c r="O18" s="2569"/>
      <c r="P18" s="2569"/>
      <c r="Q18" s="2569"/>
      <c r="R18" s="2569"/>
      <c r="S18" s="2569"/>
      <c r="T18" s="2569"/>
      <c r="U18" s="2569"/>
      <c r="V18" s="2569"/>
      <c r="W18" s="2569"/>
      <c r="X18" s="2569"/>
      <c r="Y18" s="2569"/>
      <c r="Z18" s="2569"/>
    </row>
    <row r="19" spans="1:26" s="2188" customFormat="1" ht="232.5">
      <c r="A19" s="2218"/>
      <c r="B19" s="2219" t="s">
        <v>3158</v>
      </c>
      <c r="C19" s="2217"/>
      <c r="D19" s="1785"/>
      <c r="E19" s="2562"/>
      <c r="F19" s="2210"/>
      <c r="G19" s="2569"/>
      <c r="H19" s="2569"/>
      <c r="I19" s="2569"/>
      <c r="J19" s="2569"/>
      <c r="K19" s="2569"/>
      <c r="L19" s="2569"/>
      <c r="M19" s="2569"/>
      <c r="N19" s="2569"/>
      <c r="O19" s="2569"/>
      <c r="P19" s="2569"/>
      <c r="Q19" s="2569"/>
      <c r="R19" s="2569"/>
      <c r="S19" s="2569"/>
      <c r="T19" s="2569"/>
      <c r="U19" s="2569"/>
      <c r="V19" s="2569"/>
      <c r="W19" s="2569"/>
      <c r="X19" s="2569"/>
      <c r="Y19" s="2569"/>
      <c r="Z19" s="2569"/>
    </row>
    <row r="20" spans="1:26" s="2188" customFormat="1">
      <c r="A20" s="2218"/>
      <c r="B20" s="3517" t="s">
        <v>3159</v>
      </c>
      <c r="C20" s="3517"/>
      <c r="D20" s="1785">
        <v>1</v>
      </c>
      <c r="E20" s="2561"/>
      <c r="F20" s="2215">
        <f>D20*E20</f>
        <v>0</v>
      </c>
      <c r="G20" s="2569"/>
      <c r="H20" s="2569"/>
      <c r="I20" s="2569"/>
      <c r="J20" s="2569"/>
      <c r="K20" s="2569"/>
      <c r="L20" s="2569"/>
      <c r="M20" s="2569"/>
      <c r="N20" s="2569"/>
      <c r="O20" s="2569"/>
      <c r="P20" s="2569"/>
      <c r="Q20" s="2569"/>
      <c r="R20" s="2569"/>
      <c r="S20" s="2569"/>
      <c r="T20" s="2569"/>
      <c r="U20" s="2569"/>
      <c r="V20" s="2569"/>
      <c r="W20" s="2569"/>
      <c r="X20" s="2569"/>
      <c r="Y20" s="2569"/>
      <c r="Z20" s="2569"/>
    </row>
    <row r="21" spans="1:26" s="2188" customFormat="1">
      <c r="A21" s="2218"/>
      <c r="B21" s="2220"/>
      <c r="C21" s="2221"/>
      <c r="D21" s="1785"/>
      <c r="E21" s="2562"/>
      <c r="F21" s="2210"/>
      <c r="G21" s="2569"/>
      <c r="H21" s="2569"/>
      <c r="I21" s="2569"/>
      <c r="J21" s="2569"/>
      <c r="K21" s="2569"/>
      <c r="L21" s="2569"/>
      <c r="M21" s="2569"/>
      <c r="N21" s="2569"/>
      <c r="O21" s="2569"/>
      <c r="P21" s="2569"/>
      <c r="Q21" s="2569"/>
      <c r="R21" s="2569"/>
      <c r="S21" s="2569"/>
      <c r="T21" s="2569"/>
      <c r="U21" s="2569"/>
      <c r="V21" s="2569"/>
      <c r="W21" s="2569"/>
      <c r="X21" s="2569"/>
      <c r="Y21" s="2569"/>
      <c r="Z21" s="2569"/>
    </row>
    <row r="22" spans="1:26" s="2188" customFormat="1" ht="25.5">
      <c r="A22" s="2222">
        <f>COUNT($A$2:A19)+1</f>
        <v>4</v>
      </c>
      <c r="B22" s="2216" t="s">
        <v>3160</v>
      </c>
      <c r="C22" s="2217"/>
      <c r="D22" s="1785"/>
      <c r="E22" s="2562"/>
      <c r="F22" s="2210"/>
      <c r="G22" s="2569"/>
      <c r="H22" s="2569"/>
      <c r="I22" s="2569"/>
      <c r="J22" s="2569"/>
      <c r="K22" s="2569"/>
      <c r="L22" s="2569"/>
      <c r="M22" s="2569"/>
      <c r="N22" s="2569"/>
      <c r="O22" s="2569"/>
      <c r="P22" s="2569"/>
      <c r="Q22" s="2569"/>
      <c r="R22" s="2569"/>
      <c r="S22" s="2569"/>
      <c r="T22" s="2569"/>
      <c r="U22" s="2569"/>
      <c r="V22" s="2569"/>
      <c r="W22" s="2569"/>
      <c r="X22" s="2569"/>
      <c r="Y22" s="2569"/>
      <c r="Z22" s="2569"/>
    </row>
    <row r="23" spans="1:26" s="2188" customFormat="1" ht="189.75" customHeight="1">
      <c r="A23" s="2218"/>
      <c r="B23" s="2219" t="s">
        <v>3161</v>
      </c>
      <c r="C23" s="2217"/>
      <c r="D23" s="1785"/>
      <c r="E23" s="2562"/>
      <c r="F23" s="2210"/>
      <c r="G23" s="2569"/>
      <c r="H23" s="2569"/>
      <c r="I23" s="2569"/>
      <c r="J23" s="2569"/>
      <c r="K23" s="2569"/>
      <c r="L23" s="2569"/>
      <c r="M23" s="2569"/>
      <c r="N23" s="2569"/>
      <c r="O23" s="2569"/>
      <c r="P23" s="2569"/>
      <c r="Q23" s="2569"/>
      <c r="R23" s="2569"/>
      <c r="S23" s="2569"/>
      <c r="T23" s="2569"/>
      <c r="U23" s="2569"/>
      <c r="V23" s="2569"/>
      <c r="W23" s="2569"/>
      <c r="X23" s="2569"/>
      <c r="Y23" s="2569"/>
      <c r="Z23" s="2569"/>
    </row>
    <row r="24" spans="1:26" s="2188" customFormat="1">
      <c r="A24" s="2218"/>
      <c r="B24" s="2216" t="s">
        <v>358</v>
      </c>
      <c r="C24" s="2217"/>
      <c r="D24" s="1785"/>
      <c r="E24" s="2562"/>
      <c r="F24" s="2210"/>
      <c r="G24" s="2569"/>
      <c r="H24" s="2569"/>
      <c r="I24" s="2569"/>
      <c r="J24" s="2569"/>
      <c r="K24" s="2569"/>
      <c r="L24" s="2569"/>
      <c r="M24" s="2569"/>
      <c r="N24" s="2569"/>
      <c r="O24" s="2569"/>
      <c r="P24" s="2569"/>
      <c r="Q24" s="2569"/>
      <c r="R24" s="2569"/>
      <c r="S24" s="2569"/>
      <c r="T24" s="2569"/>
      <c r="U24" s="2569"/>
      <c r="V24" s="2569"/>
      <c r="W24" s="2569"/>
      <c r="X24" s="2569"/>
      <c r="Y24" s="2569"/>
      <c r="Z24" s="2569"/>
    </row>
    <row r="25" spans="1:26" s="2188" customFormat="1">
      <c r="A25" s="2218"/>
      <c r="B25" s="3517" t="s">
        <v>3159</v>
      </c>
      <c r="C25" s="3517"/>
      <c r="D25" s="1785">
        <v>1</v>
      </c>
      <c r="E25" s="2561"/>
      <c r="F25" s="2215">
        <f>D25*E25</f>
        <v>0</v>
      </c>
      <c r="G25" s="2569"/>
      <c r="H25" s="2569"/>
      <c r="I25" s="2569"/>
      <c r="J25" s="2569"/>
      <c r="K25" s="2569"/>
      <c r="L25" s="2569"/>
      <c r="M25" s="2569"/>
      <c r="N25" s="2569"/>
      <c r="O25" s="2569"/>
      <c r="P25" s="2569"/>
      <c r="Q25" s="2569"/>
      <c r="R25" s="2569"/>
      <c r="S25" s="2569"/>
      <c r="T25" s="2569"/>
      <c r="U25" s="2569"/>
      <c r="V25" s="2569"/>
      <c r="W25" s="2569"/>
      <c r="X25" s="2569"/>
      <c r="Y25" s="2569"/>
      <c r="Z25" s="2569"/>
    </row>
    <row r="26" spans="1:26" s="2188" customFormat="1">
      <c r="A26" s="2218"/>
      <c r="B26" s="2220"/>
      <c r="C26" s="2221"/>
      <c r="D26" s="1785"/>
      <c r="E26" s="2562"/>
      <c r="F26" s="2210"/>
      <c r="G26" s="2569"/>
      <c r="H26" s="2569"/>
      <c r="I26" s="2569"/>
      <c r="J26" s="2569"/>
      <c r="K26" s="2569"/>
      <c r="L26" s="2569"/>
      <c r="M26" s="2569"/>
      <c r="N26" s="2569"/>
      <c r="O26" s="2569"/>
      <c r="P26" s="2569"/>
      <c r="Q26" s="2569"/>
      <c r="R26" s="2569"/>
      <c r="S26" s="2569"/>
      <c r="T26" s="2569"/>
      <c r="U26" s="2569"/>
      <c r="V26" s="2569"/>
      <c r="W26" s="2569"/>
      <c r="X26" s="2569"/>
      <c r="Y26" s="2569"/>
      <c r="Z26" s="2569"/>
    </row>
    <row r="27" spans="1:26" s="2188" customFormat="1" ht="25.5">
      <c r="A27" s="1991">
        <f>COUNT($A$3:A26)+1</f>
        <v>5</v>
      </c>
      <c r="B27" s="2223" t="s">
        <v>3162</v>
      </c>
      <c r="C27" s="2224"/>
      <c r="D27" s="2225"/>
      <c r="E27" s="2562"/>
      <c r="F27" s="1766"/>
      <c r="G27" s="2569"/>
      <c r="H27" s="2569"/>
      <c r="I27" s="2569"/>
      <c r="J27" s="2569"/>
      <c r="K27" s="2569"/>
      <c r="L27" s="2569"/>
      <c r="M27" s="2569"/>
      <c r="N27" s="2569"/>
      <c r="O27" s="2569"/>
      <c r="P27" s="2569"/>
      <c r="Q27" s="2569"/>
      <c r="R27" s="2569"/>
      <c r="S27" s="2569"/>
      <c r="T27" s="2569"/>
      <c r="U27" s="2569"/>
      <c r="V27" s="2569"/>
      <c r="W27" s="2569"/>
      <c r="X27" s="2569"/>
      <c r="Y27" s="2569"/>
      <c r="Z27" s="2569"/>
    </row>
    <row r="28" spans="1:26" s="2188" customFormat="1" ht="105.75" customHeight="1">
      <c r="A28" s="1963"/>
      <c r="B28" s="2226" t="s">
        <v>3163</v>
      </c>
      <c r="C28" s="2224"/>
      <c r="D28" s="2225"/>
      <c r="E28" s="2562"/>
      <c r="F28" s="1766"/>
      <c r="G28" s="2569"/>
      <c r="H28" s="2569"/>
      <c r="I28" s="2569"/>
      <c r="J28" s="2569"/>
      <c r="K28" s="2569"/>
      <c r="L28" s="2569"/>
      <c r="M28" s="2569"/>
      <c r="N28" s="2569"/>
      <c r="O28" s="2569"/>
      <c r="P28" s="2569"/>
      <c r="Q28" s="2569"/>
      <c r="R28" s="2569"/>
      <c r="S28" s="2569"/>
      <c r="T28" s="2569"/>
      <c r="U28" s="2569"/>
      <c r="V28" s="2569"/>
      <c r="W28" s="2569"/>
      <c r="X28" s="2569"/>
      <c r="Y28" s="2569"/>
      <c r="Z28" s="2569"/>
    </row>
    <row r="29" spans="1:26" s="2188" customFormat="1" ht="28.5">
      <c r="A29" s="1963"/>
      <c r="B29" s="2227" t="s">
        <v>3164</v>
      </c>
      <c r="C29" s="2224"/>
      <c r="D29" s="2225"/>
      <c r="E29" s="2562"/>
      <c r="F29" s="1766"/>
      <c r="G29" s="2569"/>
      <c r="H29" s="2569"/>
      <c r="I29" s="2569"/>
      <c r="J29" s="2569"/>
      <c r="K29" s="2569"/>
      <c r="L29" s="2569"/>
      <c r="M29" s="2569"/>
      <c r="N29" s="2569"/>
      <c r="O29" s="2569"/>
      <c r="P29" s="2569"/>
      <c r="Q29" s="2569"/>
      <c r="R29" s="2569"/>
      <c r="S29" s="2569"/>
      <c r="T29" s="2569"/>
      <c r="U29" s="2569"/>
      <c r="V29" s="2569"/>
      <c r="W29" s="2569"/>
      <c r="X29" s="2569"/>
      <c r="Y29" s="2569"/>
      <c r="Z29" s="2569"/>
    </row>
    <row r="30" spans="1:26" s="2188" customFormat="1">
      <c r="A30" s="1963"/>
      <c r="B30" s="2228" t="s">
        <v>3165</v>
      </c>
      <c r="C30" s="1991"/>
      <c r="D30" s="1763"/>
      <c r="E30" s="2563"/>
      <c r="F30" s="2215">
        <f>D30*E30</f>
        <v>0</v>
      </c>
      <c r="G30" s="2569"/>
      <c r="H30" s="2569"/>
      <c r="I30" s="2569"/>
      <c r="J30" s="2569"/>
      <c r="K30" s="2569"/>
      <c r="L30" s="2569"/>
      <c r="M30" s="2569"/>
      <c r="N30" s="2569"/>
      <c r="O30" s="2569"/>
      <c r="P30" s="2569"/>
      <c r="Q30" s="2569"/>
      <c r="R30" s="2569"/>
      <c r="S30" s="2569"/>
      <c r="T30" s="2569"/>
      <c r="U30" s="2569"/>
      <c r="V30" s="2569"/>
      <c r="W30" s="2569"/>
      <c r="X30" s="2569"/>
      <c r="Y30" s="2569"/>
      <c r="Z30" s="2569"/>
    </row>
    <row r="31" spans="1:26" s="2188" customFormat="1">
      <c r="A31" s="1991" t="s">
        <v>2896</v>
      </c>
      <c r="B31" s="2230" t="s">
        <v>3166</v>
      </c>
      <c r="C31" s="1991" t="s">
        <v>84</v>
      </c>
      <c r="D31" s="1763">
        <v>1</v>
      </c>
      <c r="E31" s="2563"/>
      <c r="F31" s="2215">
        <f>D31*E31</f>
        <v>0</v>
      </c>
      <c r="G31" s="2569"/>
      <c r="H31" s="2569"/>
      <c r="I31" s="2569"/>
      <c r="J31" s="2569"/>
      <c r="K31" s="2569"/>
      <c r="L31" s="2569"/>
      <c r="M31" s="2569"/>
      <c r="N31" s="2569"/>
      <c r="O31" s="2569"/>
      <c r="P31" s="2569"/>
      <c r="Q31" s="2569"/>
      <c r="R31" s="2569"/>
      <c r="S31" s="2569"/>
      <c r="T31" s="2569"/>
      <c r="U31" s="2569"/>
      <c r="V31" s="2569"/>
      <c r="W31" s="2569"/>
      <c r="X31" s="2569"/>
      <c r="Y31" s="2569"/>
      <c r="Z31" s="2569"/>
    </row>
    <row r="32" spans="1:26" s="2188" customFormat="1">
      <c r="A32" s="1991"/>
      <c r="B32" s="2230"/>
      <c r="C32" s="2224"/>
      <c r="D32" s="2225"/>
      <c r="E32" s="2563"/>
      <c r="F32" s="2210"/>
      <c r="G32" s="2569"/>
      <c r="H32" s="2569"/>
      <c r="I32" s="2569"/>
      <c r="J32" s="2569"/>
      <c r="K32" s="2569"/>
      <c r="L32" s="2569"/>
      <c r="M32" s="2569"/>
      <c r="N32" s="2569"/>
      <c r="O32" s="2569"/>
      <c r="P32" s="2569"/>
      <c r="Q32" s="2569"/>
      <c r="R32" s="2569"/>
      <c r="S32" s="2569"/>
      <c r="T32" s="2569"/>
      <c r="U32" s="2569"/>
      <c r="V32" s="2569"/>
      <c r="W32" s="2569"/>
      <c r="X32" s="2569"/>
      <c r="Y32" s="2569"/>
      <c r="Z32" s="2569"/>
    </row>
    <row r="33" spans="1:26" s="2188" customFormat="1" ht="114.75">
      <c r="A33" s="1991">
        <f>COUNT($A$3:A32)+1</f>
        <v>6</v>
      </c>
      <c r="B33" s="2226" t="s">
        <v>3167</v>
      </c>
      <c r="C33" s="2231"/>
      <c r="D33" s="2232"/>
      <c r="E33" s="2564"/>
      <c r="F33" s="2233"/>
      <c r="G33" s="2569"/>
      <c r="H33" s="2569"/>
      <c r="I33" s="2569"/>
      <c r="J33" s="2569"/>
      <c r="K33" s="2569"/>
      <c r="L33" s="2569"/>
      <c r="M33" s="2569"/>
      <c r="N33" s="2569"/>
      <c r="O33" s="2569"/>
      <c r="P33" s="2569"/>
      <c r="Q33" s="2569"/>
      <c r="R33" s="2569"/>
      <c r="S33" s="2569"/>
      <c r="T33" s="2569"/>
      <c r="U33" s="2569"/>
      <c r="V33" s="2569"/>
      <c r="W33" s="2569"/>
      <c r="X33" s="2569"/>
      <c r="Y33" s="2569"/>
      <c r="Z33" s="2569"/>
    </row>
    <row r="34" spans="1:26" s="2188" customFormat="1" ht="28.5">
      <c r="A34" s="2234"/>
      <c r="B34" s="2227" t="s">
        <v>3168</v>
      </c>
      <c r="C34" s="2231"/>
      <c r="D34" s="2232"/>
      <c r="E34" s="2565"/>
      <c r="F34" s="2233"/>
      <c r="G34" s="2569"/>
      <c r="H34" s="2569"/>
      <c r="I34" s="2569"/>
      <c r="J34" s="2569"/>
      <c r="K34" s="2569"/>
      <c r="L34" s="2569"/>
      <c r="M34" s="2569"/>
      <c r="N34" s="2569"/>
      <c r="O34" s="2569"/>
      <c r="P34" s="2569"/>
      <c r="Q34" s="2569"/>
      <c r="R34" s="2569"/>
      <c r="S34" s="2569"/>
      <c r="T34" s="2569"/>
      <c r="U34" s="2569"/>
      <c r="V34" s="2569"/>
      <c r="W34" s="2569"/>
      <c r="X34" s="2569"/>
      <c r="Y34" s="2569"/>
      <c r="Z34" s="2569"/>
    </row>
    <row r="35" spans="1:26" s="2188" customFormat="1">
      <c r="A35" s="1991" t="s">
        <v>2896</v>
      </c>
      <c r="B35" s="2230" t="s">
        <v>3166</v>
      </c>
      <c r="C35" s="1991" t="s">
        <v>84</v>
      </c>
      <c r="D35" s="1763">
        <v>1</v>
      </c>
      <c r="E35" s="2563"/>
      <c r="F35" s="2215">
        <f>D35*E35</f>
        <v>0</v>
      </c>
      <c r="G35" s="2569"/>
      <c r="H35" s="2569"/>
      <c r="I35" s="2569"/>
      <c r="J35" s="2569"/>
      <c r="K35" s="2569"/>
      <c r="L35" s="2569"/>
      <c r="M35" s="2569"/>
      <c r="N35" s="2569"/>
      <c r="O35" s="2569"/>
      <c r="P35" s="2569"/>
      <c r="Q35" s="2569"/>
      <c r="R35" s="2569"/>
      <c r="S35" s="2569"/>
      <c r="T35" s="2569"/>
      <c r="U35" s="2569"/>
      <c r="V35" s="2569"/>
      <c r="W35" s="2569"/>
      <c r="X35" s="2569"/>
      <c r="Y35" s="2569"/>
      <c r="Z35" s="2569"/>
    </row>
    <row r="36" spans="1:26" s="2188" customFormat="1">
      <c r="A36" s="1991"/>
      <c r="B36" s="2230"/>
      <c r="C36" s="2224"/>
      <c r="D36" s="2225"/>
      <c r="E36" s="2563"/>
      <c r="F36" s="2210"/>
      <c r="G36" s="2569"/>
      <c r="H36" s="2569"/>
      <c r="I36" s="2569"/>
      <c r="J36" s="2569"/>
      <c r="K36" s="2569"/>
      <c r="L36" s="2569"/>
      <c r="M36" s="2569"/>
      <c r="N36" s="2569"/>
      <c r="O36" s="2569"/>
      <c r="P36" s="2569"/>
      <c r="Q36" s="2569"/>
      <c r="R36" s="2569"/>
      <c r="S36" s="2569"/>
      <c r="T36" s="2569"/>
      <c r="U36" s="2569"/>
      <c r="V36" s="2569"/>
      <c r="W36" s="2569"/>
      <c r="X36" s="2569"/>
      <c r="Y36" s="2569"/>
      <c r="Z36" s="2569"/>
    </row>
    <row r="37" spans="1:26" s="2188" customFormat="1">
      <c r="A37" s="1991">
        <f>COUNT($A$3:A36)+1</f>
        <v>7</v>
      </c>
      <c r="B37" s="1972" t="s">
        <v>3169</v>
      </c>
      <c r="C37" s="1991"/>
      <c r="D37" s="1763"/>
      <c r="E37" s="2560"/>
      <c r="F37" s="2212"/>
      <c r="G37" s="2569"/>
      <c r="H37" s="2569"/>
      <c r="I37" s="2569"/>
      <c r="J37" s="2569"/>
      <c r="K37" s="2569"/>
      <c r="L37" s="2569"/>
      <c r="M37" s="2569"/>
      <c r="N37" s="2569"/>
      <c r="O37" s="2569"/>
      <c r="P37" s="2569"/>
      <c r="Q37" s="2569"/>
      <c r="R37" s="2569"/>
      <c r="S37" s="2569"/>
      <c r="T37" s="2569"/>
      <c r="U37" s="2569"/>
      <c r="V37" s="2569"/>
      <c r="W37" s="2569"/>
      <c r="X37" s="2569"/>
      <c r="Y37" s="2569"/>
      <c r="Z37" s="2569"/>
    </row>
    <row r="38" spans="1:26" s="2188" customFormat="1" ht="135.75" customHeight="1">
      <c r="A38" s="1991"/>
      <c r="B38" s="2235" t="s">
        <v>3170</v>
      </c>
      <c r="C38" s="1991"/>
      <c r="D38" s="1763"/>
      <c r="E38" s="2560"/>
      <c r="F38" s="2212"/>
      <c r="G38" s="2569"/>
      <c r="H38" s="2569"/>
      <c r="I38" s="2569"/>
      <c r="J38" s="2569"/>
      <c r="K38" s="2569"/>
      <c r="L38" s="2569"/>
      <c r="M38" s="2569"/>
      <c r="N38" s="2569"/>
      <c r="O38" s="2569"/>
      <c r="P38" s="2569"/>
      <c r="Q38" s="2569"/>
      <c r="R38" s="2569"/>
      <c r="S38" s="2569"/>
      <c r="T38" s="2569"/>
      <c r="U38" s="2569"/>
      <c r="V38" s="2569"/>
      <c r="W38" s="2569"/>
      <c r="X38" s="2569"/>
      <c r="Y38" s="2569"/>
      <c r="Z38" s="2569"/>
    </row>
    <row r="39" spans="1:26" s="2188" customFormat="1" ht="38.25">
      <c r="A39" s="1991" t="s">
        <v>2724</v>
      </c>
      <c r="B39" s="2235" t="s">
        <v>3171</v>
      </c>
      <c r="C39" s="1991"/>
      <c r="D39" s="1763"/>
      <c r="E39" s="2560"/>
      <c r="F39" s="2212"/>
      <c r="G39" s="2569"/>
      <c r="H39" s="2569"/>
      <c r="I39" s="2569"/>
      <c r="J39" s="2569"/>
      <c r="K39" s="2569"/>
      <c r="L39" s="2569"/>
      <c r="M39" s="2569"/>
      <c r="N39" s="2569"/>
      <c r="O39" s="2569"/>
      <c r="P39" s="2569"/>
      <c r="Q39" s="2569"/>
      <c r="R39" s="2569"/>
      <c r="S39" s="2569"/>
      <c r="T39" s="2569"/>
      <c r="U39" s="2569"/>
      <c r="V39" s="2569"/>
      <c r="W39" s="2569"/>
      <c r="X39" s="2569"/>
      <c r="Y39" s="2569"/>
      <c r="Z39" s="2569"/>
    </row>
    <row r="40" spans="1:26" s="2188" customFormat="1">
      <c r="A40" s="1991"/>
      <c r="B40" s="1972"/>
      <c r="C40" s="1991" t="s">
        <v>73</v>
      </c>
      <c r="D40" s="1763">
        <v>1</v>
      </c>
      <c r="E40" s="2563"/>
      <c r="F40" s="2215">
        <f>D40*E40</f>
        <v>0</v>
      </c>
      <c r="G40" s="2569"/>
      <c r="H40" s="2569"/>
      <c r="I40" s="2569"/>
      <c r="J40" s="2569"/>
      <c r="K40" s="2569"/>
      <c r="L40" s="2569"/>
      <c r="M40" s="2569"/>
      <c r="N40" s="2569"/>
      <c r="O40" s="2569"/>
      <c r="P40" s="2569"/>
      <c r="Q40" s="2569"/>
      <c r="R40" s="2569"/>
      <c r="S40" s="2569"/>
      <c r="T40" s="2569"/>
      <c r="U40" s="2569"/>
      <c r="V40" s="2569"/>
      <c r="W40" s="2569"/>
      <c r="X40" s="2569"/>
      <c r="Y40" s="2569"/>
      <c r="Z40" s="2569"/>
    </row>
    <row r="41" spans="1:26" s="2188" customFormat="1">
      <c r="A41" s="1991"/>
      <c r="B41" s="1972"/>
      <c r="C41" s="1991"/>
      <c r="D41" s="1763"/>
      <c r="E41" s="2563"/>
      <c r="F41" s="2215"/>
      <c r="G41" s="2569"/>
      <c r="H41" s="2569"/>
      <c r="I41" s="2569"/>
      <c r="J41" s="2569"/>
      <c r="K41" s="2569"/>
      <c r="L41" s="2569"/>
      <c r="M41" s="2569"/>
      <c r="N41" s="2569"/>
      <c r="O41" s="2569"/>
      <c r="P41" s="2569"/>
      <c r="Q41" s="2569"/>
      <c r="R41" s="2569"/>
      <c r="S41" s="2569"/>
      <c r="T41" s="2569"/>
      <c r="U41" s="2569"/>
      <c r="V41" s="2569"/>
      <c r="W41" s="2569"/>
      <c r="X41" s="2569"/>
      <c r="Y41" s="2569"/>
      <c r="Z41" s="2569"/>
    </row>
    <row r="42" spans="1:26" s="2188" customFormat="1" ht="25.5">
      <c r="A42" s="1991">
        <f>COUNT($A$3:A41)+1</f>
        <v>8</v>
      </c>
      <c r="B42" s="2235" t="s">
        <v>3172</v>
      </c>
      <c r="C42" s="1991"/>
      <c r="D42" s="1763"/>
      <c r="E42" s="2563"/>
      <c r="F42" s="2215"/>
      <c r="G42" s="2569"/>
      <c r="H42" s="2569"/>
      <c r="I42" s="2569"/>
      <c r="J42" s="2569"/>
      <c r="K42" s="2569"/>
      <c r="L42" s="2569"/>
      <c r="M42" s="2569"/>
      <c r="N42" s="2569"/>
      <c r="O42" s="2569"/>
      <c r="P42" s="2569"/>
      <c r="Q42" s="2569"/>
      <c r="R42" s="2569"/>
      <c r="S42" s="2569"/>
      <c r="T42" s="2569"/>
      <c r="U42" s="2569"/>
      <c r="V42" s="2569"/>
      <c r="W42" s="2569"/>
      <c r="X42" s="2569"/>
      <c r="Y42" s="2569"/>
      <c r="Z42" s="2569"/>
    </row>
    <row r="43" spans="1:26" s="2188" customFormat="1">
      <c r="A43" s="1991"/>
      <c r="B43" s="2235" t="s">
        <v>3173</v>
      </c>
      <c r="C43" s="1991"/>
      <c r="D43" s="1763"/>
      <c r="E43" s="2563"/>
      <c r="F43" s="2215"/>
      <c r="G43" s="2569"/>
      <c r="H43" s="2569"/>
      <c r="I43" s="2569"/>
      <c r="J43" s="2569"/>
      <c r="K43" s="2569"/>
      <c r="L43" s="2569"/>
      <c r="M43" s="2569"/>
      <c r="N43" s="2569"/>
      <c r="O43" s="2569"/>
      <c r="P43" s="2569"/>
      <c r="Q43" s="2569"/>
      <c r="R43" s="2569"/>
      <c r="S43" s="2569"/>
      <c r="T43" s="2569"/>
      <c r="U43" s="2569"/>
      <c r="V43" s="2569"/>
      <c r="W43" s="2569"/>
      <c r="X43" s="2569"/>
      <c r="Y43" s="2569"/>
      <c r="Z43" s="2569"/>
    </row>
    <row r="44" spans="1:26" s="2188" customFormat="1">
      <c r="A44" s="1991"/>
      <c r="B44" s="1972"/>
      <c r="C44" s="1991" t="s">
        <v>73</v>
      </c>
      <c r="D44" s="1763">
        <v>1</v>
      </c>
      <c r="E44" s="2563"/>
      <c r="F44" s="2215">
        <f>D44*E44</f>
        <v>0</v>
      </c>
      <c r="G44" s="2569"/>
      <c r="H44" s="2569"/>
      <c r="I44" s="2569"/>
      <c r="J44" s="2569"/>
      <c r="K44" s="2569"/>
      <c r="L44" s="2569"/>
      <c r="M44" s="2569"/>
      <c r="N44" s="2569"/>
      <c r="O44" s="2569"/>
      <c r="P44" s="2569"/>
      <c r="Q44" s="2569"/>
      <c r="R44" s="2569"/>
      <c r="S44" s="2569"/>
      <c r="T44" s="2569"/>
      <c r="U44" s="2569"/>
      <c r="V44" s="2569"/>
      <c r="W44" s="2569"/>
      <c r="X44" s="2569"/>
      <c r="Y44" s="2569"/>
      <c r="Z44" s="2569"/>
    </row>
    <row r="45" spans="1:26" s="2188" customFormat="1">
      <c r="A45" s="1991"/>
      <c r="B45" s="1972"/>
      <c r="C45" s="1991"/>
      <c r="D45" s="1763"/>
      <c r="E45" s="2563"/>
      <c r="F45" s="2215"/>
      <c r="G45" s="2569"/>
      <c r="H45" s="2569"/>
      <c r="I45" s="2569"/>
      <c r="J45" s="2569"/>
      <c r="K45" s="2569"/>
      <c r="L45" s="2569"/>
      <c r="M45" s="2569"/>
      <c r="N45" s="2569"/>
      <c r="O45" s="2569"/>
      <c r="P45" s="2569"/>
      <c r="Q45" s="2569"/>
      <c r="R45" s="2569"/>
      <c r="S45" s="2569"/>
      <c r="T45" s="2569"/>
      <c r="U45" s="2569"/>
      <c r="V45" s="2569"/>
      <c r="W45" s="2569"/>
      <c r="X45" s="2569"/>
      <c r="Y45" s="2569"/>
      <c r="Z45" s="2569"/>
    </row>
    <row r="46" spans="1:26" s="2188" customFormat="1" ht="31.5" customHeight="1">
      <c r="A46" s="1991">
        <f>COUNT($A$3:A45)+1</f>
        <v>9</v>
      </c>
      <c r="B46" s="2235" t="s">
        <v>3174</v>
      </c>
      <c r="C46" s="1991"/>
      <c r="D46" s="1763"/>
      <c r="E46" s="2563"/>
      <c r="F46" s="2215"/>
      <c r="G46" s="2569"/>
      <c r="H46" s="2569"/>
      <c r="I46" s="2569"/>
      <c r="J46" s="2569"/>
      <c r="K46" s="2569"/>
      <c r="L46" s="2569"/>
      <c r="M46" s="2569"/>
      <c r="N46" s="2569"/>
      <c r="O46" s="2569"/>
      <c r="P46" s="2569"/>
      <c r="Q46" s="2569"/>
      <c r="R46" s="2569"/>
      <c r="S46" s="2569"/>
      <c r="T46" s="2569"/>
      <c r="U46" s="2569"/>
      <c r="V46" s="2569"/>
      <c r="W46" s="2569"/>
      <c r="X46" s="2569"/>
      <c r="Y46" s="2569"/>
      <c r="Z46" s="2569"/>
    </row>
    <row r="47" spans="1:26" s="2188" customFormat="1">
      <c r="A47" s="1991"/>
      <c r="B47" s="2235" t="s">
        <v>3175</v>
      </c>
      <c r="C47" s="1991"/>
      <c r="D47" s="1763"/>
      <c r="E47" s="2563"/>
      <c r="F47" s="2215"/>
      <c r="G47" s="2569"/>
      <c r="H47" s="2569"/>
      <c r="I47" s="2569"/>
      <c r="J47" s="2569"/>
      <c r="K47" s="2569"/>
      <c r="L47" s="2569"/>
      <c r="M47" s="2569"/>
      <c r="N47" s="2569"/>
      <c r="O47" s="2569"/>
      <c r="P47" s="2569"/>
      <c r="Q47" s="2569"/>
      <c r="R47" s="2569"/>
      <c r="S47" s="2569"/>
      <c r="T47" s="2569"/>
      <c r="U47" s="2569"/>
      <c r="V47" s="2569"/>
      <c r="W47" s="2569"/>
      <c r="X47" s="2569"/>
      <c r="Y47" s="2569"/>
      <c r="Z47" s="2569"/>
    </row>
    <row r="48" spans="1:26" s="2188" customFormat="1">
      <c r="A48" s="1991"/>
      <c r="B48" s="1972"/>
      <c r="C48" s="1991" t="s">
        <v>84</v>
      </c>
      <c r="D48" s="1763">
        <v>1</v>
      </c>
      <c r="E48" s="2563"/>
      <c r="F48" s="2215">
        <f>D48*E48</f>
        <v>0</v>
      </c>
      <c r="G48" s="2569"/>
      <c r="H48" s="2569"/>
      <c r="I48" s="2569"/>
      <c r="J48" s="2569"/>
      <c r="K48" s="2569"/>
      <c r="L48" s="2569"/>
      <c r="M48" s="2569"/>
      <c r="N48" s="2569"/>
      <c r="O48" s="2569"/>
      <c r="P48" s="2569"/>
      <c r="Q48" s="2569"/>
      <c r="R48" s="2569"/>
      <c r="S48" s="2569"/>
      <c r="T48" s="2569"/>
      <c r="U48" s="2569"/>
      <c r="V48" s="2569"/>
      <c r="W48" s="2569"/>
      <c r="X48" s="2569"/>
      <c r="Y48" s="2569"/>
      <c r="Z48" s="2569"/>
    </row>
    <row r="49" spans="1:26" s="2188" customFormat="1">
      <c r="A49" s="1991"/>
      <c r="B49" s="1972"/>
      <c r="C49" s="1991"/>
      <c r="D49" s="1763"/>
      <c r="E49" s="2563"/>
      <c r="F49" s="2215"/>
      <c r="G49" s="2569"/>
      <c r="H49" s="2569"/>
      <c r="I49" s="2569"/>
      <c r="J49" s="2569"/>
      <c r="K49" s="2569"/>
      <c r="L49" s="2569"/>
      <c r="M49" s="2569"/>
      <c r="N49" s="2569"/>
      <c r="O49" s="2569"/>
      <c r="P49" s="2569"/>
      <c r="Q49" s="2569"/>
      <c r="R49" s="2569"/>
      <c r="S49" s="2569"/>
      <c r="T49" s="2569"/>
      <c r="U49" s="2569"/>
      <c r="V49" s="2569"/>
      <c r="W49" s="2569"/>
      <c r="X49" s="2569"/>
      <c r="Y49" s="2569"/>
      <c r="Z49" s="2569"/>
    </row>
    <row r="50" spans="1:26" s="2188" customFormat="1" ht="25.5">
      <c r="A50" s="1991">
        <f>COUNT($A$3:A49)+1</f>
        <v>10</v>
      </c>
      <c r="B50" s="2235" t="s">
        <v>3176</v>
      </c>
      <c r="C50" s="1991"/>
      <c r="D50" s="1763"/>
      <c r="E50" s="2563"/>
      <c r="F50" s="2215"/>
      <c r="G50" s="2569"/>
      <c r="H50" s="2569"/>
      <c r="I50" s="2569"/>
      <c r="J50" s="2569"/>
      <c r="K50" s="2569"/>
      <c r="L50" s="2569"/>
      <c r="M50" s="2569"/>
      <c r="N50" s="2569"/>
      <c r="O50" s="2569"/>
      <c r="P50" s="2569"/>
      <c r="Q50" s="2569"/>
      <c r="R50" s="2569"/>
      <c r="S50" s="2569"/>
      <c r="T50" s="2569"/>
      <c r="U50" s="2569"/>
      <c r="V50" s="2569"/>
      <c r="W50" s="2569"/>
      <c r="X50" s="2569"/>
      <c r="Y50" s="2569"/>
      <c r="Z50" s="2569"/>
    </row>
    <row r="51" spans="1:26" s="2188" customFormat="1">
      <c r="A51" s="1991"/>
      <c r="B51" s="1972"/>
      <c r="C51" s="1991" t="s">
        <v>84</v>
      </c>
      <c r="D51" s="1763">
        <v>1</v>
      </c>
      <c r="E51" s="2563"/>
      <c r="F51" s="2215">
        <f>D51*E51</f>
        <v>0</v>
      </c>
      <c r="G51" s="2569"/>
      <c r="H51" s="2569"/>
      <c r="I51" s="2569"/>
      <c r="J51" s="2569"/>
      <c r="K51" s="2569"/>
      <c r="L51" s="2569"/>
      <c r="M51" s="2569"/>
      <c r="N51" s="2569"/>
      <c r="O51" s="2569"/>
      <c r="P51" s="2569"/>
      <c r="Q51" s="2569"/>
      <c r="R51" s="2569"/>
      <c r="S51" s="2569"/>
      <c r="T51" s="2569"/>
      <c r="U51" s="2569"/>
      <c r="V51" s="2569"/>
      <c r="W51" s="2569"/>
      <c r="X51" s="2569"/>
      <c r="Y51" s="2569"/>
      <c r="Z51" s="2569"/>
    </row>
    <row r="52" spans="1:26" s="2188" customFormat="1">
      <c r="A52" s="1991"/>
      <c r="B52" s="1972"/>
      <c r="C52" s="1991"/>
      <c r="D52" s="1763"/>
      <c r="E52" s="2563"/>
      <c r="F52" s="2215"/>
      <c r="G52" s="2569"/>
      <c r="H52" s="2569"/>
      <c r="I52" s="2569"/>
      <c r="J52" s="2569"/>
      <c r="K52" s="2569"/>
      <c r="L52" s="2569"/>
      <c r="M52" s="2569"/>
      <c r="N52" s="2569"/>
      <c r="O52" s="2569"/>
      <c r="P52" s="2569"/>
      <c r="Q52" s="2569"/>
      <c r="R52" s="2569"/>
      <c r="S52" s="2569"/>
      <c r="T52" s="2569"/>
      <c r="U52" s="2569"/>
      <c r="V52" s="2569"/>
      <c r="W52" s="2569"/>
      <c r="X52" s="2569"/>
      <c r="Y52" s="2569"/>
      <c r="Z52" s="2569"/>
    </row>
    <row r="53" spans="1:26" s="2188" customFormat="1">
      <c r="A53" s="1991"/>
      <c r="B53" s="1972"/>
      <c r="C53" s="1991"/>
      <c r="D53" s="1763"/>
      <c r="E53" s="2566"/>
      <c r="F53" s="1766"/>
      <c r="G53" s="2569"/>
      <c r="H53" s="2569"/>
      <c r="I53" s="2569"/>
      <c r="J53" s="2569"/>
      <c r="K53" s="2569"/>
      <c r="L53" s="2569"/>
      <c r="M53" s="2569"/>
      <c r="N53" s="2569"/>
      <c r="O53" s="2569"/>
      <c r="P53" s="2569"/>
      <c r="Q53" s="2569"/>
      <c r="R53" s="2569"/>
      <c r="S53" s="2569"/>
      <c r="T53" s="2569"/>
      <c r="U53" s="2569"/>
      <c r="V53" s="2569"/>
      <c r="W53" s="2569"/>
      <c r="X53" s="2569"/>
      <c r="Y53" s="2569"/>
      <c r="Z53" s="2569"/>
    </row>
    <row r="54" spans="1:26" s="1973" customFormat="1" ht="25.5">
      <c r="A54" s="1942">
        <f>COUNT($A$3:A53)+1</f>
        <v>11</v>
      </c>
      <c r="B54" s="2236" t="s">
        <v>3177</v>
      </c>
      <c r="C54" s="1939"/>
      <c r="D54" s="2212"/>
      <c r="E54" s="2098"/>
      <c r="F54" s="1766">
        <f>D54*E54</f>
        <v>0</v>
      </c>
      <c r="G54" s="2157"/>
      <c r="H54" s="2157"/>
      <c r="I54" s="2157"/>
      <c r="J54" s="2157"/>
      <c r="K54" s="2157"/>
      <c r="L54" s="2157"/>
      <c r="M54" s="2157"/>
      <c r="N54" s="2157"/>
      <c r="O54" s="2157"/>
      <c r="P54" s="2157"/>
      <c r="Q54" s="2157"/>
      <c r="R54" s="2157"/>
      <c r="S54" s="2157"/>
      <c r="T54" s="2157"/>
      <c r="U54" s="2157"/>
      <c r="V54" s="2157"/>
      <c r="W54" s="2157"/>
      <c r="X54" s="2157"/>
      <c r="Y54" s="2157"/>
      <c r="Z54" s="2157"/>
    </row>
    <row r="55" spans="1:26" s="1973" customFormat="1">
      <c r="A55" s="1993"/>
      <c r="B55" s="1972" t="s">
        <v>3178</v>
      </c>
      <c r="C55" s="1939" t="s">
        <v>84</v>
      </c>
      <c r="D55" s="2212">
        <v>3</v>
      </c>
      <c r="E55" s="2098"/>
      <c r="F55" s="2212">
        <f>D55*E55</f>
        <v>0</v>
      </c>
      <c r="G55" s="2157"/>
      <c r="H55" s="2157"/>
      <c r="I55" s="2157"/>
      <c r="J55" s="2157"/>
      <c r="K55" s="2157"/>
      <c r="L55" s="2157"/>
      <c r="M55" s="2157"/>
      <c r="N55" s="2157"/>
      <c r="O55" s="2157"/>
      <c r="P55" s="2157"/>
      <c r="Q55" s="2157"/>
      <c r="R55" s="2157"/>
      <c r="S55" s="2157"/>
      <c r="T55" s="2157"/>
      <c r="U55" s="2157"/>
      <c r="V55" s="2157"/>
      <c r="W55" s="2157"/>
      <c r="X55" s="2157"/>
      <c r="Y55" s="2157"/>
      <c r="Z55" s="2157"/>
    </row>
    <row r="56" spans="1:26" s="1973" customFormat="1">
      <c r="A56" s="1993"/>
      <c r="B56" s="1972"/>
      <c r="C56" s="1939"/>
      <c r="D56" s="2212"/>
      <c r="E56" s="2098"/>
      <c r="F56" s="2212"/>
      <c r="G56" s="2157"/>
      <c r="H56" s="2157"/>
      <c r="I56" s="2157"/>
      <c r="J56" s="2157"/>
      <c r="K56" s="2157"/>
      <c r="L56" s="2157"/>
      <c r="M56" s="2157"/>
      <c r="N56" s="2157"/>
      <c r="O56" s="2157"/>
      <c r="P56" s="2157"/>
      <c r="Q56" s="2157"/>
      <c r="R56" s="2157"/>
      <c r="S56" s="2157"/>
      <c r="T56" s="2157"/>
      <c r="U56" s="2157"/>
      <c r="V56" s="2157"/>
      <c r="W56" s="2157"/>
      <c r="X56" s="2157"/>
      <c r="Y56" s="2157"/>
      <c r="Z56" s="2157"/>
    </row>
    <row r="57" spans="1:26" s="1973" customFormat="1" ht="25.5">
      <c r="A57" s="1942">
        <f>COUNT($A$3:A56)+1</f>
        <v>12</v>
      </c>
      <c r="B57" s="2236" t="s">
        <v>3179</v>
      </c>
      <c r="C57" s="1939"/>
      <c r="D57" s="2212"/>
      <c r="E57" s="2098"/>
      <c r="F57" s="1766">
        <f>D57*E57</f>
        <v>0</v>
      </c>
      <c r="G57" s="2157"/>
      <c r="H57" s="2157"/>
      <c r="I57" s="2157"/>
      <c r="J57" s="2157"/>
      <c r="K57" s="2157"/>
      <c r="L57" s="2157"/>
      <c r="M57" s="2157"/>
      <c r="N57" s="2157"/>
      <c r="O57" s="2157"/>
      <c r="P57" s="2157"/>
      <c r="Q57" s="2157"/>
      <c r="R57" s="2157"/>
      <c r="S57" s="2157"/>
      <c r="T57" s="2157"/>
      <c r="U57" s="2157"/>
      <c r="V57" s="2157"/>
      <c r="W57" s="2157"/>
      <c r="X57" s="2157"/>
      <c r="Y57" s="2157"/>
      <c r="Z57" s="2157"/>
    </row>
    <row r="58" spans="1:26" s="1973" customFormat="1">
      <c r="A58" s="1942"/>
      <c r="B58" s="1972" t="s">
        <v>2972</v>
      </c>
      <c r="C58" s="1939" t="s">
        <v>84</v>
      </c>
      <c r="D58" s="2212">
        <v>3</v>
      </c>
      <c r="E58" s="2098"/>
      <c r="F58" s="2212">
        <f>D58*E58</f>
        <v>0</v>
      </c>
      <c r="G58" s="2157"/>
      <c r="H58" s="2157"/>
      <c r="I58" s="2157"/>
      <c r="J58" s="2157"/>
      <c r="K58" s="2157"/>
      <c r="L58" s="2157"/>
      <c r="M58" s="2157"/>
      <c r="N58" s="2157"/>
      <c r="O58" s="2157"/>
      <c r="P58" s="2157"/>
      <c r="Q58" s="2157"/>
      <c r="R58" s="2157"/>
      <c r="S58" s="2157"/>
      <c r="T58" s="2157"/>
      <c r="U58" s="2157"/>
      <c r="V58" s="2157"/>
      <c r="W58" s="2157"/>
      <c r="X58" s="2157"/>
      <c r="Y58" s="2157"/>
      <c r="Z58" s="2157"/>
    </row>
    <row r="59" spans="1:26" s="2188" customFormat="1">
      <c r="A59" s="2237"/>
      <c r="B59" s="2238"/>
      <c r="C59" s="2237"/>
      <c r="D59" s="2229"/>
      <c r="E59" s="2563"/>
      <c r="F59" s="2229"/>
      <c r="G59" s="2569"/>
      <c r="H59" s="2569"/>
      <c r="I59" s="2569"/>
      <c r="J59" s="2569"/>
      <c r="K59" s="2569"/>
      <c r="L59" s="2569"/>
      <c r="M59" s="2569"/>
      <c r="N59" s="2569"/>
      <c r="O59" s="2569"/>
      <c r="P59" s="2569"/>
      <c r="Q59" s="2569"/>
      <c r="R59" s="2569"/>
      <c r="S59" s="2569"/>
      <c r="T59" s="2569"/>
      <c r="U59" s="2569"/>
      <c r="V59" s="2569"/>
      <c r="W59" s="2569"/>
      <c r="X59" s="2569"/>
      <c r="Y59" s="2569"/>
      <c r="Z59" s="2569"/>
    </row>
    <row r="60" spans="1:26" s="2188" customFormat="1">
      <c r="A60" s="2239">
        <f>COUNT($A$2:A59)+1</f>
        <v>13</v>
      </c>
      <c r="B60" s="2238" t="s">
        <v>3180</v>
      </c>
      <c r="C60" s="2240"/>
      <c r="D60" s="2229"/>
      <c r="E60" s="2563"/>
      <c r="F60" s="2210"/>
      <c r="G60" s="2569"/>
      <c r="H60" s="2569"/>
      <c r="I60" s="2569"/>
      <c r="J60" s="2569"/>
      <c r="K60" s="2569"/>
      <c r="L60" s="2569"/>
      <c r="M60" s="2569"/>
      <c r="N60" s="2569"/>
      <c r="O60" s="2569"/>
      <c r="P60" s="2569"/>
      <c r="Q60" s="2569"/>
      <c r="R60" s="2569"/>
      <c r="S60" s="2569"/>
      <c r="T60" s="2569"/>
      <c r="U60" s="2569"/>
      <c r="V60" s="2569"/>
      <c r="W60" s="2569"/>
      <c r="X60" s="2569"/>
      <c r="Y60" s="2569"/>
      <c r="Z60" s="2569"/>
    </row>
    <row r="61" spans="1:26" s="2188" customFormat="1" ht="25.5">
      <c r="A61" s="2237"/>
      <c r="B61" s="2238" t="s">
        <v>3181</v>
      </c>
      <c r="C61" s="2240"/>
      <c r="D61" s="2229"/>
      <c r="E61" s="2567"/>
      <c r="F61" s="2210"/>
      <c r="G61" s="2569"/>
      <c r="H61" s="2569"/>
      <c r="I61" s="2569"/>
      <c r="J61" s="2569"/>
      <c r="K61" s="2569"/>
      <c r="L61" s="2569"/>
      <c r="M61" s="2569"/>
      <c r="N61" s="2569"/>
      <c r="O61" s="2569"/>
      <c r="P61" s="2569"/>
      <c r="Q61" s="2569"/>
      <c r="R61" s="2569"/>
      <c r="S61" s="2569"/>
      <c r="T61" s="2569"/>
      <c r="U61" s="2569"/>
      <c r="V61" s="2569"/>
      <c r="W61" s="2569"/>
      <c r="X61" s="2569"/>
      <c r="Y61" s="2569"/>
      <c r="Z61" s="2569"/>
    </row>
    <row r="62" spans="1:26" s="2188" customFormat="1">
      <c r="A62" s="2237"/>
      <c r="B62" s="2238" t="s">
        <v>2972</v>
      </c>
      <c r="C62" s="2240" t="s">
        <v>84</v>
      </c>
      <c r="D62" s="2229">
        <v>1</v>
      </c>
      <c r="E62" s="2563"/>
      <c r="F62" s="2215">
        <f>D62*E62</f>
        <v>0</v>
      </c>
      <c r="G62" s="2569"/>
      <c r="H62" s="2569"/>
      <c r="I62" s="2569"/>
      <c r="J62" s="2569"/>
      <c r="K62" s="2569"/>
      <c r="L62" s="2569"/>
      <c r="M62" s="2569"/>
      <c r="N62" s="2569"/>
      <c r="O62" s="2569"/>
      <c r="P62" s="2569"/>
      <c r="Q62" s="2569"/>
      <c r="R62" s="2569"/>
      <c r="S62" s="2569"/>
      <c r="T62" s="2569"/>
      <c r="U62" s="2569"/>
      <c r="V62" s="2569"/>
      <c r="W62" s="2569"/>
      <c r="X62" s="2569"/>
      <c r="Y62" s="2569"/>
      <c r="Z62" s="2569"/>
    </row>
    <row r="63" spans="1:26" s="2188" customFormat="1">
      <c r="A63" s="2237"/>
      <c r="B63" s="2238"/>
      <c r="C63" s="2240"/>
      <c r="D63" s="2229"/>
      <c r="E63" s="2563"/>
      <c r="F63" s="2210"/>
      <c r="G63" s="2569"/>
      <c r="H63" s="2569"/>
      <c r="I63" s="2569"/>
      <c r="J63" s="2569"/>
      <c r="K63" s="2569"/>
      <c r="L63" s="2569"/>
      <c r="M63" s="2569"/>
      <c r="N63" s="2569"/>
      <c r="O63" s="2569"/>
      <c r="P63" s="2569"/>
      <c r="Q63" s="2569"/>
      <c r="R63" s="2569"/>
      <c r="S63" s="2569"/>
      <c r="T63" s="2569"/>
      <c r="U63" s="2569"/>
      <c r="V63" s="2569"/>
      <c r="W63" s="2569"/>
      <c r="X63" s="2569"/>
      <c r="Y63" s="2569"/>
      <c r="Z63" s="2569"/>
    </row>
    <row r="64" spans="1:26" s="2188" customFormat="1">
      <c r="A64" s="2239">
        <f>COUNT($A$2:A63)+1</f>
        <v>14</v>
      </c>
      <c r="B64" s="2238" t="s">
        <v>3180</v>
      </c>
      <c r="C64" s="2240"/>
      <c r="D64" s="2229"/>
      <c r="E64" s="2563"/>
      <c r="F64" s="2210"/>
      <c r="G64" s="2569"/>
      <c r="H64" s="2569"/>
      <c r="I64" s="2569"/>
      <c r="J64" s="2569"/>
      <c r="K64" s="2569"/>
      <c r="L64" s="2569"/>
      <c r="M64" s="2569"/>
      <c r="N64" s="2569"/>
      <c r="O64" s="2569"/>
      <c r="P64" s="2569"/>
      <c r="Q64" s="2569"/>
      <c r="R64" s="2569"/>
      <c r="S64" s="2569"/>
      <c r="T64" s="2569"/>
      <c r="U64" s="2569"/>
      <c r="V64" s="2569"/>
      <c r="W64" s="2569"/>
      <c r="X64" s="2569"/>
      <c r="Y64" s="2569"/>
      <c r="Z64" s="2569"/>
    </row>
    <row r="65" spans="1:26" s="2188" customFormat="1" ht="25.5">
      <c r="A65" s="2237"/>
      <c r="B65" s="2238" t="s">
        <v>3182</v>
      </c>
      <c r="C65" s="2240"/>
      <c r="D65" s="2229"/>
      <c r="E65" s="2567"/>
      <c r="F65" s="2210"/>
      <c r="G65" s="2569"/>
      <c r="H65" s="2569"/>
      <c r="I65" s="2569"/>
      <c r="J65" s="2569"/>
      <c r="K65" s="2569"/>
      <c r="L65" s="2569"/>
      <c r="M65" s="2569"/>
      <c r="N65" s="2569"/>
      <c r="O65" s="2569"/>
      <c r="P65" s="2569"/>
      <c r="Q65" s="2569"/>
      <c r="R65" s="2569"/>
      <c r="S65" s="2569"/>
      <c r="T65" s="2569"/>
      <c r="U65" s="2569"/>
      <c r="V65" s="2569"/>
      <c r="W65" s="2569"/>
      <c r="X65" s="2569"/>
      <c r="Y65" s="2569"/>
      <c r="Z65" s="2569"/>
    </row>
    <row r="66" spans="1:26" s="2188" customFormat="1">
      <c r="A66" s="2237"/>
      <c r="B66" s="2238" t="s">
        <v>3178</v>
      </c>
      <c r="C66" s="2240" t="s">
        <v>84</v>
      </c>
      <c r="D66" s="2229">
        <v>1</v>
      </c>
      <c r="E66" s="2563"/>
      <c r="F66" s="2215">
        <f>D66*E66</f>
        <v>0</v>
      </c>
      <c r="G66" s="2569"/>
      <c r="H66" s="2569"/>
      <c r="I66" s="2569"/>
      <c r="J66" s="2569"/>
      <c r="K66" s="2569"/>
      <c r="L66" s="2569"/>
      <c r="M66" s="2569"/>
      <c r="N66" s="2569"/>
      <c r="O66" s="2569"/>
      <c r="P66" s="2569"/>
      <c r="Q66" s="2569"/>
      <c r="R66" s="2569"/>
      <c r="S66" s="2569"/>
      <c r="T66" s="2569"/>
      <c r="U66" s="2569"/>
      <c r="V66" s="2569"/>
      <c r="W66" s="2569"/>
      <c r="X66" s="2569"/>
      <c r="Y66" s="2569"/>
      <c r="Z66" s="2569"/>
    </row>
    <row r="67" spans="1:26" s="2188" customFormat="1">
      <c r="A67" s="2237"/>
      <c r="B67" s="2238"/>
      <c r="C67" s="2240"/>
      <c r="D67" s="2229"/>
      <c r="E67" s="2563"/>
      <c r="F67" s="2210"/>
      <c r="G67" s="2569"/>
      <c r="H67" s="2569"/>
      <c r="I67" s="2569"/>
      <c r="J67" s="2569"/>
      <c r="K67" s="2569"/>
      <c r="L67" s="2569"/>
      <c r="M67" s="2569"/>
      <c r="N67" s="2569"/>
      <c r="O67" s="2569"/>
      <c r="P67" s="2569"/>
      <c r="Q67" s="2569"/>
      <c r="R67" s="2569"/>
      <c r="S67" s="2569"/>
      <c r="T67" s="2569"/>
      <c r="U67" s="2569"/>
      <c r="V67" s="2569"/>
      <c r="W67" s="2569"/>
      <c r="X67" s="2569"/>
      <c r="Y67" s="2569"/>
      <c r="Z67" s="2569"/>
    </row>
    <row r="68" spans="1:26" s="2188" customFormat="1">
      <c r="A68" s="2239">
        <f>COUNT($A$2:A67)+1</f>
        <v>15</v>
      </c>
      <c r="B68" s="2238" t="s">
        <v>3183</v>
      </c>
      <c r="C68" s="2209"/>
      <c r="D68" s="2229"/>
      <c r="E68" s="2563"/>
      <c r="F68" s="2229"/>
      <c r="G68" s="2569"/>
      <c r="H68" s="2569"/>
      <c r="I68" s="2569"/>
      <c r="J68" s="2569"/>
      <c r="K68" s="2569"/>
      <c r="L68" s="2569"/>
      <c r="M68" s="2569"/>
      <c r="N68" s="2569"/>
      <c r="O68" s="2569"/>
      <c r="P68" s="2569"/>
      <c r="Q68" s="2569"/>
      <c r="R68" s="2569"/>
      <c r="S68" s="2569"/>
      <c r="T68" s="2569"/>
      <c r="U68" s="2569"/>
      <c r="V68" s="2569"/>
      <c r="W68" s="2569"/>
      <c r="X68" s="2569"/>
      <c r="Y68" s="2569"/>
      <c r="Z68" s="2569"/>
    </row>
    <row r="69" spans="1:26" s="2188" customFormat="1" ht="25.5">
      <c r="A69" s="2237"/>
      <c r="B69" s="2238" t="s">
        <v>2995</v>
      </c>
      <c r="C69" s="2240"/>
      <c r="D69" s="2229"/>
      <c r="E69" s="2563"/>
      <c r="F69" s="2229"/>
      <c r="G69" s="2569"/>
      <c r="H69" s="2569"/>
      <c r="I69" s="2569"/>
      <c r="J69" s="2569"/>
      <c r="K69" s="2569"/>
      <c r="L69" s="2569"/>
      <c r="M69" s="2569"/>
      <c r="N69" s="2569"/>
      <c r="O69" s="2569"/>
      <c r="P69" s="2569"/>
      <c r="Q69" s="2569"/>
      <c r="R69" s="2569"/>
      <c r="S69" s="2569"/>
      <c r="T69" s="2569"/>
      <c r="U69" s="2569"/>
      <c r="V69" s="2569"/>
      <c r="W69" s="2569"/>
      <c r="X69" s="2569"/>
      <c r="Y69" s="2569"/>
      <c r="Z69" s="2569"/>
    </row>
    <row r="70" spans="1:26" s="2188" customFormat="1">
      <c r="A70" s="2237"/>
      <c r="B70" s="2238" t="s">
        <v>2996</v>
      </c>
      <c r="C70" s="2240" t="s">
        <v>84</v>
      </c>
      <c r="D70" s="2229">
        <v>2</v>
      </c>
      <c r="E70" s="2563"/>
      <c r="F70" s="2215">
        <f>D70*E70</f>
        <v>0</v>
      </c>
      <c r="G70" s="2569"/>
      <c r="H70" s="2569"/>
      <c r="I70" s="2569"/>
      <c r="J70" s="2569"/>
      <c r="K70" s="2569"/>
      <c r="L70" s="2569"/>
      <c r="M70" s="2569"/>
      <c r="N70" s="2569"/>
      <c r="O70" s="2569"/>
      <c r="P70" s="2569"/>
      <c r="Q70" s="2569"/>
      <c r="R70" s="2569"/>
      <c r="S70" s="2569"/>
      <c r="T70" s="2569"/>
      <c r="U70" s="2569"/>
      <c r="V70" s="2569"/>
      <c r="W70" s="2569"/>
      <c r="X70" s="2569"/>
      <c r="Y70" s="2569"/>
      <c r="Z70" s="2569"/>
    </row>
    <row r="71" spans="1:26" s="2188" customFormat="1">
      <c r="A71" s="2237"/>
      <c r="B71" s="2238"/>
      <c r="C71" s="2209"/>
      <c r="D71" s="2229"/>
      <c r="E71" s="2563"/>
      <c r="F71" s="2229"/>
      <c r="G71" s="2569"/>
      <c r="H71" s="2569"/>
      <c r="I71" s="2569"/>
      <c r="J71" s="2569"/>
      <c r="K71" s="2569"/>
      <c r="L71" s="2569"/>
      <c r="M71" s="2569"/>
      <c r="N71" s="2569"/>
      <c r="O71" s="2569"/>
      <c r="P71" s="2569"/>
      <c r="Q71" s="2569"/>
      <c r="R71" s="2569"/>
      <c r="S71" s="2569"/>
      <c r="T71" s="2569"/>
      <c r="U71" s="2569"/>
      <c r="V71" s="2569"/>
      <c r="W71" s="2569"/>
      <c r="X71" s="2569"/>
      <c r="Y71" s="2569"/>
      <c r="Z71" s="2569"/>
    </row>
    <row r="72" spans="1:26" s="2188" customFormat="1">
      <c r="A72" s="2239">
        <f>COUNT($A$2:A71)+1</f>
        <v>16</v>
      </c>
      <c r="B72" s="2238" t="s">
        <v>2976</v>
      </c>
      <c r="C72" s="2209"/>
      <c r="D72" s="2229"/>
      <c r="E72" s="2563"/>
      <c r="F72" s="2229"/>
      <c r="G72" s="2569"/>
      <c r="H72" s="2569"/>
      <c r="I72" s="2569"/>
      <c r="J72" s="2569"/>
      <c r="K72" s="2569"/>
      <c r="L72" s="2569"/>
      <c r="M72" s="2569"/>
      <c r="N72" s="2569"/>
      <c r="O72" s="2569"/>
      <c r="P72" s="2569"/>
      <c r="Q72" s="2569"/>
      <c r="R72" s="2569"/>
      <c r="S72" s="2569"/>
      <c r="T72" s="2569"/>
      <c r="U72" s="2569"/>
      <c r="V72" s="2569"/>
      <c r="W72" s="2569"/>
      <c r="X72" s="2569"/>
      <c r="Y72" s="2569"/>
      <c r="Z72" s="2569"/>
    </row>
    <row r="73" spans="1:26" s="2188" customFormat="1" ht="25.5">
      <c r="A73" s="2237"/>
      <c r="B73" s="2238" t="s">
        <v>3184</v>
      </c>
      <c r="C73" s="2240" t="s">
        <v>84</v>
      </c>
      <c r="D73" s="2229">
        <v>4</v>
      </c>
      <c r="E73" s="2563"/>
      <c r="F73" s="2215">
        <f>D73*E73</f>
        <v>0</v>
      </c>
      <c r="G73" s="2569"/>
      <c r="H73" s="2569"/>
      <c r="I73" s="2569"/>
      <c r="J73" s="2569"/>
      <c r="K73" s="2569"/>
      <c r="L73" s="2569"/>
      <c r="M73" s="2569"/>
      <c r="N73" s="2569"/>
      <c r="O73" s="2569"/>
      <c r="P73" s="2569"/>
      <c r="Q73" s="2569"/>
      <c r="R73" s="2569"/>
      <c r="S73" s="2569"/>
      <c r="T73" s="2569"/>
      <c r="U73" s="2569"/>
      <c r="V73" s="2569"/>
      <c r="W73" s="2569"/>
      <c r="X73" s="2569"/>
      <c r="Y73" s="2569"/>
      <c r="Z73" s="2569"/>
    </row>
    <row r="74" spans="1:26" s="2188" customFormat="1">
      <c r="A74" s="2237"/>
      <c r="B74" s="2238"/>
      <c r="C74" s="2240"/>
      <c r="D74" s="2229"/>
      <c r="E74" s="2563"/>
      <c r="F74" s="2210"/>
      <c r="G74" s="2569"/>
      <c r="H74" s="2569"/>
      <c r="I74" s="2569"/>
      <c r="J74" s="2569"/>
      <c r="K74" s="2569"/>
      <c r="L74" s="2569"/>
      <c r="M74" s="2569"/>
      <c r="N74" s="2569"/>
      <c r="O74" s="2569"/>
      <c r="P74" s="2569"/>
      <c r="Q74" s="2569"/>
      <c r="R74" s="2569"/>
      <c r="S74" s="2569"/>
      <c r="T74" s="2569"/>
      <c r="U74" s="2569"/>
      <c r="V74" s="2569"/>
      <c r="W74" s="2569"/>
      <c r="X74" s="2569"/>
      <c r="Y74" s="2569"/>
      <c r="Z74" s="2569"/>
    </row>
    <row r="75" spans="1:26" s="2188" customFormat="1">
      <c r="A75" s="2239">
        <f>COUNT($A$2:A74)+1</f>
        <v>17</v>
      </c>
      <c r="B75" s="2238" t="s">
        <v>3185</v>
      </c>
      <c r="C75" s="2240"/>
      <c r="D75" s="2229"/>
      <c r="E75" s="2563"/>
      <c r="F75" s="2210"/>
      <c r="G75" s="2569"/>
      <c r="H75" s="2569"/>
      <c r="I75" s="2569"/>
      <c r="J75" s="2569"/>
      <c r="K75" s="2569"/>
      <c r="L75" s="2569"/>
      <c r="M75" s="2569"/>
      <c r="N75" s="2569"/>
      <c r="O75" s="2569"/>
      <c r="P75" s="2569"/>
      <c r="Q75" s="2569"/>
      <c r="R75" s="2569"/>
      <c r="S75" s="2569"/>
      <c r="T75" s="2569"/>
      <c r="U75" s="2569"/>
      <c r="V75" s="2569"/>
      <c r="W75" s="2569"/>
      <c r="X75" s="2569"/>
      <c r="Y75" s="2569"/>
      <c r="Z75" s="2569"/>
    </row>
    <row r="76" spans="1:26" s="2188" customFormat="1" ht="26.25" customHeight="1">
      <c r="A76" s="2237"/>
      <c r="B76" s="2238" t="s">
        <v>3186</v>
      </c>
      <c r="C76" s="2240" t="s">
        <v>84</v>
      </c>
      <c r="D76" s="2229">
        <v>4</v>
      </c>
      <c r="E76" s="2563"/>
      <c r="F76" s="2215">
        <f>D76*E76</f>
        <v>0</v>
      </c>
      <c r="G76" s="2569"/>
      <c r="H76" s="2569"/>
      <c r="I76" s="2569"/>
      <c r="J76" s="2569"/>
      <c r="K76" s="2569"/>
      <c r="L76" s="2569"/>
      <c r="M76" s="2569"/>
      <c r="N76" s="2569"/>
      <c r="O76" s="2569"/>
      <c r="P76" s="2569"/>
      <c r="Q76" s="2569"/>
      <c r="R76" s="2569"/>
      <c r="S76" s="2569"/>
      <c r="T76" s="2569"/>
      <c r="U76" s="2569"/>
      <c r="V76" s="2569"/>
      <c r="W76" s="2569"/>
      <c r="X76" s="2569"/>
      <c r="Y76" s="2569"/>
      <c r="Z76" s="2569"/>
    </row>
    <row r="77" spans="1:26" s="2188" customFormat="1">
      <c r="A77" s="2237"/>
      <c r="B77" s="2238"/>
      <c r="C77" s="2209"/>
      <c r="D77" s="2229"/>
      <c r="E77" s="2563"/>
      <c r="F77" s="2229"/>
      <c r="G77" s="2569"/>
      <c r="H77" s="2569"/>
      <c r="I77" s="2569"/>
      <c r="J77" s="2569"/>
      <c r="K77" s="2569"/>
      <c r="L77" s="2569"/>
      <c r="M77" s="2569"/>
      <c r="N77" s="2569"/>
      <c r="O77" s="2569"/>
      <c r="P77" s="2569"/>
      <c r="Q77" s="2569"/>
      <c r="R77" s="2569"/>
      <c r="S77" s="2569"/>
      <c r="T77" s="2569"/>
      <c r="U77" s="2569"/>
      <c r="V77" s="2569"/>
      <c r="W77" s="2569"/>
      <c r="X77" s="2569"/>
      <c r="Y77" s="2569"/>
      <c r="Z77" s="2569"/>
    </row>
    <row r="78" spans="1:26" s="2188" customFormat="1">
      <c r="A78" s="2239">
        <f>COUNT($A$2:A77)+1</f>
        <v>18</v>
      </c>
      <c r="B78" s="2238" t="s">
        <v>3187</v>
      </c>
      <c r="C78" s="2209"/>
      <c r="D78" s="2229"/>
      <c r="E78" s="2563"/>
      <c r="F78" s="2229"/>
      <c r="G78" s="2569"/>
      <c r="H78" s="2569"/>
      <c r="I78" s="2569"/>
      <c r="J78" s="2569"/>
      <c r="K78" s="2569"/>
      <c r="L78" s="2569"/>
      <c r="M78" s="2569"/>
      <c r="N78" s="2569"/>
      <c r="O78" s="2569"/>
      <c r="P78" s="2569"/>
      <c r="Q78" s="2569"/>
      <c r="R78" s="2569"/>
      <c r="S78" s="2569"/>
      <c r="T78" s="2569"/>
      <c r="U78" s="2569"/>
      <c r="V78" s="2569"/>
      <c r="W78" s="2569"/>
      <c r="X78" s="2569"/>
      <c r="Y78" s="2569"/>
      <c r="Z78" s="2569"/>
    </row>
    <row r="79" spans="1:26" s="2188" customFormat="1">
      <c r="A79" s="2237"/>
      <c r="B79" s="2238" t="s">
        <v>3188</v>
      </c>
      <c r="C79" s="2240" t="s">
        <v>84</v>
      </c>
      <c r="D79" s="2229">
        <v>4</v>
      </c>
      <c r="E79" s="2563"/>
      <c r="F79" s="2215">
        <f>D79*E79</f>
        <v>0</v>
      </c>
      <c r="G79" s="2569"/>
      <c r="H79" s="2569"/>
      <c r="I79" s="2569"/>
      <c r="J79" s="2569"/>
      <c r="K79" s="2569"/>
      <c r="L79" s="2569"/>
      <c r="M79" s="2569"/>
      <c r="N79" s="2569"/>
      <c r="O79" s="2569"/>
      <c r="P79" s="2569"/>
      <c r="Q79" s="2569"/>
      <c r="R79" s="2569"/>
      <c r="S79" s="2569"/>
      <c r="T79" s="2569"/>
      <c r="U79" s="2569"/>
      <c r="V79" s="2569"/>
      <c r="W79" s="2569"/>
      <c r="X79" s="2569"/>
      <c r="Y79" s="2569"/>
      <c r="Z79" s="2569"/>
    </row>
    <row r="80" spans="1:26" s="2188" customFormat="1">
      <c r="A80" s="1942"/>
      <c r="B80" s="1950"/>
      <c r="C80" s="2241"/>
      <c r="D80" s="1775"/>
      <c r="E80" s="2568"/>
      <c r="F80" s="2242"/>
      <c r="G80" s="2569"/>
      <c r="H80" s="2569"/>
      <c r="I80" s="2569"/>
      <c r="J80" s="2569"/>
      <c r="K80" s="2569"/>
      <c r="L80" s="2569"/>
      <c r="M80" s="2569"/>
      <c r="N80" s="2569"/>
      <c r="O80" s="2569"/>
      <c r="P80" s="2569"/>
      <c r="Q80" s="2569"/>
      <c r="R80" s="2569"/>
      <c r="S80" s="2569"/>
      <c r="T80" s="2569"/>
      <c r="U80" s="2569"/>
      <c r="V80" s="2569"/>
      <c r="W80" s="2569"/>
      <c r="X80" s="2569"/>
      <c r="Y80" s="2569"/>
      <c r="Z80" s="2569"/>
    </row>
    <row r="81" spans="1:26" s="2188" customFormat="1">
      <c r="A81" s="2243">
        <f>COUNT($A$3:A80)+1</f>
        <v>19</v>
      </c>
      <c r="B81" s="2244" t="s">
        <v>3189</v>
      </c>
      <c r="C81" s="2245"/>
      <c r="D81" s="2246"/>
      <c r="E81" s="2568"/>
      <c r="F81" s="2242"/>
      <c r="G81" s="2569"/>
      <c r="H81" s="2569"/>
      <c r="I81" s="2569"/>
      <c r="J81" s="2569"/>
      <c r="K81" s="2569"/>
      <c r="L81" s="2569"/>
      <c r="M81" s="2569"/>
      <c r="N81" s="2569"/>
      <c r="O81" s="2569"/>
      <c r="P81" s="2569"/>
      <c r="Q81" s="2569"/>
      <c r="R81" s="2569"/>
      <c r="S81" s="2569"/>
      <c r="T81" s="2569"/>
      <c r="U81" s="2569"/>
      <c r="V81" s="2569"/>
      <c r="W81" s="2569"/>
      <c r="X81" s="2569"/>
      <c r="Y81" s="2569"/>
      <c r="Z81" s="2569"/>
    </row>
    <row r="82" spans="1:26" s="2188" customFormat="1" ht="25.5">
      <c r="A82" s="2241"/>
      <c r="B82" s="2238" t="s">
        <v>3190</v>
      </c>
      <c r="C82" s="2241"/>
      <c r="D82" s="2247"/>
      <c r="E82" s="2568"/>
      <c r="F82" s="2242"/>
      <c r="G82" s="2569"/>
      <c r="H82" s="2569"/>
      <c r="I82" s="2569"/>
      <c r="J82" s="2569"/>
      <c r="K82" s="2569"/>
      <c r="L82" s="2569"/>
      <c r="M82" s="2569"/>
      <c r="N82" s="2569"/>
      <c r="O82" s="2569"/>
      <c r="P82" s="2569"/>
      <c r="Q82" s="2569"/>
      <c r="R82" s="2569"/>
      <c r="S82" s="2569"/>
      <c r="T82" s="2569"/>
      <c r="U82" s="2569"/>
      <c r="V82" s="2569"/>
      <c r="W82" s="2569"/>
      <c r="X82" s="2569"/>
      <c r="Y82" s="2569"/>
      <c r="Z82" s="2569"/>
    </row>
    <row r="83" spans="1:26" s="2188" customFormat="1">
      <c r="A83" s="2241"/>
      <c r="B83" s="2248" t="s">
        <v>2972</v>
      </c>
      <c r="C83" s="2241" t="s">
        <v>1579</v>
      </c>
      <c r="D83" s="2247">
        <v>15</v>
      </c>
      <c r="E83" s="2098"/>
      <c r="F83" s="1775">
        <f>D83*E83</f>
        <v>0</v>
      </c>
      <c r="G83" s="2569"/>
      <c r="H83" s="2569"/>
      <c r="I83" s="2569"/>
      <c r="J83" s="2569"/>
      <c r="K83" s="2569"/>
      <c r="L83" s="2569"/>
      <c r="M83" s="2569"/>
      <c r="N83" s="2569"/>
      <c r="O83" s="2569"/>
      <c r="P83" s="2569"/>
      <c r="Q83" s="2569"/>
      <c r="R83" s="2569"/>
      <c r="S83" s="2569"/>
      <c r="T83" s="2569"/>
      <c r="U83" s="2569"/>
      <c r="V83" s="2569"/>
      <c r="W83" s="2569"/>
      <c r="X83" s="2569"/>
      <c r="Y83" s="2569"/>
      <c r="Z83" s="2569"/>
    </row>
    <row r="84" spans="1:26" s="2188" customFormat="1">
      <c r="A84" s="2241"/>
      <c r="B84" s="2248" t="s">
        <v>3178</v>
      </c>
      <c r="C84" s="2241" t="s">
        <v>1579</v>
      </c>
      <c r="D84" s="2247">
        <v>20</v>
      </c>
      <c r="E84" s="2098"/>
      <c r="F84" s="1775">
        <f>D84*E84</f>
        <v>0</v>
      </c>
      <c r="G84" s="2569"/>
      <c r="H84" s="2569"/>
      <c r="I84" s="2569"/>
      <c r="J84" s="2569"/>
      <c r="K84" s="2569"/>
      <c r="L84" s="2569"/>
      <c r="M84" s="2569"/>
      <c r="N84" s="2569"/>
      <c r="O84" s="2569"/>
      <c r="P84" s="2569"/>
      <c r="Q84" s="2569"/>
      <c r="R84" s="2569"/>
      <c r="S84" s="2569"/>
      <c r="T84" s="2569"/>
      <c r="U84" s="2569"/>
      <c r="V84" s="2569"/>
      <c r="W84" s="2569"/>
      <c r="X84" s="2569"/>
      <c r="Y84" s="2569"/>
      <c r="Z84" s="2569"/>
    </row>
    <row r="85" spans="1:26" s="2188" customFormat="1" ht="15" customHeight="1">
      <c r="A85" s="2241"/>
      <c r="B85" s="2249"/>
      <c r="C85" s="2241"/>
      <c r="D85" s="2247"/>
      <c r="E85" s="2568"/>
      <c r="F85" s="2242"/>
      <c r="G85" s="2569"/>
      <c r="H85" s="2569"/>
      <c r="I85" s="2569"/>
      <c r="J85" s="2569"/>
      <c r="K85" s="2569"/>
      <c r="L85" s="2569"/>
      <c r="M85" s="2569"/>
      <c r="N85" s="2569"/>
      <c r="O85" s="2569"/>
      <c r="P85" s="2569"/>
      <c r="Q85" s="2569"/>
      <c r="R85" s="2569"/>
      <c r="S85" s="2569"/>
      <c r="T85" s="2569"/>
      <c r="U85" s="2569"/>
      <c r="V85" s="2569"/>
      <c r="W85" s="2569"/>
      <c r="X85" s="2569"/>
      <c r="Y85" s="2569"/>
      <c r="Z85" s="2569"/>
    </row>
    <row r="86" spans="1:26" ht="105">
      <c r="A86" s="2239">
        <f>COUNT($A$2:A85)+1</f>
        <v>20</v>
      </c>
      <c r="B86" s="2250" t="s">
        <v>3191</v>
      </c>
      <c r="C86" s="2251"/>
      <c r="D86" s="2252"/>
      <c r="E86" s="2098"/>
      <c r="F86" s="1766"/>
    </row>
    <row r="87" spans="1:26">
      <c r="A87" s="1979"/>
      <c r="B87" s="2253" t="s">
        <v>3192</v>
      </c>
      <c r="C87" s="1940" t="s">
        <v>1579</v>
      </c>
      <c r="D87" s="2254">
        <v>15</v>
      </c>
      <c r="E87" s="2099"/>
      <c r="F87" s="2212">
        <f>D87*E87</f>
        <v>0</v>
      </c>
    </row>
    <row r="88" spans="1:26">
      <c r="A88" s="1979"/>
      <c r="B88" s="2253" t="s">
        <v>3193</v>
      </c>
      <c r="C88" s="2255" t="s">
        <v>1579</v>
      </c>
      <c r="D88" s="2256">
        <v>20</v>
      </c>
      <c r="E88" s="2099"/>
      <c r="F88" s="2212">
        <f>D88*E88</f>
        <v>0</v>
      </c>
    </row>
    <row r="89" spans="1:26" s="2188" customFormat="1">
      <c r="A89" s="2241"/>
      <c r="B89" s="2257"/>
      <c r="C89" s="2241"/>
      <c r="D89" s="2247"/>
      <c r="E89" s="2568"/>
      <c r="F89" s="2242"/>
      <c r="G89" s="2569"/>
      <c r="H89" s="2569"/>
      <c r="I89" s="2569"/>
      <c r="J89" s="2569"/>
      <c r="K89" s="2569"/>
      <c r="L89" s="2569"/>
      <c r="M89" s="2569"/>
      <c r="N89" s="2569"/>
      <c r="O89" s="2569"/>
      <c r="P89" s="2569"/>
      <c r="Q89" s="2569"/>
      <c r="R89" s="2569"/>
      <c r="S89" s="2569"/>
      <c r="T89" s="2569"/>
      <c r="U89" s="2569"/>
      <c r="V89" s="2569"/>
      <c r="W89" s="2569"/>
      <c r="X89" s="2569"/>
      <c r="Y89" s="2569"/>
      <c r="Z89" s="2569"/>
    </row>
    <row r="90" spans="1:26" s="1973" customFormat="1" ht="43.5" customHeight="1">
      <c r="A90" s="1991">
        <f>COUNT($A$3:A89)+1</f>
        <v>21</v>
      </c>
      <c r="B90" s="1972" t="s">
        <v>3005</v>
      </c>
      <c r="C90" s="1939" t="s">
        <v>214</v>
      </c>
      <c r="D90" s="2256">
        <v>10</v>
      </c>
      <c r="E90" s="2098"/>
      <c r="F90" s="2212">
        <f>D90*E90</f>
        <v>0</v>
      </c>
      <c r="G90" s="2157"/>
      <c r="H90" s="2157"/>
      <c r="I90" s="2157"/>
      <c r="J90" s="2157"/>
      <c r="K90" s="2157"/>
      <c r="L90" s="2157"/>
      <c r="M90" s="2157"/>
      <c r="N90" s="2157"/>
      <c r="O90" s="2157"/>
      <c r="P90" s="2157"/>
      <c r="Q90" s="2157"/>
      <c r="R90" s="2157"/>
      <c r="S90" s="2157"/>
      <c r="T90" s="2157"/>
      <c r="U90" s="2157"/>
      <c r="V90" s="2157"/>
      <c r="W90" s="2157"/>
      <c r="X90" s="2157"/>
      <c r="Y90" s="2157"/>
      <c r="Z90" s="2157"/>
    </row>
    <row r="91" spans="1:26" s="2188" customFormat="1">
      <c r="A91" s="2258"/>
      <c r="B91" s="2244"/>
      <c r="C91" s="2245"/>
      <c r="D91" s="2246"/>
      <c r="E91" s="2568"/>
      <c r="F91" s="2242"/>
      <c r="G91" s="2569"/>
      <c r="H91" s="2569"/>
      <c r="I91" s="2569"/>
      <c r="J91" s="2569"/>
      <c r="K91" s="2569"/>
      <c r="L91" s="2569"/>
      <c r="M91" s="2569"/>
      <c r="N91" s="2569"/>
      <c r="O91" s="2569"/>
      <c r="P91" s="2569"/>
      <c r="Q91" s="2569"/>
      <c r="R91" s="2569"/>
      <c r="S91" s="2569"/>
      <c r="T91" s="2569"/>
      <c r="U91" s="2569"/>
      <c r="V91" s="2569"/>
      <c r="W91" s="2569"/>
      <c r="X91" s="2569"/>
      <c r="Y91" s="2569"/>
      <c r="Z91" s="2569"/>
    </row>
    <row r="92" spans="1:26" s="1973" customFormat="1" ht="38.25">
      <c r="A92" s="2243">
        <f>COUNT($A$2:A91)+1</f>
        <v>22</v>
      </c>
      <c r="B92" s="1950" t="s">
        <v>3194</v>
      </c>
      <c r="C92" s="1951" t="s">
        <v>96</v>
      </c>
      <c r="D92" s="1768">
        <v>4</v>
      </c>
      <c r="E92" s="2098"/>
      <c r="F92" s="1766">
        <f>D92*E92</f>
        <v>0</v>
      </c>
      <c r="G92" s="2157"/>
      <c r="H92" s="2157"/>
      <c r="I92" s="2157"/>
      <c r="J92" s="2157"/>
      <c r="K92" s="2157"/>
      <c r="L92" s="2157"/>
      <c r="M92" s="2157"/>
      <c r="N92" s="2157"/>
      <c r="O92" s="2157"/>
      <c r="P92" s="2157"/>
      <c r="Q92" s="2157"/>
      <c r="R92" s="2157"/>
      <c r="S92" s="2157"/>
      <c r="T92" s="2157"/>
      <c r="U92" s="2157"/>
      <c r="V92" s="2157"/>
      <c r="W92" s="2157"/>
      <c r="X92" s="2157"/>
      <c r="Y92" s="2157"/>
      <c r="Z92" s="2157"/>
    </row>
    <row r="93" spans="1:26" s="1973" customFormat="1">
      <c r="A93" s="1942"/>
      <c r="B93" s="1950"/>
      <c r="C93" s="1951"/>
      <c r="D93" s="1768"/>
      <c r="E93" s="2098"/>
      <c r="F93" s="1766">
        <f>C93*E93</f>
        <v>0</v>
      </c>
      <c r="G93" s="2157"/>
      <c r="H93" s="2157"/>
      <c r="I93" s="2157"/>
      <c r="J93" s="2157"/>
      <c r="K93" s="2157"/>
      <c r="L93" s="2157"/>
      <c r="M93" s="2157"/>
      <c r="N93" s="2157"/>
      <c r="O93" s="2157"/>
      <c r="P93" s="2157"/>
      <c r="Q93" s="2157"/>
      <c r="R93" s="2157"/>
      <c r="S93" s="2157"/>
      <c r="T93" s="2157"/>
      <c r="U93" s="2157"/>
      <c r="V93" s="2157"/>
      <c r="W93" s="2157"/>
      <c r="X93" s="2157"/>
      <c r="Y93" s="2157"/>
      <c r="Z93" s="2157"/>
    </row>
    <row r="94" spans="1:26" s="1973" customFormat="1" ht="25.5">
      <c r="A94" s="2243">
        <f>COUNT($A$2:A93)+1</f>
        <v>23</v>
      </c>
      <c r="B94" s="1950" t="s">
        <v>3195</v>
      </c>
      <c r="C94" s="1951" t="s">
        <v>96</v>
      </c>
      <c r="D94" s="1768">
        <v>4</v>
      </c>
      <c r="E94" s="2098"/>
      <c r="F94" s="1766">
        <f>D94*E94</f>
        <v>0</v>
      </c>
      <c r="G94" s="2157"/>
      <c r="H94" s="2157"/>
      <c r="I94" s="2157"/>
      <c r="J94" s="2157"/>
      <c r="K94" s="2157"/>
      <c r="L94" s="2157"/>
      <c r="M94" s="2157"/>
      <c r="N94" s="2157"/>
      <c r="O94" s="2157"/>
      <c r="P94" s="2157"/>
      <c r="Q94" s="2157"/>
      <c r="R94" s="2157"/>
      <c r="S94" s="2157"/>
      <c r="T94" s="2157"/>
      <c r="U94" s="2157"/>
      <c r="V94" s="2157"/>
      <c r="W94" s="2157"/>
      <c r="X94" s="2157"/>
      <c r="Y94" s="2157"/>
      <c r="Z94" s="2157"/>
    </row>
    <row r="95" spans="1:26" s="1973" customFormat="1">
      <c r="A95" s="2243"/>
      <c r="B95" s="1950"/>
      <c r="C95" s="1951"/>
      <c r="D95" s="1768"/>
      <c r="E95" s="2098"/>
      <c r="F95" s="1766"/>
      <c r="G95" s="2157"/>
      <c r="H95" s="2157"/>
      <c r="I95" s="2157"/>
      <c r="J95" s="2157"/>
      <c r="K95" s="2157"/>
      <c r="L95" s="2157"/>
      <c r="M95" s="2157"/>
      <c r="N95" s="2157"/>
      <c r="O95" s="2157"/>
      <c r="P95" s="2157"/>
      <c r="Q95" s="2157"/>
      <c r="R95" s="2157"/>
      <c r="S95" s="2157"/>
      <c r="T95" s="2157"/>
      <c r="U95" s="2157"/>
      <c r="V95" s="2157"/>
      <c r="W95" s="2157"/>
      <c r="X95" s="2157"/>
      <c r="Y95" s="2157"/>
      <c r="Z95" s="2157"/>
    </row>
    <row r="96" spans="1:26">
      <c r="A96" s="1942">
        <f>COUNT($A$3:A94)+1</f>
        <v>24</v>
      </c>
      <c r="B96" s="1950" t="s">
        <v>3006</v>
      </c>
      <c r="C96" s="1951" t="s">
        <v>73</v>
      </c>
      <c r="D96" s="1768">
        <v>1</v>
      </c>
      <c r="E96" s="2099"/>
      <c r="F96" s="1766">
        <f>D96*E96</f>
        <v>0</v>
      </c>
    </row>
    <row r="97" spans="1:26">
      <c r="A97" s="1952"/>
      <c r="B97" s="1950"/>
      <c r="C97" s="1951"/>
      <c r="D97" s="1768"/>
      <c r="E97" s="1766">
        <v>0</v>
      </c>
      <c r="F97" s="1766">
        <f>D97*E97</f>
        <v>0</v>
      </c>
    </row>
    <row r="98" spans="1:26">
      <c r="A98" s="1952"/>
      <c r="B98" s="1950" t="s">
        <v>2826</v>
      </c>
      <c r="C98" s="1951"/>
      <c r="D98" s="1768"/>
      <c r="E98" s="1766">
        <v>0</v>
      </c>
      <c r="F98" s="1766">
        <f>SUM(F3:F96)</f>
        <v>0</v>
      </c>
    </row>
    <row r="99" spans="1:26">
      <c r="A99" s="2259"/>
      <c r="D99" s="2260"/>
      <c r="E99" s="2182">
        <v>0</v>
      </c>
      <c r="F99" s="2182">
        <f>D99*E99</f>
        <v>0</v>
      </c>
    </row>
    <row r="100" spans="1:26" s="2037" customFormat="1">
      <c r="A100" s="2187"/>
      <c r="B100" s="1837"/>
      <c r="C100" s="2004"/>
      <c r="D100" s="2182"/>
      <c r="E100" s="2182"/>
      <c r="F100" s="2182"/>
      <c r="G100" s="2169"/>
      <c r="H100" s="2169"/>
      <c r="I100" s="2169"/>
      <c r="J100" s="2169"/>
      <c r="K100" s="2169"/>
      <c r="L100" s="2169"/>
      <c r="M100" s="2169"/>
      <c r="N100" s="2169"/>
      <c r="O100" s="2169"/>
      <c r="P100" s="2169"/>
      <c r="Q100" s="2169"/>
      <c r="R100" s="2169"/>
      <c r="S100" s="2169"/>
      <c r="T100" s="2169"/>
      <c r="U100" s="2169"/>
      <c r="V100" s="2169"/>
      <c r="W100" s="2169"/>
      <c r="X100" s="2169"/>
      <c r="Y100" s="2169"/>
      <c r="Z100" s="2169"/>
    </row>
  </sheetData>
  <sheetProtection algorithmName="SHA-512" hashValue="K2D0ZkWxrDTAHVYa6XhPFM7QcdkSiR8XQFaQE3ta1ANPR/sLLFVdTn/ZnX/OqhytBg2AnoMb+8c/jyx/QtEwDw==" saltValue="ZNrQqa2s04aeZl8HpNLT0Q==" spinCount="100000" sheet="1" objects="1" scenarios="1" selectLockedCells="1"/>
  <mergeCells count="2">
    <mergeCell ref="B20:C20"/>
    <mergeCell ref="B25:C25"/>
  </mergeCells>
  <pageMargins left="0.94488188976377963" right="0.35433070866141736" top="0.78740157480314965" bottom="0.59055118110236227" header="0.51181102362204722" footer="0.31496062992125984"/>
  <pageSetup paperSize="9" orientation="portrait" horizontalDpi="300" verticalDpi="300" r:id="rId1"/>
  <headerFooter alignWithMargins="0">
    <oddHeader>&amp;LMM BIRO d.o.o.&amp;C&amp;A</oddHeader>
    <oddFooter>&amp;CStran &amp;P od &amp;N&amp;R&amp;8PZI</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4C2E3-AC46-406F-BDDD-472F8DA82DC0}">
  <sheetPr>
    <tabColor theme="5" tint="0.59999389629810485"/>
  </sheetPr>
  <dimension ref="A1:Y313"/>
  <sheetViews>
    <sheetView showZeros="0" zoomScaleNormal="100" zoomScaleSheetLayoutView="100" workbookViewId="0">
      <pane ySplit="2" topLeftCell="A3" activePane="bottomLeft" state="frozen"/>
      <selection activeCell="M383" sqref="M383"/>
      <selection pane="bottomLeft" activeCell="E113" sqref="E113"/>
    </sheetView>
  </sheetViews>
  <sheetFormatPr defaultRowHeight="12.75"/>
  <cols>
    <col min="1" max="1" width="5.7109375" style="2003" customWidth="1"/>
    <col min="2" max="2" width="49.5703125" style="1837" customWidth="1"/>
    <col min="3" max="3" width="4.85546875" style="2004" bestFit="1" customWidth="1"/>
    <col min="4" max="4" width="6.5703125" style="2182" bestFit="1" customWidth="1"/>
    <col min="5" max="5" width="15.5703125" style="2182" bestFit="1" customWidth="1"/>
    <col min="6" max="6" width="10.28515625" style="2182" bestFit="1" customWidth="1"/>
    <col min="7" max="25" width="9.140625" style="2113"/>
    <col min="26" max="256" width="9.140625" style="1758"/>
    <col min="257" max="257" width="5.7109375" style="1758" customWidth="1"/>
    <col min="258" max="258" width="49.5703125" style="1758" customWidth="1"/>
    <col min="259" max="259" width="4.85546875" style="1758" bestFit="1" customWidth="1"/>
    <col min="260" max="260" width="6.5703125" style="1758" bestFit="1" customWidth="1"/>
    <col min="261" max="261" width="15.5703125" style="1758" bestFit="1" customWidth="1"/>
    <col min="262" max="262" width="10.28515625" style="1758" bestFit="1" customWidth="1"/>
    <col min="263" max="512" width="9.140625" style="1758"/>
    <col min="513" max="513" width="5.7109375" style="1758" customWidth="1"/>
    <col min="514" max="514" width="49.5703125" style="1758" customWidth="1"/>
    <col min="515" max="515" width="4.85546875" style="1758" bestFit="1" customWidth="1"/>
    <col min="516" max="516" width="6.5703125" style="1758" bestFit="1" customWidth="1"/>
    <col min="517" max="517" width="15.5703125" style="1758" bestFit="1" customWidth="1"/>
    <col min="518" max="518" width="10.28515625" style="1758" bestFit="1" customWidth="1"/>
    <col min="519" max="768" width="9.140625" style="1758"/>
    <col min="769" max="769" width="5.7109375" style="1758" customWidth="1"/>
    <col min="770" max="770" width="49.5703125" style="1758" customWidth="1"/>
    <col min="771" max="771" width="4.85546875" style="1758" bestFit="1" customWidth="1"/>
    <col min="772" max="772" width="6.5703125" style="1758" bestFit="1" customWidth="1"/>
    <col min="773" max="773" width="15.5703125" style="1758" bestFit="1" customWidth="1"/>
    <col min="774" max="774" width="10.28515625" style="1758" bestFit="1" customWidth="1"/>
    <col min="775" max="1024" width="9.140625" style="1758"/>
    <col min="1025" max="1025" width="5.7109375" style="1758" customWidth="1"/>
    <col min="1026" max="1026" width="49.5703125" style="1758" customWidth="1"/>
    <col min="1027" max="1027" width="4.85546875" style="1758" bestFit="1" customWidth="1"/>
    <col min="1028" max="1028" width="6.5703125" style="1758" bestFit="1" customWidth="1"/>
    <col min="1029" max="1029" width="15.5703125" style="1758" bestFit="1" customWidth="1"/>
    <col min="1030" max="1030" width="10.28515625" style="1758" bestFit="1" customWidth="1"/>
    <col min="1031" max="1280" width="9.140625" style="1758"/>
    <col min="1281" max="1281" width="5.7109375" style="1758" customWidth="1"/>
    <col min="1282" max="1282" width="49.5703125" style="1758" customWidth="1"/>
    <col min="1283" max="1283" width="4.85546875" style="1758" bestFit="1" customWidth="1"/>
    <col min="1284" max="1284" width="6.5703125" style="1758" bestFit="1" customWidth="1"/>
    <col min="1285" max="1285" width="15.5703125" style="1758" bestFit="1" customWidth="1"/>
    <col min="1286" max="1286" width="10.28515625" style="1758" bestFit="1" customWidth="1"/>
    <col min="1287" max="1536" width="9.140625" style="1758"/>
    <col min="1537" max="1537" width="5.7109375" style="1758" customWidth="1"/>
    <col min="1538" max="1538" width="49.5703125" style="1758" customWidth="1"/>
    <col min="1539" max="1539" width="4.85546875" style="1758" bestFit="1" customWidth="1"/>
    <col min="1540" max="1540" width="6.5703125" style="1758" bestFit="1" customWidth="1"/>
    <col min="1541" max="1541" width="15.5703125" style="1758" bestFit="1" customWidth="1"/>
    <col min="1542" max="1542" width="10.28515625" style="1758" bestFit="1" customWidth="1"/>
    <col min="1543" max="1792" width="9.140625" style="1758"/>
    <col min="1793" max="1793" width="5.7109375" style="1758" customWidth="1"/>
    <col min="1794" max="1794" width="49.5703125" style="1758" customWidth="1"/>
    <col min="1795" max="1795" width="4.85546875" style="1758" bestFit="1" customWidth="1"/>
    <col min="1796" max="1796" width="6.5703125" style="1758" bestFit="1" customWidth="1"/>
    <col min="1797" max="1797" width="15.5703125" style="1758" bestFit="1" customWidth="1"/>
    <col min="1798" max="1798" width="10.28515625" style="1758" bestFit="1" customWidth="1"/>
    <col min="1799" max="2048" width="9.140625" style="1758"/>
    <col min="2049" max="2049" width="5.7109375" style="1758" customWidth="1"/>
    <col min="2050" max="2050" width="49.5703125" style="1758" customWidth="1"/>
    <col min="2051" max="2051" width="4.85546875" style="1758" bestFit="1" customWidth="1"/>
    <col min="2052" max="2052" width="6.5703125" style="1758" bestFit="1" customWidth="1"/>
    <col min="2053" max="2053" width="15.5703125" style="1758" bestFit="1" customWidth="1"/>
    <col min="2054" max="2054" width="10.28515625" style="1758" bestFit="1" customWidth="1"/>
    <col min="2055" max="2304" width="9.140625" style="1758"/>
    <col min="2305" max="2305" width="5.7109375" style="1758" customWidth="1"/>
    <col min="2306" max="2306" width="49.5703125" style="1758" customWidth="1"/>
    <col min="2307" max="2307" width="4.85546875" style="1758" bestFit="1" customWidth="1"/>
    <col min="2308" max="2308" width="6.5703125" style="1758" bestFit="1" customWidth="1"/>
    <col min="2309" max="2309" width="15.5703125" style="1758" bestFit="1" customWidth="1"/>
    <col min="2310" max="2310" width="10.28515625" style="1758" bestFit="1" customWidth="1"/>
    <col min="2311" max="2560" width="9.140625" style="1758"/>
    <col min="2561" max="2561" width="5.7109375" style="1758" customWidth="1"/>
    <col min="2562" max="2562" width="49.5703125" style="1758" customWidth="1"/>
    <col min="2563" max="2563" width="4.85546875" style="1758" bestFit="1" customWidth="1"/>
    <col min="2564" max="2564" width="6.5703125" style="1758" bestFit="1" customWidth="1"/>
    <col min="2565" max="2565" width="15.5703125" style="1758" bestFit="1" customWidth="1"/>
    <col min="2566" max="2566" width="10.28515625" style="1758" bestFit="1" customWidth="1"/>
    <col min="2567" max="2816" width="9.140625" style="1758"/>
    <col min="2817" max="2817" width="5.7109375" style="1758" customWidth="1"/>
    <col min="2818" max="2818" width="49.5703125" style="1758" customWidth="1"/>
    <col min="2819" max="2819" width="4.85546875" style="1758" bestFit="1" customWidth="1"/>
    <col min="2820" max="2820" width="6.5703125" style="1758" bestFit="1" customWidth="1"/>
    <col min="2821" max="2821" width="15.5703125" style="1758" bestFit="1" customWidth="1"/>
    <col min="2822" max="2822" width="10.28515625" style="1758" bestFit="1" customWidth="1"/>
    <col min="2823" max="3072" width="9.140625" style="1758"/>
    <col min="3073" max="3073" width="5.7109375" style="1758" customWidth="1"/>
    <col min="3074" max="3074" width="49.5703125" style="1758" customWidth="1"/>
    <col min="3075" max="3075" width="4.85546875" style="1758" bestFit="1" customWidth="1"/>
    <col min="3076" max="3076" width="6.5703125" style="1758" bestFit="1" customWidth="1"/>
    <col min="3077" max="3077" width="15.5703125" style="1758" bestFit="1" customWidth="1"/>
    <col min="3078" max="3078" width="10.28515625" style="1758" bestFit="1" customWidth="1"/>
    <col min="3079" max="3328" width="9.140625" style="1758"/>
    <col min="3329" max="3329" width="5.7109375" style="1758" customWidth="1"/>
    <col min="3330" max="3330" width="49.5703125" style="1758" customWidth="1"/>
    <col min="3331" max="3331" width="4.85546875" style="1758" bestFit="1" customWidth="1"/>
    <col min="3332" max="3332" width="6.5703125" style="1758" bestFit="1" customWidth="1"/>
    <col min="3333" max="3333" width="15.5703125" style="1758" bestFit="1" customWidth="1"/>
    <col min="3334" max="3334" width="10.28515625" style="1758" bestFit="1" customWidth="1"/>
    <col min="3335" max="3584" width="9.140625" style="1758"/>
    <col min="3585" max="3585" width="5.7109375" style="1758" customWidth="1"/>
    <col min="3586" max="3586" width="49.5703125" style="1758" customWidth="1"/>
    <col min="3587" max="3587" width="4.85546875" style="1758" bestFit="1" customWidth="1"/>
    <col min="3588" max="3588" width="6.5703125" style="1758" bestFit="1" customWidth="1"/>
    <col min="3589" max="3589" width="15.5703125" style="1758" bestFit="1" customWidth="1"/>
    <col min="3590" max="3590" width="10.28515625" style="1758" bestFit="1" customWidth="1"/>
    <col min="3591" max="3840" width="9.140625" style="1758"/>
    <col min="3841" max="3841" width="5.7109375" style="1758" customWidth="1"/>
    <col min="3842" max="3842" width="49.5703125" style="1758" customWidth="1"/>
    <col min="3843" max="3843" width="4.85546875" style="1758" bestFit="1" customWidth="1"/>
    <col min="3844" max="3844" width="6.5703125" style="1758" bestFit="1" customWidth="1"/>
    <col min="3845" max="3845" width="15.5703125" style="1758" bestFit="1" customWidth="1"/>
    <col min="3846" max="3846" width="10.28515625" style="1758" bestFit="1" customWidth="1"/>
    <col min="3847" max="4096" width="9.140625" style="1758"/>
    <col min="4097" max="4097" width="5.7109375" style="1758" customWidth="1"/>
    <col min="4098" max="4098" width="49.5703125" style="1758" customWidth="1"/>
    <col min="4099" max="4099" width="4.85546875" style="1758" bestFit="1" customWidth="1"/>
    <col min="4100" max="4100" width="6.5703125" style="1758" bestFit="1" customWidth="1"/>
    <col min="4101" max="4101" width="15.5703125" style="1758" bestFit="1" customWidth="1"/>
    <col min="4102" max="4102" width="10.28515625" style="1758" bestFit="1" customWidth="1"/>
    <col min="4103" max="4352" width="9.140625" style="1758"/>
    <col min="4353" max="4353" width="5.7109375" style="1758" customWidth="1"/>
    <col min="4354" max="4354" width="49.5703125" style="1758" customWidth="1"/>
    <col min="4355" max="4355" width="4.85546875" style="1758" bestFit="1" customWidth="1"/>
    <col min="4356" max="4356" width="6.5703125" style="1758" bestFit="1" customWidth="1"/>
    <col min="4357" max="4357" width="15.5703125" style="1758" bestFit="1" customWidth="1"/>
    <col min="4358" max="4358" width="10.28515625" style="1758" bestFit="1" customWidth="1"/>
    <col min="4359" max="4608" width="9.140625" style="1758"/>
    <col min="4609" max="4609" width="5.7109375" style="1758" customWidth="1"/>
    <col min="4610" max="4610" width="49.5703125" style="1758" customWidth="1"/>
    <col min="4611" max="4611" width="4.85546875" style="1758" bestFit="1" customWidth="1"/>
    <col min="4612" max="4612" width="6.5703125" style="1758" bestFit="1" customWidth="1"/>
    <col min="4613" max="4613" width="15.5703125" style="1758" bestFit="1" customWidth="1"/>
    <col min="4614" max="4614" width="10.28515625" style="1758" bestFit="1" customWidth="1"/>
    <col min="4615" max="4864" width="9.140625" style="1758"/>
    <col min="4865" max="4865" width="5.7109375" style="1758" customWidth="1"/>
    <col min="4866" max="4866" width="49.5703125" style="1758" customWidth="1"/>
    <col min="4867" max="4867" width="4.85546875" style="1758" bestFit="1" customWidth="1"/>
    <col min="4868" max="4868" width="6.5703125" style="1758" bestFit="1" customWidth="1"/>
    <col min="4869" max="4869" width="15.5703125" style="1758" bestFit="1" customWidth="1"/>
    <col min="4870" max="4870" width="10.28515625" style="1758" bestFit="1" customWidth="1"/>
    <col min="4871" max="5120" width="9.140625" style="1758"/>
    <col min="5121" max="5121" width="5.7109375" style="1758" customWidth="1"/>
    <col min="5122" max="5122" width="49.5703125" style="1758" customWidth="1"/>
    <col min="5123" max="5123" width="4.85546875" style="1758" bestFit="1" customWidth="1"/>
    <col min="5124" max="5124" width="6.5703125" style="1758" bestFit="1" customWidth="1"/>
    <col min="5125" max="5125" width="15.5703125" style="1758" bestFit="1" customWidth="1"/>
    <col min="5126" max="5126" width="10.28515625" style="1758" bestFit="1" customWidth="1"/>
    <col min="5127" max="5376" width="9.140625" style="1758"/>
    <col min="5377" max="5377" width="5.7109375" style="1758" customWidth="1"/>
    <col min="5378" max="5378" width="49.5703125" style="1758" customWidth="1"/>
    <col min="5379" max="5379" width="4.85546875" style="1758" bestFit="1" customWidth="1"/>
    <col min="5380" max="5380" width="6.5703125" style="1758" bestFit="1" customWidth="1"/>
    <col min="5381" max="5381" width="15.5703125" style="1758" bestFit="1" customWidth="1"/>
    <col min="5382" max="5382" width="10.28515625" style="1758" bestFit="1" customWidth="1"/>
    <col min="5383" max="5632" width="9.140625" style="1758"/>
    <col min="5633" max="5633" width="5.7109375" style="1758" customWidth="1"/>
    <col min="5634" max="5634" width="49.5703125" style="1758" customWidth="1"/>
    <col min="5635" max="5635" width="4.85546875" style="1758" bestFit="1" customWidth="1"/>
    <col min="5636" max="5636" width="6.5703125" style="1758" bestFit="1" customWidth="1"/>
    <col min="5637" max="5637" width="15.5703125" style="1758" bestFit="1" customWidth="1"/>
    <col min="5638" max="5638" width="10.28515625" style="1758" bestFit="1" customWidth="1"/>
    <col min="5639" max="5888" width="9.140625" style="1758"/>
    <col min="5889" max="5889" width="5.7109375" style="1758" customWidth="1"/>
    <col min="5890" max="5890" width="49.5703125" style="1758" customWidth="1"/>
    <col min="5891" max="5891" width="4.85546875" style="1758" bestFit="1" customWidth="1"/>
    <col min="5892" max="5892" width="6.5703125" style="1758" bestFit="1" customWidth="1"/>
    <col min="5893" max="5893" width="15.5703125" style="1758" bestFit="1" customWidth="1"/>
    <col min="5894" max="5894" width="10.28515625" style="1758" bestFit="1" customWidth="1"/>
    <col min="5895" max="6144" width="9.140625" style="1758"/>
    <col min="6145" max="6145" width="5.7109375" style="1758" customWidth="1"/>
    <col min="6146" max="6146" width="49.5703125" style="1758" customWidth="1"/>
    <col min="6147" max="6147" width="4.85546875" style="1758" bestFit="1" customWidth="1"/>
    <col min="6148" max="6148" width="6.5703125" style="1758" bestFit="1" customWidth="1"/>
    <col min="6149" max="6149" width="15.5703125" style="1758" bestFit="1" customWidth="1"/>
    <col min="6150" max="6150" width="10.28515625" style="1758" bestFit="1" customWidth="1"/>
    <col min="6151" max="6400" width="9.140625" style="1758"/>
    <col min="6401" max="6401" width="5.7109375" style="1758" customWidth="1"/>
    <col min="6402" max="6402" width="49.5703125" style="1758" customWidth="1"/>
    <col min="6403" max="6403" width="4.85546875" style="1758" bestFit="1" customWidth="1"/>
    <col min="6404" max="6404" width="6.5703125" style="1758" bestFit="1" customWidth="1"/>
    <col min="6405" max="6405" width="15.5703125" style="1758" bestFit="1" customWidth="1"/>
    <col min="6406" max="6406" width="10.28515625" style="1758" bestFit="1" customWidth="1"/>
    <col min="6407" max="6656" width="9.140625" style="1758"/>
    <col min="6657" max="6657" width="5.7109375" style="1758" customWidth="1"/>
    <col min="6658" max="6658" width="49.5703125" style="1758" customWidth="1"/>
    <col min="6659" max="6659" width="4.85546875" style="1758" bestFit="1" customWidth="1"/>
    <col min="6660" max="6660" width="6.5703125" style="1758" bestFit="1" customWidth="1"/>
    <col min="6661" max="6661" width="15.5703125" style="1758" bestFit="1" customWidth="1"/>
    <col min="6662" max="6662" width="10.28515625" style="1758" bestFit="1" customWidth="1"/>
    <col min="6663" max="6912" width="9.140625" style="1758"/>
    <col min="6913" max="6913" width="5.7109375" style="1758" customWidth="1"/>
    <col min="6914" max="6914" width="49.5703125" style="1758" customWidth="1"/>
    <col min="6915" max="6915" width="4.85546875" style="1758" bestFit="1" customWidth="1"/>
    <col min="6916" max="6916" width="6.5703125" style="1758" bestFit="1" customWidth="1"/>
    <col min="6917" max="6917" width="15.5703125" style="1758" bestFit="1" customWidth="1"/>
    <col min="6918" max="6918" width="10.28515625" style="1758" bestFit="1" customWidth="1"/>
    <col min="6919" max="7168" width="9.140625" style="1758"/>
    <col min="7169" max="7169" width="5.7109375" style="1758" customWidth="1"/>
    <col min="7170" max="7170" width="49.5703125" style="1758" customWidth="1"/>
    <col min="7171" max="7171" width="4.85546875" style="1758" bestFit="1" customWidth="1"/>
    <col min="7172" max="7172" width="6.5703125" style="1758" bestFit="1" customWidth="1"/>
    <col min="7173" max="7173" width="15.5703125" style="1758" bestFit="1" customWidth="1"/>
    <col min="7174" max="7174" width="10.28515625" style="1758" bestFit="1" customWidth="1"/>
    <col min="7175" max="7424" width="9.140625" style="1758"/>
    <col min="7425" max="7425" width="5.7109375" style="1758" customWidth="1"/>
    <col min="7426" max="7426" width="49.5703125" style="1758" customWidth="1"/>
    <col min="7427" max="7427" width="4.85546875" style="1758" bestFit="1" customWidth="1"/>
    <col min="7428" max="7428" width="6.5703125" style="1758" bestFit="1" customWidth="1"/>
    <col min="7429" max="7429" width="15.5703125" style="1758" bestFit="1" customWidth="1"/>
    <col min="7430" max="7430" width="10.28515625" style="1758" bestFit="1" customWidth="1"/>
    <col min="7431" max="7680" width="9.140625" style="1758"/>
    <col min="7681" max="7681" width="5.7109375" style="1758" customWidth="1"/>
    <col min="7682" max="7682" width="49.5703125" style="1758" customWidth="1"/>
    <col min="7683" max="7683" width="4.85546875" style="1758" bestFit="1" customWidth="1"/>
    <col min="7684" max="7684" width="6.5703125" style="1758" bestFit="1" customWidth="1"/>
    <col min="7685" max="7685" width="15.5703125" style="1758" bestFit="1" customWidth="1"/>
    <col min="7686" max="7686" width="10.28515625" style="1758" bestFit="1" customWidth="1"/>
    <col min="7687" max="7936" width="9.140625" style="1758"/>
    <col min="7937" max="7937" width="5.7109375" style="1758" customWidth="1"/>
    <col min="7938" max="7938" width="49.5703125" style="1758" customWidth="1"/>
    <col min="7939" max="7939" width="4.85546875" style="1758" bestFit="1" customWidth="1"/>
    <col min="7940" max="7940" width="6.5703125" style="1758" bestFit="1" customWidth="1"/>
    <col min="7941" max="7941" width="15.5703125" style="1758" bestFit="1" customWidth="1"/>
    <col min="7942" max="7942" width="10.28515625" style="1758" bestFit="1" customWidth="1"/>
    <col min="7943" max="8192" width="9.140625" style="1758"/>
    <col min="8193" max="8193" width="5.7109375" style="1758" customWidth="1"/>
    <col min="8194" max="8194" width="49.5703125" style="1758" customWidth="1"/>
    <col min="8195" max="8195" width="4.85546875" style="1758" bestFit="1" customWidth="1"/>
    <col min="8196" max="8196" width="6.5703125" style="1758" bestFit="1" customWidth="1"/>
    <col min="8197" max="8197" width="15.5703125" style="1758" bestFit="1" customWidth="1"/>
    <col min="8198" max="8198" width="10.28515625" style="1758" bestFit="1" customWidth="1"/>
    <col min="8199" max="8448" width="9.140625" style="1758"/>
    <col min="8449" max="8449" width="5.7109375" style="1758" customWidth="1"/>
    <col min="8450" max="8450" width="49.5703125" style="1758" customWidth="1"/>
    <col min="8451" max="8451" width="4.85546875" style="1758" bestFit="1" customWidth="1"/>
    <col min="8452" max="8452" width="6.5703125" style="1758" bestFit="1" customWidth="1"/>
    <col min="8453" max="8453" width="15.5703125" style="1758" bestFit="1" customWidth="1"/>
    <col min="8454" max="8454" width="10.28515625" style="1758" bestFit="1" customWidth="1"/>
    <col min="8455" max="8704" width="9.140625" style="1758"/>
    <col min="8705" max="8705" width="5.7109375" style="1758" customWidth="1"/>
    <col min="8706" max="8706" width="49.5703125" style="1758" customWidth="1"/>
    <col min="8707" max="8707" width="4.85546875" style="1758" bestFit="1" customWidth="1"/>
    <col min="8708" max="8708" width="6.5703125" style="1758" bestFit="1" customWidth="1"/>
    <col min="8709" max="8709" width="15.5703125" style="1758" bestFit="1" customWidth="1"/>
    <col min="8710" max="8710" width="10.28515625" style="1758" bestFit="1" customWidth="1"/>
    <col min="8711" max="8960" width="9.140625" style="1758"/>
    <col min="8961" max="8961" width="5.7109375" style="1758" customWidth="1"/>
    <col min="8962" max="8962" width="49.5703125" style="1758" customWidth="1"/>
    <col min="8963" max="8963" width="4.85546875" style="1758" bestFit="1" customWidth="1"/>
    <col min="8964" max="8964" width="6.5703125" style="1758" bestFit="1" customWidth="1"/>
    <col min="8965" max="8965" width="15.5703125" style="1758" bestFit="1" customWidth="1"/>
    <col min="8966" max="8966" width="10.28515625" style="1758" bestFit="1" customWidth="1"/>
    <col min="8967" max="9216" width="9.140625" style="1758"/>
    <col min="9217" max="9217" width="5.7109375" style="1758" customWidth="1"/>
    <col min="9218" max="9218" width="49.5703125" style="1758" customWidth="1"/>
    <col min="9219" max="9219" width="4.85546875" style="1758" bestFit="1" customWidth="1"/>
    <col min="9220" max="9220" width="6.5703125" style="1758" bestFit="1" customWidth="1"/>
    <col min="9221" max="9221" width="15.5703125" style="1758" bestFit="1" customWidth="1"/>
    <col min="9222" max="9222" width="10.28515625" style="1758" bestFit="1" customWidth="1"/>
    <col min="9223" max="9472" width="9.140625" style="1758"/>
    <col min="9473" max="9473" width="5.7109375" style="1758" customWidth="1"/>
    <col min="9474" max="9474" width="49.5703125" style="1758" customWidth="1"/>
    <col min="9475" max="9475" width="4.85546875" style="1758" bestFit="1" customWidth="1"/>
    <col min="9476" max="9476" width="6.5703125" style="1758" bestFit="1" customWidth="1"/>
    <col min="9477" max="9477" width="15.5703125" style="1758" bestFit="1" customWidth="1"/>
    <col min="9478" max="9478" width="10.28515625" style="1758" bestFit="1" customWidth="1"/>
    <col min="9479" max="9728" width="9.140625" style="1758"/>
    <col min="9729" max="9729" width="5.7109375" style="1758" customWidth="1"/>
    <col min="9730" max="9730" width="49.5703125" style="1758" customWidth="1"/>
    <col min="9731" max="9731" width="4.85546875" style="1758" bestFit="1" customWidth="1"/>
    <col min="9732" max="9732" width="6.5703125" style="1758" bestFit="1" customWidth="1"/>
    <col min="9733" max="9733" width="15.5703125" style="1758" bestFit="1" customWidth="1"/>
    <col min="9734" max="9734" width="10.28515625" style="1758" bestFit="1" customWidth="1"/>
    <col min="9735" max="9984" width="9.140625" style="1758"/>
    <col min="9985" max="9985" width="5.7109375" style="1758" customWidth="1"/>
    <col min="9986" max="9986" width="49.5703125" style="1758" customWidth="1"/>
    <col min="9987" max="9987" width="4.85546875" style="1758" bestFit="1" customWidth="1"/>
    <col min="9988" max="9988" width="6.5703125" style="1758" bestFit="1" customWidth="1"/>
    <col min="9989" max="9989" width="15.5703125" style="1758" bestFit="1" customWidth="1"/>
    <col min="9990" max="9990" width="10.28515625" style="1758" bestFit="1" customWidth="1"/>
    <col min="9991" max="10240" width="9.140625" style="1758"/>
    <col min="10241" max="10241" width="5.7109375" style="1758" customWidth="1"/>
    <col min="10242" max="10242" width="49.5703125" style="1758" customWidth="1"/>
    <col min="10243" max="10243" width="4.85546875" style="1758" bestFit="1" customWidth="1"/>
    <col min="10244" max="10244" width="6.5703125" style="1758" bestFit="1" customWidth="1"/>
    <col min="10245" max="10245" width="15.5703125" style="1758" bestFit="1" customWidth="1"/>
    <col min="10246" max="10246" width="10.28515625" style="1758" bestFit="1" customWidth="1"/>
    <col min="10247" max="10496" width="9.140625" style="1758"/>
    <col min="10497" max="10497" width="5.7109375" style="1758" customWidth="1"/>
    <col min="10498" max="10498" width="49.5703125" style="1758" customWidth="1"/>
    <col min="10499" max="10499" width="4.85546875" style="1758" bestFit="1" customWidth="1"/>
    <col min="10500" max="10500" width="6.5703125" style="1758" bestFit="1" customWidth="1"/>
    <col min="10501" max="10501" width="15.5703125" style="1758" bestFit="1" customWidth="1"/>
    <col min="10502" max="10502" width="10.28515625" style="1758" bestFit="1" customWidth="1"/>
    <col min="10503" max="10752" width="9.140625" style="1758"/>
    <col min="10753" max="10753" width="5.7109375" style="1758" customWidth="1"/>
    <col min="10754" max="10754" width="49.5703125" style="1758" customWidth="1"/>
    <col min="10755" max="10755" width="4.85546875" style="1758" bestFit="1" customWidth="1"/>
    <col min="10756" max="10756" width="6.5703125" style="1758" bestFit="1" customWidth="1"/>
    <col min="10757" max="10757" width="15.5703125" style="1758" bestFit="1" customWidth="1"/>
    <col min="10758" max="10758" width="10.28515625" style="1758" bestFit="1" customWidth="1"/>
    <col min="10759" max="11008" width="9.140625" style="1758"/>
    <col min="11009" max="11009" width="5.7109375" style="1758" customWidth="1"/>
    <col min="11010" max="11010" width="49.5703125" style="1758" customWidth="1"/>
    <col min="11011" max="11011" width="4.85546875" style="1758" bestFit="1" customWidth="1"/>
    <col min="11012" max="11012" width="6.5703125" style="1758" bestFit="1" customWidth="1"/>
    <col min="11013" max="11013" width="15.5703125" style="1758" bestFit="1" customWidth="1"/>
    <col min="11014" max="11014" width="10.28515625" style="1758" bestFit="1" customWidth="1"/>
    <col min="11015" max="11264" width="9.140625" style="1758"/>
    <col min="11265" max="11265" width="5.7109375" style="1758" customWidth="1"/>
    <col min="11266" max="11266" width="49.5703125" style="1758" customWidth="1"/>
    <col min="11267" max="11267" width="4.85546875" style="1758" bestFit="1" customWidth="1"/>
    <col min="11268" max="11268" width="6.5703125" style="1758" bestFit="1" customWidth="1"/>
    <col min="11269" max="11269" width="15.5703125" style="1758" bestFit="1" customWidth="1"/>
    <col min="11270" max="11270" width="10.28515625" style="1758" bestFit="1" customWidth="1"/>
    <col min="11271" max="11520" width="9.140625" style="1758"/>
    <col min="11521" max="11521" width="5.7109375" style="1758" customWidth="1"/>
    <col min="11522" max="11522" width="49.5703125" style="1758" customWidth="1"/>
    <col min="11523" max="11523" width="4.85546875" style="1758" bestFit="1" customWidth="1"/>
    <col min="11524" max="11524" width="6.5703125" style="1758" bestFit="1" customWidth="1"/>
    <col min="11525" max="11525" width="15.5703125" style="1758" bestFit="1" customWidth="1"/>
    <col min="11526" max="11526" width="10.28515625" style="1758" bestFit="1" customWidth="1"/>
    <col min="11527" max="11776" width="9.140625" style="1758"/>
    <col min="11777" max="11777" width="5.7109375" style="1758" customWidth="1"/>
    <col min="11778" max="11778" width="49.5703125" style="1758" customWidth="1"/>
    <col min="11779" max="11779" width="4.85546875" style="1758" bestFit="1" customWidth="1"/>
    <col min="11780" max="11780" width="6.5703125" style="1758" bestFit="1" customWidth="1"/>
    <col min="11781" max="11781" width="15.5703125" style="1758" bestFit="1" customWidth="1"/>
    <col min="11782" max="11782" width="10.28515625" style="1758" bestFit="1" customWidth="1"/>
    <col min="11783" max="12032" width="9.140625" style="1758"/>
    <col min="12033" max="12033" width="5.7109375" style="1758" customWidth="1"/>
    <col min="12034" max="12034" width="49.5703125" style="1758" customWidth="1"/>
    <col min="12035" max="12035" width="4.85546875" style="1758" bestFit="1" customWidth="1"/>
    <col min="12036" max="12036" width="6.5703125" style="1758" bestFit="1" customWidth="1"/>
    <col min="12037" max="12037" width="15.5703125" style="1758" bestFit="1" customWidth="1"/>
    <col min="12038" max="12038" width="10.28515625" style="1758" bestFit="1" customWidth="1"/>
    <col min="12039" max="12288" width="9.140625" style="1758"/>
    <col min="12289" max="12289" width="5.7109375" style="1758" customWidth="1"/>
    <col min="12290" max="12290" width="49.5703125" style="1758" customWidth="1"/>
    <col min="12291" max="12291" width="4.85546875" style="1758" bestFit="1" customWidth="1"/>
    <col min="12292" max="12292" width="6.5703125" style="1758" bestFit="1" customWidth="1"/>
    <col min="12293" max="12293" width="15.5703125" style="1758" bestFit="1" customWidth="1"/>
    <col min="12294" max="12294" width="10.28515625" style="1758" bestFit="1" customWidth="1"/>
    <col min="12295" max="12544" width="9.140625" style="1758"/>
    <col min="12545" max="12545" width="5.7109375" style="1758" customWidth="1"/>
    <col min="12546" max="12546" width="49.5703125" style="1758" customWidth="1"/>
    <col min="12547" max="12547" width="4.85546875" style="1758" bestFit="1" customWidth="1"/>
    <col min="12548" max="12548" width="6.5703125" style="1758" bestFit="1" customWidth="1"/>
    <col min="12549" max="12549" width="15.5703125" style="1758" bestFit="1" customWidth="1"/>
    <col min="12550" max="12550" width="10.28515625" style="1758" bestFit="1" customWidth="1"/>
    <col min="12551" max="12800" width="9.140625" style="1758"/>
    <col min="12801" max="12801" width="5.7109375" style="1758" customWidth="1"/>
    <col min="12802" max="12802" width="49.5703125" style="1758" customWidth="1"/>
    <col min="12803" max="12803" width="4.85546875" style="1758" bestFit="1" customWidth="1"/>
    <col min="12804" max="12804" width="6.5703125" style="1758" bestFit="1" customWidth="1"/>
    <col min="12805" max="12805" width="15.5703125" style="1758" bestFit="1" customWidth="1"/>
    <col min="12806" max="12806" width="10.28515625" style="1758" bestFit="1" customWidth="1"/>
    <col min="12807" max="13056" width="9.140625" style="1758"/>
    <col min="13057" max="13057" width="5.7109375" style="1758" customWidth="1"/>
    <col min="13058" max="13058" width="49.5703125" style="1758" customWidth="1"/>
    <col min="13059" max="13059" width="4.85546875" style="1758" bestFit="1" customWidth="1"/>
    <col min="13060" max="13060" width="6.5703125" style="1758" bestFit="1" customWidth="1"/>
    <col min="13061" max="13061" width="15.5703125" style="1758" bestFit="1" customWidth="1"/>
    <col min="13062" max="13062" width="10.28515625" style="1758" bestFit="1" customWidth="1"/>
    <col min="13063" max="13312" width="9.140625" style="1758"/>
    <col min="13313" max="13313" width="5.7109375" style="1758" customWidth="1"/>
    <col min="13314" max="13314" width="49.5703125" style="1758" customWidth="1"/>
    <col min="13315" max="13315" width="4.85546875" style="1758" bestFit="1" customWidth="1"/>
    <col min="13316" max="13316" width="6.5703125" style="1758" bestFit="1" customWidth="1"/>
    <col min="13317" max="13317" width="15.5703125" style="1758" bestFit="1" customWidth="1"/>
    <col min="13318" max="13318" width="10.28515625" style="1758" bestFit="1" customWidth="1"/>
    <col min="13319" max="13568" width="9.140625" style="1758"/>
    <col min="13569" max="13569" width="5.7109375" style="1758" customWidth="1"/>
    <col min="13570" max="13570" width="49.5703125" style="1758" customWidth="1"/>
    <col min="13571" max="13571" width="4.85546875" style="1758" bestFit="1" customWidth="1"/>
    <col min="13572" max="13572" width="6.5703125" style="1758" bestFit="1" customWidth="1"/>
    <col min="13573" max="13573" width="15.5703125" style="1758" bestFit="1" customWidth="1"/>
    <col min="13574" max="13574" width="10.28515625" style="1758" bestFit="1" customWidth="1"/>
    <col min="13575" max="13824" width="9.140625" style="1758"/>
    <col min="13825" max="13825" width="5.7109375" style="1758" customWidth="1"/>
    <col min="13826" max="13826" width="49.5703125" style="1758" customWidth="1"/>
    <col min="13827" max="13827" width="4.85546875" style="1758" bestFit="1" customWidth="1"/>
    <col min="13828" max="13828" width="6.5703125" style="1758" bestFit="1" customWidth="1"/>
    <col min="13829" max="13829" width="15.5703125" style="1758" bestFit="1" customWidth="1"/>
    <col min="13830" max="13830" width="10.28515625" style="1758" bestFit="1" customWidth="1"/>
    <col min="13831" max="14080" width="9.140625" style="1758"/>
    <col min="14081" max="14081" width="5.7109375" style="1758" customWidth="1"/>
    <col min="14082" max="14082" width="49.5703125" style="1758" customWidth="1"/>
    <col min="14083" max="14083" width="4.85546875" style="1758" bestFit="1" customWidth="1"/>
    <col min="14084" max="14084" width="6.5703125" style="1758" bestFit="1" customWidth="1"/>
    <col min="14085" max="14085" width="15.5703125" style="1758" bestFit="1" customWidth="1"/>
    <col min="14086" max="14086" width="10.28515625" style="1758" bestFit="1" customWidth="1"/>
    <col min="14087" max="14336" width="9.140625" style="1758"/>
    <col min="14337" max="14337" width="5.7109375" style="1758" customWidth="1"/>
    <col min="14338" max="14338" width="49.5703125" style="1758" customWidth="1"/>
    <col min="14339" max="14339" width="4.85546875" style="1758" bestFit="1" customWidth="1"/>
    <col min="14340" max="14340" width="6.5703125" style="1758" bestFit="1" customWidth="1"/>
    <col min="14341" max="14341" width="15.5703125" style="1758" bestFit="1" customWidth="1"/>
    <col min="14342" max="14342" width="10.28515625" style="1758" bestFit="1" customWidth="1"/>
    <col min="14343" max="14592" width="9.140625" style="1758"/>
    <col min="14593" max="14593" width="5.7109375" style="1758" customWidth="1"/>
    <col min="14594" max="14594" width="49.5703125" style="1758" customWidth="1"/>
    <col min="14595" max="14595" width="4.85546875" style="1758" bestFit="1" customWidth="1"/>
    <col min="14596" max="14596" width="6.5703125" style="1758" bestFit="1" customWidth="1"/>
    <col min="14597" max="14597" width="15.5703125" style="1758" bestFit="1" customWidth="1"/>
    <col min="14598" max="14598" width="10.28515625" style="1758" bestFit="1" customWidth="1"/>
    <col min="14599" max="14848" width="9.140625" style="1758"/>
    <col min="14849" max="14849" width="5.7109375" style="1758" customWidth="1"/>
    <col min="14850" max="14850" width="49.5703125" style="1758" customWidth="1"/>
    <col min="14851" max="14851" width="4.85546875" style="1758" bestFit="1" customWidth="1"/>
    <col min="14852" max="14852" width="6.5703125" style="1758" bestFit="1" customWidth="1"/>
    <col min="14853" max="14853" width="15.5703125" style="1758" bestFit="1" customWidth="1"/>
    <col min="14854" max="14854" width="10.28515625" style="1758" bestFit="1" customWidth="1"/>
    <col min="14855" max="15104" width="9.140625" style="1758"/>
    <col min="15105" max="15105" width="5.7109375" style="1758" customWidth="1"/>
    <col min="15106" max="15106" width="49.5703125" style="1758" customWidth="1"/>
    <col min="15107" max="15107" width="4.85546875" style="1758" bestFit="1" customWidth="1"/>
    <col min="15108" max="15108" width="6.5703125" style="1758" bestFit="1" customWidth="1"/>
    <col min="15109" max="15109" width="15.5703125" style="1758" bestFit="1" customWidth="1"/>
    <col min="15110" max="15110" width="10.28515625" style="1758" bestFit="1" customWidth="1"/>
    <col min="15111" max="15360" width="9.140625" style="1758"/>
    <col min="15361" max="15361" width="5.7109375" style="1758" customWidth="1"/>
    <col min="15362" max="15362" width="49.5703125" style="1758" customWidth="1"/>
    <col min="15363" max="15363" width="4.85546875" style="1758" bestFit="1" customWidth="1"/>
    <col min="15364" max="15364" width="6.5703125" style="1758" bestFit="1" customWidth="1"/>
    <col min="15365" max="15365" width="15.5703125" style="1758" bestFit="1" customWidth="1"/>
    <col min="15366" max="15366" width="10.28515625" style="1758" bestFit="1" customWidth="1"/>
    <col min="15367" max="15616" width="9.140625" style="1758"/>
    <col min="15617" max="15617" width="5.7109375" style="1758" customWidth="1"/>
    <col min="15618" max="15618" width="49.5703125" style="1758" customWidth="1"/>
    <col min="15619" max="15619" width="4.85546875" style="1758" bestFit="1" customWidth="1"/>
    <col min="15620" max="15620" width="6.5703125" style="1758" bestFit="1" customWidth="1"/>
    <col min="15621" max="15621" width="15.5703125" style="1758" bestFit="1" customWidth="1"/>
    <col min="15622" max="15622" width="10.28515625" style="1758" bestFit="1" customWidth="1"/>
    <col min="15623" max="15872" width="9.140625" style="1758"/>
    <col min="15873" max="15873" width="5.7109375" style="1758" customWidth="1"/>
    <col min="15874" max="15874" width="49.5703125" style="1758" customWidth="1"/>
    <col min="15875" max="15875" width="4.85546875" style="1758" bestFit="1" customWidth="1"/>
    <col min="15876" max="15876" width="6.5703125" style="1758" bestFit="1" customWidth="1"/>
    <col min="15877" max="15877" width="15.5703125" style="1758" bestFit="1" customWidth="1"/>
    <col min="15878" max="15878" width="10.28515625" style="1758" bestFit="1" customWidth="1"/>
    <col min="15879" max="16128" width="9.140625" style="1758"/>
    <col min="16129" max="16129" width="5.7109375" style="1758" customWidth="1"/>
    <col min="16130" max="16130" width="49.5703125" style="1758" customWidth="1"/>
    <col min="16131" max="16131" width="4.85546875" style="1758" bestFit="1" customWidth="1"/>
    <col min="16132" max="16132" width="6.5703125" style="1758" bestFit="1" customWidth="1"/>
    <col min="16133" max="16133" width="15.5703125" style="1758" bestFit="1" customWidth="1"/>
    <col min="16134" max="16134" width="10.28515625" style="1758" bestFit="1" customWidth="1"/>
    <col min="16135" max="16384" width="9.140625" style="1758"/>
  </cols>
  <sheetData>
    <row r="1" spans="1:25" s="1749" customFormat="1" ht="24" customHeight="1">
      <c r="A1" s="1926" t="s">
        <v>2713</v>
      </c>
      <c r="B1" s="1927" t="s">
        <v>2714</v>
      </c>
      <c r="C1" s="1928" t="s">
        <v>2058</v>
      </c>
      <c r="D1" s="1746" t="s">
        <v>39</v>
      </c>
      <c r="E1" s="2261" t="s">
        <v>2946</v>
      </c>
      <c r="F1" s="2202" t="s">
        <v>2716</v>
      </c>
      <c r="G1" s="2110"/>
      <c r="H1" s="2110"/>
      <c r="I1" s="2110"/>
      <c r="J1" s="2110"/>
      <c r="K1" s="2110"/>
      <c r="L1" s="2110"/>
      <c r="M1" s="2110"/>
      <c r="N1" s="2110"/>
      <c r="O1" s="2110"/>
      <c r="P1" s="2110"/>
      <c r="Q1" s="2110"/>
      <c r="R1" s="2110"/>
      <c r="S1" s="2110"/>
      <c r="T1" s="2110"/>
      <c r="U1" s="2110"/>
      <c r="V1" s="2110"/>
      <c r="W1" s="2110"/>
      <c r="X1" s="2110"/>
      <c r="Y1" s="2110"/>
    </row>
    <row r="2" spans="1:25" s="1749" customFormat="1" ht="13.5" customHeight="1">
      <c r="A2" s="1926"/>
      <c r="B2" s="1927"/>
      <c r="C2" s="1928"/>
      <c r="D2" s="1746"/>
      <c r="E2" s="2202"/>
      <c r="F2" s="2202"/>
      <c r="G2" s="2110"/>
      <c r="H2" s="2110"/>
      <c r="I2" s="2110"/>
      <c r="J2" s="2110"/>
      <c r="K2" s="2110"/>
      <c r="L2" s="2110"/>
      <c r="M2" s="2110"/>
      <c r="N2" s="2110"/>
      <c r="O2" s="2110"/>
      <c r="P2" s="2110"/>
      <c r="Q2" s="2110"/>
      <c r="R2" s="2110"/>
      <c r="S2" s="2110"/>
      <c r="T2" s="2110"/>
      <c r="U2" s="2110"/>
      <c r="V2" s="2110"/>
      <c r="W2" s="2110"/>
      <c r="X2" s="2110"/>
      <c r="Y2" s="2110"/>
    </row>
    <row r="3" spans="1:25" s="1749" customFormat="1" ht="13.5" customHeight="1">
      <c r="A3" s="1932"/>
      <c r="B3" s="1927"/>
      <c r="C3" s="1928"/>
      <c r="D3" s="1746"/>
      <c r="E3" s="2202"/>
      <c r="F3" s="2202"/>
      <c r="G3" s="2110"/>
      <c r="H3" s="2110"/>
      <c r="I3" s="2110"/>
      <c r="J3" s="2110"/>
      <c r="K3" s="2110"/>
      <c r="L3" s="2110"/>
      <c r="M3" s="2110"/>
      <c r="N3" s="2110"/>
      <c r="O3" s="2110"/>
      <c r="P3" s="2110"/>
      <c r="Q3" s="2110"/>
      <c r="R3" s="2110"/>
      <c r="S3" s="2110"/>
      <c r="T3" s="2110"/>
      <c r="U3" s="2110"/>
      <c r="V3" s="2110"/>
      <c r="W3" s="2110"/>
      <c r="X3" s="2110"/>
      <c r="Y3" s="2110"/>
    </row>
    <row r="4" spans="1:25" ht="36">
      <c r="A4" s="1933" t="s">
        <v>2661</v>
      </c>
      <c r="B4" s="1934" t="s">
        <v>3196</v>
      </c>
      <c r="C4" s="1935"/>
      <c r="D4" s="2262"/>
      <c r="E4" s="2098"/>
      <c r="F4" s="1766"/>
    </row>
    <row r="5" spans="1:25" ht="15.75">
      <c r="A5" s="2263"/>
      <c r="B5" s="2264"/>
      <c r="C5" s="1935"/>
      <c r="D5" s="2262"/>
      <c r="E5" s="2098"/>
      <c r="F5" s="1766"/>
    </row>
    <row r="6" spans="1:25" ht="38.25">
      <c r="A6" s="2263"/>
      <c r="B6" s="2207" t="s">
        <v>3197</v>
      </c>
      <c r="C6" s="1939"/>
      <c r="D6" s="2256"/>
      <c r="E6" s="2098"/>
      <c r="F6" s="1766"/>
    </row>
    <row r="7" spans="1:25" ht="15.75">
      <c r="A7" s="2263"/>
      <c r="B7" s="2265"/>
      <c r="C7" s="1939"/>
      <c r="D7" s="2256"/>
      <c r="E7" s="2098"/>
      <c r="F7" s="1766"/>
    </row>
    <row r="8" spans="1:25" ht="25.5">
      <c r="A8" s="2029">
        <f>COUNT($A$7:A7)+1</f>
        <v>1</v>
      </c>
      <c r="B8" s="2266" t="s">
        <v>3198</v>
      </c>
      <c r="C8" s="1951"/>
      <c r="D8" s="1766"/>
      <c r="E8" s="2570"/>
      <c r="F8" s="2212"/>
    </row>
    <row r="9" spans="1:25">
      <c r="A9" s="2029"/>
      <c r="B9" s="2266"/>
      <c r="C9" s="1951"/>
      <c r="D9" s="1766"/>
      <c r="E9" s="2570"/>
      <c r="F9" s="2212"/>
    </row>
    <row r="10" spans="1:25">
      <c r="A10" s="2029"/>
      <c r="B10" s="2267" t="s">
        <v>3199</v>
      </c>
      <c r="C10" s="1951"/>
      <c r="D10" s="1766"/>
      <c r="E10" s="2570"/>
      <c r="F10" s="2212"/>
    </row>
    <row r="11" spans="1:25" ht="38.25">
      <c r="A11" s="2029"/>
      <c r="B11" s="2268" t="s">
        <v>3200</v>
      </c>
      <c r="C11" s="1951"/>
      <c r="D11" s="1766"/>
      <c r="E11" s="2570"/>
      <c r="F11" s="2212"/>
    </row>
    <row r="12" spans="1:25">
      <c r="A12" s="2029"/>
      <c r="B12" s="2268"/>
      <c r="C12" s="1951"/>
      <c r="D12" s="1766"/>
      <c r="E12" s="2570"/>
      <c r="F12" s="2212"/>
    </row>
    <row r="13" spans="1:25" ht="51">
      <c r="A13" s="2029"/>
      <c r="B13" s="2269" t="s">
        <v>3201</v>
      </c>
      <c r="C13" s="1951"/>
      <c r="D13" s="1766"/>
      <c r="E13" s="2570"/>
      <c r="F13" s="2212"/>
    </row>
    <row r="14" spans="1:25" ht="63.75">
      <c r="A14" s="2029"/>
      <c r="B14" s="2269" t="s">
        <v>3202</v>
      </c>
      <c r="C14" s="1951"/>
      <c r="D14" s="1766"/>
      <c r="E14" s="2570"/>
      <c r="F14" s="2212"/>
    </row>
    <row r="15" spans="1:25" ht="63.75">
      <c r="A15" s="2029"/>
      <c r="B15" s="2268" t="s">
        <v>3203</v>
      </c>
      <c r="C15" s="1951"/>
      <c r="D15" s="1766"/>
      <c r="E15" s="2570"/>
      <c r="F15" s="2212"/>
    </row>
    <row r="16" spans="1:25" ht="51">
      <c r="A16" s="2029"/>
      <c r="B16" s="2269" t="s">
        <v>3204</v>
      </c>
      <c r="C16" s="1951"/>
      <c r="D16" s="1766"/>
      <c r="E16" s="2570"/>
      <c r="F16" s="2212"/>
    </row>
    <row r="17" spans="1:6">
      <c r="A17" s="2029"/>
      <c r="B17" s="2269" t="s">
        <v>3205</v>
      </c>
      <c r="C17" s="1951"/>
      <c r="D17" s="1766"/>
      <c r="E17" s="2570"/>
      <c r="F17" s="2212"/>
    </row>
    <row r="18" spans="1:6">
      <c r="A18" s="2029"/>
      <c r="B18" s="2268" t="s">
        <v>3206</v>
      </c>
      <c r="C18" s="1951"/>
      <c r="D18" s="1766"/>
      <c r="E18" s="2570"/>
      <c r="F18" s="2212"/>
    </row>
    <row r="19" spans="1:6">
      <c r="A19" s="2029"/>
      <c r="B19" s="2268" t="s">
        <v>3207</v>
      </c>
      <c r="C19" s="1951"/>
      <c r="D19" s="1766"/>
      <c r="E19" s="2570"/>
      <c r="F19" s="2212"/>
    </row>
    <row r="20" spans="1:6">
      <c r="A20" s="2029"/>
      <c r="B20" s="2268" t="s">
        <v>3208</v>
      </c>
      <c r="C20" s="1951"/>
      <c r="D20" s="1766"/>
      <c r="E20" s="2570"/>
      <c r="F20" s="2212"/>
    </row>
    <row r="21" spans="1:6">
      <c r="A21" s="2029"/>
      <c r="B21" s="2268" t="s">
        <v>3209</v>
      </c>
      <c r="C21" s="1951"/>
      <c r="D21" s="1766"/>
      <c r="E21" s="2570"/>
      <c r="F21" s="2212"/>
    </row>
    <row r="22" spans="1:6">
      <c r="A22" s="2029"/>
      <c r="B22" s="2268" t="s">
        <v>3210</v>
      </c>
      <c r="C22" s="1951"/>
      <c r="D22" s="1766"/>
      <c r="E22" s="2570"/>
      <c r="F22" s="2212"/>
    </row>
    <row r="23" spans="1:6">
      <c r="A23" s="2029"/>
      <c r="B23" s="2268" t="s">
        <v>3211</v>
      </c>
      <c r="C23" s="1951"/>
      <c r="D23" s="1766"/>
      <c r="E23" s="2570"/>
      <c r="F23" s="2212"/>
    </row>
    <row r="24" spans="1:6">
      <c r="A24" s="2029"/>
      <c r="B24" s="2268" t="s">
        <v>3212</v>
      </c>
      <c r="C24" s="1951"/>
      <c r="D24" s="1766"/>
      <c r="E24" s="2570"/>
      <c r="F24" s="2212"/>
    </row>
    <row r="25" spans="1:6">
      <c r="A25" s="2029"/>
      <c r="B25" s="2268" t="s">
        <v>3213</v>
      </c>
      <c r="C25" s="1951"/>
      <c r="D25" s="1766"/>
      <c r="E25" s="2570"/>
      <c r="F25" s="2212"/>
    </row>
    <row r="26" spans="1:6">
      <c r="A26" s="2029"/>
      <c r="B26" s="2268" t="s">
        <v>3214</v>
      </c>
      <c r="C26" s="1951"/>
      <c r="D26" s="1766"/>
      <c r="E26" s="2570"/>
      <c r="F26" s="2212"/>
    </row>
    <row r="27" spans="1:6">
      <c r="A27" s="2029"/>
      <c r="B27" s="2269" t="s">
        <v>3215</v>
      </c>
      <c r="C27" s="1951"/>
      <c r="D27" s="1766"/>
      <c r="E27" s="2570"/>
      <c r="F27" s="2212"/>
    </row>
    <row r="28" spans="1:6">
      <c r="A28" s="2029"/>
      <c r="B28" s="2268" t="s">
        <v>3216</v>
      </c>
      <c r="C28" s="1951"/>
      <c r="D28" s="1766"/>
      <c r="E28" s="2570"/>
      <c r="F28" s="2212"/>
    </row>
    <row r="29" spans="1:6">
      <c r="A29" s="2029"/>
      <c r="B29" s="2268" t="s">
        <v>3217</v>
      </c>
      <c r="C29" s="1951"/>
      <c r="D29" s="1766"/>
      <c r="E29" s="2570"/>
      <c r="F29" s="2212"/>
    </row>
    <row r="30" spans="1:6">
      <c r="A30" s="2029"/>
      <c r="B30" s="2268" t="s">
        <v>3218</v>
      </c>
      <c r="C30" s="1951"/>
      <c r="D30" s="1766"/>
      <c r="E30" s="2570"/>
      <c r="F30" s="2212"/>
    </row>
    <row r="31" spans="1:6">
      <c r="A31" s="2029"/>
      <c r="B31" s="2268" t="s">
        <v>3219</v>
      </c>
      <c r="C31" s="1951"/>
      <c r="D31" s="1766"/>
      <c r="E31" s="2570"/>
      <c r="F31" s="2212"/>
    </row>
    <row r="32" spans="1:6">
      <c r="A32" s="2029"/>
      <c r="B32" s="2268" t="s">
        <v>3220</v>
      </c>
      <c r="C32" s="1951"/>
      <c r="D32" s="1766"/>
      <c r="E32" s="2570"/>
      <c r="F32" s="2212"/>
    </row>
    <row r="33" spans="1:6">
      <c r="A33" s="2029"/>
      <c r="B33" s="2268" t="s">
        <v>3221</v>
      </c>
      <c r="C33" s="1951"/>
      <c r="D33" s="1766"/>
      <c r="E33" s="2570"/>
      <c r="F33" s="2212"/>
    </row>
    <row r="34" spans="1:6">
      <c r="A34" s="2029"/>
      <c r="B34" s="2268" t="s">
        <v>3222</v>
      </c>
      <c r="C34" s="1951"/>
      <c r="D34" s="1766"/>
      <c r="E34" s="2570"/>
      <c r="F34" s="2212"/>
    </row>
    <row r="35" spans="1:6">
      <c r="A35" s="2029"/>
      <c r="B35" s="2268" t="s">
        <v>3223</v>
      </c>
      <c r="C35" s="1951"/>
      <c r="D35" s="1766"/>
      <c r="E35" s="2570"/>
      <c r="F35" s="2212"/>
    </row>
    <row r="36" spans="1:6">
      <c r="A36" s="2029"/>
      <c r="B36" s="2268" t="s">
        <v>3224</v>
      </c>
      <c r="C36" s="1951"/>
      <c r="D36" s="1766"/>
      <c r="E36" s="2570"/>
      <c r="F36" s="2212"/>
    </row>
    <row r="37" spans="1:6">
      <c r="A37" s="2029"/>
      <c r="B37" s="2268"/>
      <c r="C37" s="1951"/>
      <c r="D37" s="1766"/>
      <c r="E37" s="2570"/>
      <c r="F37" s="2212"/>
    </row>
    <row r="38" spans="1:6">
      <c r="A38" s="2029"/>
      <c r="B38" s="2268" t="s">
        <v>3225</v>
      </c>
      <c r="C38" s="1951"/>
      <c r="D38" s="1766"/>
      <c r="E38" s="2570"/>
      <c r="F38" s="2212"/>
    </row>
    <row r="39" spans="1:6">
      <c r="A39" s="2029"/>
      <c r="B39" s="2268" t="s">
        <v>3226</v>
      </c>
      <c r="C39" s="1951"/>
      <c r="D39" s="1766"/>
      <c r="E39" s="2570"/>
      <c r="F39" s="2212"/>
    </row>
    <row r="40" spans="1:6">
      <c r="A40" s="2029"/>
      <c r="B40" s="2268" t="s">
        <v>3227</v>
      </c>
      <c r="C40" s="1951"/>
      <c r="D40" s="1766"/>
      <c r="E40" s="2570"/>
      <c r="F40" s="2212"/>
    </row>
    <row r="41" spans="1:6">
      <c r="A41" s="2029"/>
      <c r="B41" s="2268" t="s">
        <v>3228</v>
      </c>
      <c r="C41" s="1951"/>
      <c r="D41" s="1766"/>
      <c r="E41" s="2570"/>
      <c r="F41" s="2212"/>
    </row>
    <row r="42" spans="1:6">
      <c r="A42" s="2029"/>
      <c r="B42" s="2268" t="s">
        <v>3229</v>
      </c>
      <c r="C42" s="1951"/>
      <c r="D42" s="1766"/>
      <c r="E42" s="2570"/>
      <c r="F42" s="2212"/>
    </row>
    <row r="43" spans="1:6">
      <c r="A43" s="2029"/>
      <c r="B43" s="2268" t="s">
        <v>3230</v>
      </c>
      <c r="C43" s="1951"/>
      <c r="D43" s="1766"/>
      <c r="E43" s="2570"/>
      <c r="F43" s="2212"/>
    </row>
    <row r="44" spans="1:6">
      <c r="A44" s="2029"/>
      <c r="B44" s="2268" t="s">
        <v>3231</v>
      </c>
      <c r="C44" s="1951"/>
      <c r="D44" s="1766"/>
      <c r="E44" s="2570"/>
      <c r="F44" s="2212"/>
    </row>
    <row r="45" spans="1:6">
      <c r="A45" s="2029"/>
      <c r="B45" s="2268" t="s">
        <v>3232</v>
      </c>
      <c r="C45" s="1951"/>
      <c r="D45" s="1766"/>
      <c r="E45" s="2570"/>
      <c r="F45" s="2212"/>
    </row>
    <row r="46" spans="1:6">
      <c r="A46" s="2029"/>
      <c r="B46" s="2268" t="s">
        <v>3233</v>
      </c>
      <c r="C46" s="1951"/>
      <c r="D46" s="1766"/>
      <c r="E46" s="2570"/>
      <c r="F46" s="2212"/>
    </row>
    <row r="47" spans="1:6" ht="25.5">
      <c r="A47" s="2029"/>
      <c r="B47" s="2268" t="s">
        <v>3234</v>
      </c>
      <c r="C47" s="1951"/>
      <c r="D47" s="1766"/>
      <c r="E47" s="2570"/>
      <c r="F47" s="2212"/>
    </row>
    <row r="48" spans="1:6" ht="25.5">
      <c r="A48" s="2029"/>
      <c r="B48" s="2268" t="s">
        <v>3235</v>
      </c>
      <c r="C48" s="1951"/>
      <c r="D48" s="1766"/>
      <c r="E48" s="2570"/>
      <c r="F48" s="2212"/>
    </row>
    <row r="49" spans="1:6" ht="25.5">
      <c r="A49" s="2029"/>
      <c r="B49" s="2268" t="s">
        <v>3236</v>
      </c>
      <c r="C49" s="1951"/>
      <c r="D49" s="1766"/>
      <c r="E49" s="2570"/>
      <c r="F49" s="2212"/>
    </row>
    <row r="50" spans="1:6">
      <c r="A50" s="2029"/>
      <c r="B50" s="2268" t="s">
        <v>3237</v>
      </c>
      <c r="C50" s="1951"/>
      <c r="D50" s="1766"/>
      <c r="E50" s="2570"/>
      <c r="F50" s="2212"/>
    </row>
    <row r="51" spans="1:6">
      <c r="A51" s="2029"/>
      <c r="B51" s="2268" t="s">
        <v>3238</v>
      </c>
      <c r="C51" s="1951"/>
      <c r="D51" s="1766"/>
      <c r="E51" s="2570"/>
      <c r="F51" s="2212"/>
    </row>
    <row r="52" spans="1:6">
      <c r="A52" s="2029"/>
      <c r="B52" s="2268" t="s">
        <v>3239</v>
      </c>
      <c r="C52" s="1951"/>
      <c r="D52" s="1766"/>
      <c r="E52" s="2570"/>
      <c r="F52" s="2212"/>
    </row>
    <row r="53" spans="1:6">
      <c r="A53" s="2029"/>
      <c r="B53" s="2268"/>
      <c r="C53" s="1951"/>
      <c r="D53" s="1766"/>
      <c r="E53" s="2570"/>
      <c r="F53" s="2212"/>
    </row>
    <row r="54" spans="1:6">
      <c r="A54" s="2029"/>
      <c r="B54" s="2269" t="s">
        <v>3240</v>
      </c>
      <c r="C54" s="1951"/>
      <c r="D54" s="1766"/>
      <c r="E54" s="2570"/>
      <c r="F54" s="2212"/>
    </row>
    <row r="55" spans="1:6">
      <c r="A55" s="2029"/>
      <c r="B55" s="2268" t="s">
        <v>3241</v>
      </c>
      <c r="C55" s="1951"/>
      <c r="D55" s="1766"/>
      <c r="E55" s="2570"/>
      <c r="F55" s="2212"/>
    </row>
    <row r="56" spans="1:6">
      <c r="A56" s="2029"/>
      <c r="B56" s="2268" t="s">
        <v>3242</v>
      </c>
      <c r="C56" s="1951"/>
      <c r="D56" s="1766"/>
      <c r="E56" s="2570"/>
      <c r="F56" s="2212"/>
    </row>
    <row r="57" spans="1:6">
      <c r="A57" s="2029"/>
      <c r="B57" s="2268" t="s">
        <v>3243</v>
      </c>
      <c r="C57" s="1951"/>
      <c r="D57" s="1766"/>
      <c r="E57" s="2570"/>
      <c r="F57" s="2212"/>
    </row>
    <row r="58" spans="1:6">
      <c r="A58" s="2029"/>
      <c r="B58" s="2268" t="s">
        <v>3244</v>
      </c>
      <c r="C58" s="1951"/>
      <c r="D58" s="1766"/>
      <c r="E58" s="2570"/>
      <c r="F58" s="2212"/>
    </row>
    <row r="59" spans="1:6">
      <c r="A59" s="2029"/>
      <c r="B59" s="2268" t="s">
        <v>3245</v>
      </c>
      <c r="C59" s="1951"/>
      <c r="D59" s="1766"/>
      <c r="E59" s="2570"/>
      <c r="F59" s="2212"/>
    </row>
    <row r="60" spans="1:6">
      <c r="A60" s="2029"/>
      <c r="B60" s="2268" t="s">
        <v>3246</v>
      </c>
      <c r="C60" s="1951"/>
      <c r="D60" s="1766"/>
      <c r="E60" s="2570"/>
      <c r="F60" s="2212"/>
    </row>
    <row r="61" spans="1:6">
      <c r="A61" s="2029"/>
      <c r="B61" s="2268" t="s">
        <v>3247</v>
      </c>
      <c r="C61" s="1951"/>
      <c r="D61" s="1766"/>
      <c r="E61" s="2570"/>
      <c r="F61" s="2212"/>
    </row>
    <row r="62" spans="1:6">
      <c r="A62" s="2029"/>
      <c r="B62" s="2268" t="s">
        <v>3248</v>
      </c>
      <c r="C62" s="1951"/>
      <c r="D62" s="1766"/>
      <c r="E62" s="2570"/>
      <c r="F62" s="2212"/>
    </row>
    <row r="63" spans="1:6">
      <c r="A63" s="2029"/>
      <c r="B63" s="2268"/>
      <c r="C63" s="1951"/>
      <c r="D63" s="1766"/>
      <c r="E63" s="2570"/>
      <c r="F63" s="2212"/>
    </row>
    <row r="64" spans="1:6">
      <c r="A64" s="2029"/>
      <c r="B64" s="3518" t="s">
        <v>3249</v>
      </c>
      <c r="C64" s="3518"/>
      <c r="D64" s="1766"/>
      <c r="E64" s="2570"/>
      <c r="F64" s="2212"/>
    </row>
    <row r="65" spans="1:6">
      <c r="A65" s="2029"/>
      <c r="B65" s="2268"/>
      <c r="C65" s="1951"/>
      <c r="D65" s="1766"/>
      <c r="E65" s="2570"/>
      <c r="F65" s="2212"/>
    </row>
    <row r="66" spans="1:6" ht="25.5">
      <c r="A66" s="2029"/>
      <c r="B66" s="2269" t="s">
        <v>3250</v>
      </c>
      <c r="C66" s="2270"/>
      <c r="D66" s="2271"/>
      <c r="E66" s="2570"/>
      <c r="F66" s="2212"/>
    </row>
    <row r="67" spans="1:6">
      <c r="A67" s="2029"/>
      <c r="B67" s="2272" t="s">
        <v>3251</v>
      </c>
      <c r="C67" s="2270"/>
      <c r="D67" s="2271"/>
      <c r="E67" s="2570"/>
      <c r="F67" s="2212"/>
    </row>
    <row r="68" spans="1:6">
      <c r="A68" s="2029"/>
      <c r="B68" s="2269" t="s">
        <v>3252</v>
      </c>
      <c r="C68" s="2270"/>
      <c r="D68" s="2271"/>
      <c r="E68" s="2570"/>
      <c r="F68" s="2212"/>
    </row>
    <row r="69" spans="1:6">
      <c r="A69" s="2029"/>
      <c r="B69" s="2272" t="s">
        <v>3253</v>
      </c>
      <c r="C69" s="2270"/>
      <c r="D69" s="2271"/>
      <c r="E69" s="2570"/>
      <c r="F69" s="2212"/>
    </row>
    <row r="70" spans="1:6">
      <c r="A70" s="2029"/>
      <c r="B70" s="2269" t="s">
        <v>3254</v>
      </c>
      <c r="C70" s="2270"/>
      <c r="D70" s="2271"/>
      <c r="E70" s="2570"/>
      <c r="F70" s="2212"/>
    </row>
    <row r="71" spans="1:6">
      <c r="A71" s="2029"/>
      <c r="B71" s="2269" t="s">
        <v>3255</v>
      </c>
      <c r="C71" s="2270"/>
      <c r="D71" s="2271"/>
      <c r="E71" s="2570"/>
      <c r="F71" s="2212"/>
    </row>
    <row r="72" spans="1:6" ht="25.5">
      <c r="A72" s="2029"/>
      <c r="B72" s="2269" t="s">
        <v>3256</v>
      </c>
      <c r="C72" s="2270"/>
      <c r="D72" s="2271"/>
      <c r="E72" s="2570"/>
      <c r="F72" s="2212"/>
    </row>
    <row r="73" spans="1:6">
      <c r="A73" s="2029"/>
      <c r="B73" s="2269" t="s">
        <v>3257</v>
      </c>
      <c r="C73" s="2270"/>
      <c r="D73" s="2271"/>
      <c r="E73" s="2570"/>
      <c r="F73" s="2212"/>
    </row>
    <row r="74" spans="1:6">
      <c r="A74" s="2029"/>
      <c r="B74" s="2269" t="s">
        <v>3252</v>
      </c>
      <c r="C74" s="2270"/>
      <c r="D74" s="2271"/>
      <c r="E74" s="2570"/>
      <c r="F74" s="2212"/>
    </row>
    <row r="75" spans="1:6">
      <c r="A75" s="2029"/>
      <c r="B75" s="2269" t="s">
        <v>3258</v>
      </c>
      <c r="C75" s="2270"/>
      <c r="D75" s="2271"/>
      <c r="E75" s="2570"/>
      <c r="F75" s="2212"/>
    </row>
    <row r="76" spans="1:6">
      <c r="A76" s="2029"/>
      <c r="B76" s="2269" t="s">
        <v>3259</v>
      </c>
      <c r="C76" s="2270"/>
      <c r="D76" s="2271"/>
      <c r="E76" s="2570"/>
      <c r="F76" s="2212"/>
    </row>
    <row r="77" spans="1:6">
      <c r="A77" s="2029"/>
      <c r="B77" s="2269" t="s">
        <v>3260</v>
      </c>
      <c r="C77" s="2270"/>
      <c r="D77" s="2271"/>
      <c r="E77" s="2570"/>
      <c r="F77" s="2212"/>
    </row>
    <row r="78" spans="1:6" ht="15.75">
      <c r="A78" s="2029"/>
      <c r="B78" s="2273" t="s">
        <v>3261</v>
      </c>
      <c r="C78" s="2270"/>
      <c r="D78" s="2271"/>
      <c r="E78" s="2570"/>
      <c r="F78" s="2212"/>
    </row>
    <row r="79" spans="1:6">
      <c r="A79" s="2029"/>
      <c r="B79" s="2273" t="s">
        <v>3262</v>
      </c>
      <c r="C79" s="2270"/>
      <c r="D79" s="2271"/>
      <c r="E79" s="2570"/>
      <c r="F79" s="2212"/>
    </row>
    <row r="80" spans="1:6">
      <c r="A80" s="2029"/>
      <c r="B80" s="2273" t="s">
        <v>3263</v>
      </c>
      <c r="C80" s="2270"/>
      <c r="D80" s="2271"/>
      <c r="E80" s="2570"/>
      <c r="F80" s="2212"/>
    </row>
    <row r="81" spans="1:6">
      <c r="A81" s="2029"/>
      <c r="B81" s="2273" t="s">
        <v>3264</v>
      </c>
      <c r="C81" s="2270"/>
      <c r="D81" s="2271"/>
      <c r="E81" s="2570"/>
      <c r="F81" s="2212"/>
    </row>
    <row r="82" spans="1:6">
      <c r="A82" s="2029"/>
      <c r="B82" s="2273" t="s">
        <v>3265</v>
      </c>
      <c r="C82" s="2270"/>
      <c r="D82" s="2271"/>
      <c r="E82" s="2570"/>
      <c r="F82" s="2212"/>
    </row>
    <row r="83" spans="1:6">
      <c r="A83" s="2029"/>
      <c r="B83" s="2269" t="s">
        <v>3266</v>
      </c>
      <c r="C83" s="2274"/>
      <c r="D83" s="2275"/>
      <c r="E83" s="2570"/>
      <c r="F83" s="2212"/>
    </row>
    <row r="84" spans="1:6">
      <c r="A84" s="2029"/>
      <c r="B84" s="2269" t="s">
        <v>3267</v>
      </c>
      <c r="C84" s="2274"/>
      <c r="D84" s="2275"/>
      <c r="E84" s="2570"/>
      <c r="F84" s="2212"/>
    </row>
    <row r="85" spans="1:6">
      <c r="A85" s="2029"/>
      <c r="B85" s="2269" t="s">
        <v>3268</v>
      </c>
      <c r="C85" s="2274"/>
      <c r="D85" s="2275"/>
      <c r="E85" s="2570"/>
      <c r="F85" s="2212"/>
    </row>
    <row r="86" spans="1:6">
      <c r="A86" s="2029"/>
      <c r="B86" s="2269" t="s">
        <v>3269</v>
      </c>
      <c r="C86" s="2274"/>
      <c r="D86" s="2275"/>
      <c r="E86" s="2570"/>
      <c r="F86" s="2212"/>
    </row>
    <row r="87" spans="1:6" ht="25.5">
      <c r="A87" s="2029"/>
      <c r="B87" s="2269" t="s">
        <v>3270</v>
      </c>
      <c r="C87" s="2274"/>
      <c r="D87" s="2275"/>
      <c r="E87" s="2570"/>
      <c r="F87" s="2212"/>
    </row>
    <row r="88" spans="1:6">
      <c r="A88" s="2029"/>
      <c r="B88" s="2269" t="s">
        <v>3271</v>
      </c>
      <c r="C88" s="2274"/>
      <c r="D88" s="2275"/>
      <c r="E88" s="2570"/>
      <c r="F88" s="2212"/>
    </row>
    <row r="89" spans="1:6">
      <c r="A89" s="2029"/>
      <c r="B89" s="2268" t="s">
        <v>3272</v>
      </c>
      <c r="C89" s="2274"/>
      <c r="D89" s="2275"/>
      <c r="E89" s="2570"/>
      <c r="F89" s="2212"/>
    </row>
    <row r="90" spans="1:6">
      <c r="A90" s="2029"/>
      <c r="B90" s="2269" t="s">
        <v>3273</v>
      </c>
      <c r="C90" s="2270"/>
      <c r="D90" s="2271"/>
      <c r="E90" s="2570"/>
      <c r="F90" s="2212"/>
    </row>
    <row r="91" spans="1:6">
      <c r="A91" s="2029"/>
      <c r="B91" s="2269" t="s">
        <v>3274</v>
      </c>
      <c r="C91" s="2270"/>
      <c r="D91" s="2271"/>
      <c r="E91" s="2570"/>
      <c r="F91" s="2212"/>
    </row>
    <row r="92" spans="1:6">
      <c r="A92" s="2029"/>
      <c r="B92" s="2269" t="s">
        <v>3275</v>
      </c>
      <c r="C92" s="2270"/>
      <c r="D92" s="2271"/>
      <c r="E92" s="2570"/>
      <c r="F92" s="2212"/>
    </row>
    <row r="93" spans="1:6">
      <c r="A93" s="2029"/>
      <c r="B93" s="2269" t="s">
        <v>3276</v>
      </c>
      <c r="C93" s="2270"/>
      <c r="D93" s="2271"/>
      <c r="E93" s="2570"/>
      <c r="F93" s="2212"/>
    </row>
    <row r="94" spans="1:6">
      <c r="A94" s="2029"/>
      <c r="B94" s="2269" t="s">
        <v>3277</v>
      </c>
      <c r="C94" s="2270"/>
      <c r="D94" s="2271"/>
      <c r="E94" s="2570"/>
      <c r="F94" s="2212"/>
    </row>
    <row r="95" spans="1:6">
      <c r="A95" s="2029"/>
      <c r="B95" s="2269" t="s">
        <v>3278</v>
      </c>
      <c r="C95" s="2270"/>
      <c r="D95" s="2271"/>
      <c r="E95" s="2570"/>
      <c r="F95" s="2212"/>
    </row>
    <row r="96" spans="1:6">
      <c r="A96" s="2029"/>
      <c r="B96" s="2269" t="s">
        <v>3279</v>
      </c>
      <c r="C96" s="2270"/>
      <c r="D96" s="2271"/>
      <c r="E96" s="2570"/>
      <c r="F96" s="2212"/>
    </row>
    <row r="97" spans="1:6">
      <c r="A97" s="2029"/>
      <c r="B97" s="2269" t="s">
        <v>3280</v>
      </c>
      <c r="C97" s="2270"/>
      <c r="D97" s="2271"/>
      <c r="E97" s="2570"/>
      <c r="F97" s="2212"/>
    </row>
    <row r="98" spans="1:6">
      <c r="A98" s="2029"/>
      <c r="B98" s="2269" t="s">
        <v>3281</v>
      </c>
      <c r="C98" s="2270"/>
      <c r="D98" s="2271"/>
      <c r="E98" s="2570"/>
      <c r="F98" s="2212"/>
    </row>
    <row r="99" spans="1:6">
      <c r="A99" s="2029"/>
      <c r="B99" s="2269" t="s">
        <v>3282</v>
      </c>
      <c r="C99" s="2270"/>
      <c r="D99" s="2271"/>
      <c r="E99" s="2570"/>
      <c r="F99" s="2212"/>
    </row>
    <row r="100" spans="1:6">
      <c r="A100" s="2029"/>
      <c r="B100" s="2269" t="s">
        <v>3283</v>
      </c>
      <c r="C100" s="2270"/>
      <c r="D100" s="2271"/>
      <c r="E100" s="2570"/>
      <c r="F100" s="2212"/>
    </row>
    <row r="101" spans="1:6">
      <c r="A101" s="2029"/>
      <c r="B101" s="2269" t="s">
        <v>3284</v>
      </c>
      <c r="C101" s="2270"/>
      <c r="D101" s="2271"/>
      <c r="E101" s="2570"/>
      <c r="F101" s="2212"/>
    </row>
    <row r="102" spans="1:6">
      <c r="A102" s="2029"/>
      <c r="B102" s="2269" t="s">
        <v>3285</v>
      </c>
      <c r="C102" s="2270"/>
      <c r="D102" s="2271"/>
      <c r="E102" s="2570"/>
      <c r="F102" s="2212"/>
    </row>
    <row r="103" spans="1:6">
      <c r="A103" s="2029"/>
      <c r="B103" s="2269" t="s">
        <v>3286</v>
      </c>
      <c r="C103" s="2270"/>
      <c r="D103" s="2271"/>
      <c r="E103" s="2570"/>
      <c r="F103" s="2212"/>
    </row>
    <row r="104" spans="1:6">
      <c r="A104" s="2029"/>
      <c r="B104" s="2269" t="s">
        <v>3287</v>
      </c>
      <c r="C104" s="2270"/>
      <c r="D104" s="2271"/>
      <c r="E104" s="2570"/>
      <c r="F104" s="2212"/>
    </row>
    <row r="105" spans="1:6">
      <c r="A105" s="2029"/>
      <c r="B105" s="2269" t="s">
        <v>3288</v>
      </c>
      <c r="C105" s="2270"/>
      <c r="D105" s="2271"/>
      <c r="E105" s="2570"/>
      <c r="F105" s="2212"/>
    </row>
    <row r="106" spans="1:6">
      <c r="A106" s="2029"/>
      <c r="B106" s="2269" t="s">
        <v>3289</v>
      </c>
      <c r="C106" s="2270"/>
      <c r="D106" s="2271"/>
      <c r="E106" s="2570"/>
      <c r="F106" s="2212"/>
    </row>
    <row r="107" spans="1:6">
      <c r="A107" s="2029"/>
      <c r="B107" s="2269"/>
      <c r="C107" s="2270"/>
      <c r="D107" s="2271"/>
      <c r="E107" s="2570"/>
      <c r="F107" s="2212"/>
    </row>
    <row r="108" spans="1:6">
      <c r="A108" s="2029"/>
      <c r="B108" s="2269" t="s">
        <v>3290</v>
      </c>
      <c r="C108" s="2270"/>
      <c r="D108" s="2271"/>
      <c r="E108" s="2570"/>
      <c r="F108" s="2212"/>
    </row>
    <row r="109" spans="1:6">
      <c r="A109" s="2029"/>
      <c r="B109" s="2269" t="s">
        <v>3291</v>
      </c>
      <c r="C109" s="3519"/>
      <c r="D109" s="3519"/>
      <c r="E109" s="2570"/>
      <c r="F109" s="2212"/>
    </row>
    <row r="110" spans="1:6">
      <c r="A110" s="2029"/>
      <c r="B110" s="2269" t="s">
        <v>3292</v>
      </c>
      <c r="C110" s="2270"/>
      <c r="D110" s="2271"/>
      <c r="E110" s="2570"/>
      <c r="F110" s="2212"/>
    </row>
    <row r="111" spans="1:6">
      <c r="A111" s="2029"/>
      <c r="B111" s="2273" t="s">
        <v>3293</v>
      </c>
      <c r="C111" s="2270"/>
      <c r="D111" s="2271"/>
      <c r="E111" s="2570"/>
      <c r="F111" s="2212"/>
    </row>
    <row r="112" spans="1:6">
      <c r="A112" s="2029"/>
      <c r="B112" s="2273" t="s">
        <v>3294</v>
      </c>
      <c r="C112" s="2270"/>
      <c r="D112" s="2271"/>
      <c r="E112" s="2570"/>
      <c r="F112" s="2212"/>
    </row>
    <row r="113" spans="1:6" ht="25.5">
      <c r="A113" s="2276" t="s">
        <v>2896</v>
      </c>
      <c r="B113" s="2277" t="s">
        <v>3295</v>
      </c>
      <c r="C113" s="2274" t="s">
        <v>73</v>
      </c>
      <c r="D113" s="2275">
        <v>1</v>
      </c>
      <c r="E113" s="2570"/>
      <c r="F113" s="2212">
        <f>D113*E113</f>
        <v>0</v>
      </c>
    </row>
    <row r="114" spans="1:6">
      <c r="A114" s="2029"/>
      <c r="B114" s="1944"/>
      <c r="C114" s="1951"/>
      <c r="D114" s="1766"/>
      <c r="E114" s="2570"/>
      <c r="F114" s="2212"/>
    </row>
    <row r="115" spans="1:6">
      <c r="A115" s="2029"/>
      <c r="B115" s="3518" t="s">
        <v>3296</v>
      </c>
      <c r="C115" s="3518"/>
      <c r="D115" s="1766"/>
      <c r="E115" s="2570"/>
      <c r="F115" s="2212"/>
    </row>
    <row r="116" spans="1:6">
      <c r="A116" s="2029"/>
      <c r="B116" s="1944"/>
      <c r="C116" s="1951"/>
      <c r="D116" s="1766"/>
      <c r="E116" s="2570"/>
      <c r="F116" s="2212"/>
    </row>
    <row r="117" spans="1:6">
      <c r="A117" s="2029"/>
      <c r="B117" s="2269" t="s">
        <v>3297</v>
      </c>
      <c r="C117" s="2274"/>
      <c r="D117" s="2275"/>
      <c r="E117" s="2570"/>
      <c r="F117" s="2212"/>
    </row>
    <row r="118" spans="1:6">
      <c r="A118" s="2029"/>
      <c r="B118" s="2269" t="s">
        <v>3267</v>
      </c>
      <c r="C118" s="2274"/>
      <c r="D118" s="2275"/>
      <c r="E118" s="2570"/>
      <c r="F118" s="2212"/>
    </row>
    <row r="119" spans="1:6">
      <c r="A119" s="2029"/>
      <c r="B119" s="2269" t="s">
        <v>3298</v>
      </c>
      <c r="C119" s="3520"/>
      <c r="D119" s="3521"/>
      <c r="E119" s="2570"/>
      <c r="F119" s="2212"/>
    </row>
    <row r="120" spans="1:6">
      <c r="A120" s="2029"/>
      <c r="B120" s="2269" t="s">
        <v>3299</v>
      </c>
      <c r="C120" s="2274"/>
      <c r="D120" s="2275"/>
      <c r="E120" s="2570"/>
      <c r="F120" s="2212"/>
    </row>
    <row r="121" spans="1:6" ht="25.5">
      <c r="A121" s="2029"/>
      <c r="B121" s="2269" t="s">
        <v>3300</v>
      </c>
      <c r="C121" s="2274"/>
      <c r="D121" s="2275"/>
      <c r="E121" s="2570"/>
      <c r="F121" s="2212"/>
    </row>
    <row r="122" spans="1:6">
      <c r="A122" s="2029"/>
      <c r="B122" s="2268" t="s">
        <v>3272</v>
      </c>
      <c r="C122" s="2274"/>
      <c r="D122" s="2275"/>
      <c r="E122" s="2570"/>
      <c r="F122" s="2212"/>
    </row>
    <row r="123" spans="1:6">
      <c r="A123" s="2029"/>
      <c r="B123" s="2269" t="s">
        <v>3301</v>
      </c>
      <c r="C123" s="2270"/>
      <c r="D123" s="2271"/>
      <c r="E123" s="2570"/>
      <c r="F123" s="2212"/>
    </row>
    <row r="124" spans="1:6">
      <c r="A124" s="2029"/>
      <c r="B124" s="2269" t="s">
        <v>3302</v>
      </c>
      <c r="C124" s="2270"/>
      <c r="D124" s="2271"/>
      <c r="E124" s="2570"/>
      <c r="F124" s="2212"/>
    </row>
    <row r="125" spans="1:6">
      <c r="A125" s="2029"/>
      <c r="B125" s="2269" t="s">
        <v>3303</v>
      </c>
      <c r="C125" s="2270"/>
      <c r="D125" s="2271"/>
      <c r="E125" s="2570"/>
      <c r="F125" s="2212"/>
    </row>
    <row r="126" spans="1:6">
      <c r="A126" s="2029"/>
      <c r="B126" s="2273" t="s">
        <v>3304</v>
      </c>
      <c r="C126" s="2270"/>
      <c r="D126" s="2271"/>
      <c r="E126" s="2570"/>
      <c r="F126" s="2212"/>
    </row>
    <row r="127" spans="1:6">
      <c r="A127" s="2029"/>
      <c r="B127" s="2269"/>
      <c r="C127" s="2270"/>
      <c r="D127" s="2271"/>
      <c r="E127" s="2570"/>
      <c r="F127" s="2212"/>
    </row>
    <row r="128" spans="1:6">
      <c r="A128" s="2029"/>
      <c r="B128" s="2269" t="s">
        <v>3305</v>
      </c>
      <c r="C128" s="2270"/>
      <c r="D128" s="2271"/>
      <c r="E128" s="2570"/>
      <c r="F128" s="2212"/>
    </row>
    <row r="129" spans="1:25">
      <c r="A129" s="2029"/>
      <c r="B129" s="2269" t="s">
        <v>3306</v>
      </c>
      <c r="C129" s="3519"/>
      <c r="D129" s="3519"/>
      <c r="E129" s="2570"/>
      <c r="F129" s="2212"/>
    </row>
    <row r="130" spans="1:25" ht="25.5">
      <c r="A130" s="2276" t="s">
        <v>2896</v>
      </c>
      <c r="B130" s="2277" t="s">
        <v>3307</v>
      </c>
      <c r="C130" s="2274" t="s">
        <v>73</v>
      </c>
      <c r="D130" s="2275">
        <v>1</v>
      </c>
      <c r="E130" s="2570"/>
      <c r="F130" s="2212">
        <f>D130*E130</f>
        <v>0</v>
      </c>
    </row>
    <row r="131" spans="1:25">
      <c r="A131" s="2029"/>
      <c r="B131" s="1950"/>
      <c r="C131" s="1939"/>
      <c r="D131" s="2256"/>
      <c r="E131" s="2570"/>
      <c r="F131" s="2212"/>
    </row>
    <row r="132" spans="1:25">
      <c r="A132" s="2029"/>
      <c r="B132" s="2278"/>
      <c r="C132" s="1939"/>
      <c r="D132" s="2256"/>
      <c r="E132" s="2570"/>
      <c r="F132" s="2212"/>
    </row>
    <row r="133" spans="1:25" s="2282" customFormat="1" ht="38.25">
      <c r="A133" s="1942">
        <f>COUNT($A$7:A132)+1</f>
        <v>2</v>
      </c>
      <c r="B133" s="2279" t="s">
        <v>3308</v>
      </c>
      <c r="C133" s="2280"/>
      <c r="D133" s="2281"/>
      <c r="E133" s="2104"/>
      <c r="F133" s="1795"/>
      <c r="G133" s="2579"/>
      <c r="H133" s="2579"/>
      <c r="I133" s="2579"/>
      <c r="J133" s="2579"/>
      <c r="K133" s="2579"/>
      <c r="L133" s="2579"/>
      <c r="M133" s="2579"/>
      <c r="N133" s="2579"/>
      <c r="O133" s="2579"/>
      <c r="P133" s="2579"/>
      <c r="Q133" s="2579"/>
      <c r="R133" s="2579"/>
      <c r="S133" s="2579"/>
      <c r="T133" s="2579"/>
      <c r="U133" s="2579"/>
      <c r="V133" s="2579"/>
      <c r="W133" s="2579"/>
      <c r="X133" s="2579"/>
      <c r="Y133" s="2579"/>
    </row>
    <row r="134" spans="1:25" s="2282" customFormat="1">
      <c r="A134" s="1959"/>
      <c r="B134" s="2283" t="s">
        <v>3309</v>
      </c>
      <c r="C134" s="1956" t="s">
        <v>1579</v>
      </c>
      <c r="D134" s="1795">
        <v>10</v>
      </c>
      <c r="E134" s="2104"/>
      <c r="F134" s="1795">
        <f>D134*E134</f>
        <v>0</v>
      </c>
      <c r="G134" s="2579"/>
      <c r="H134" s="2579"/>
      <c r="I134" s="2579"/>
      <c r="J134" s="2579"/>
      <c r="K134" s="2579"/>
      <c r="L134" s="2579"/>
      <c r="M134" s="2579"/>
      <c r="N134" s="2579"/>
      <c r="O134" s="2579"/>
      <c r="P134" s="2579"/>
      <c r="Q134" s="2579"/>
      <c r="R134" s="2579"/>
      <c r="S134" s="2579"/>
      <c r="T134" s="2579"/>
      <c r="U134" s="2579"/>
      <c r="V134" s="2579"/>
      <c r="W134" s="2579"/>
      <c r="X134" s="2579"/>
      <c r="Y134" s="2579"/>
    </row>
    <row r="135" spans="1:25" s="2282" customFormat="1">
      <c r="A135" s="1959"/>
      <c r="B135" s="2283" t="s">
        <v>3310</v>
      </c>
      <c r="C135" s="1956" t="s">
        <v>1579</v>
      </c>
      <c r="D135" s="1795">
        <v>10</v>
      </c>
      <c r="E135" s="2104"/>
      <c r="F135" s="1795">
        <f>D135*E135</f>
        <v>0</v>
      </c>
      <c r="G135" s="2579"/>
      <c r="H135" s="2579"/>
      <c r="I135" s="2579"/>
      <c r="J135" s="2579"/>
      <c r="K135" s="2579"/>
      <c r="L135" s="2579"/>
      <c r="M135" s="2579"/>
      <c r="N135" s="2579"/>
      <c r="O135" s="2579"/>
      <c r="P135" s="2579"/>
      <c r="Q135" s="2579"/>
      <c r="R135" s="2579"/>
      <c r="S135" s="2579"/>
      <c r="T135" s="2579"/>
      <c r="U135" s="2579"/>
      <c r="V135" s="2579"/>
      <c r="W135" s="2579"/>
      <c r="X135" s="2579"/>
      <c r="Y135" s="2579"/>
    </row>
    <row r="136" spans="1:25" s="2285" customFormat="1">
      <c r="A136" s="2284"/>
      <c r="B136" s="1955"/>
      <c r="C136" s="1956"/>
      <c r="D136" s="1795"/>
      <c r="E136" s="2104"/>
      <c r="F136" s="1795"/>
      <c r="G136" s="2580"/>
      <c r="H136" s="2580"/>
      <c r="I136" s="2580"/>
      <c r="J136" s="2580"/>
      <c r="K136" s="2580"/>
      <c r="L136" s="2580"/>
      <c r="M136" s="2580"/>
      <c r="N136" s="2580"/>
      <c r="O136" s="2580"/>
      <c r="P136" s="2580"/>
      <c r="Q136" s="2580"/>
      <c r="R136" s="2580"/>
      <c r="S136" s="2580"/>
      <c r="T136" s="2580"/>
      <c r="U136" s="2580"/>
      <c r="V136" s="2580"/>
      <c r="W136" s="2580"/>
      <c r="X136" s="2580"/>
      <c r="Y136" s="2580"/>
    </row>
    <row r="137" spans="1:25">
      <c r="A137" s="1942">
        <f>COUNT($A$7:A136)+1</f>
        <v>3</v>
      </c>
      <c r="B137" s="1950" t="s">
        <v>3311</v>
      </c>
      <c r="C137" s="1951"/>
      <c r="D137" s="1768"/>
      <c r="E137" s="2099"/>
      <c r="F137" s="1766">
        <f>D137*E137</f>
        <v>0</v>
      </c>
    </row>
    <row r="138" spans="1:25" ht="114.75">
      <c r="A138" s="1942"/>
      <c r="B138" s="1950" t="s">
        <v>3312</v>
      </c>
      <c r="C138" s="1948" t="s">
        <v>84</v>
      </c>
      <c r="D138" s="1768">
        <v>2</v>
      </c>
      <c r="E138" s="2099"/>
      <c r="F138" s="1766">
        <f>D138*E138</f>
        <v>0</v>
      </c>
    </row>
    <row r="139" spans="1:25">
      <c r="A139" s="1937"/>
      <c r="B139" s="1938"/>
      <c r="C139" s="1939"/>
      <c r="D139" s="2256"/>
      <c r="E139" s="2570"/>
      <c r="F139" s="2212"/>
    </row>
    <row r="140" spans="1:25">
      <c r="A140" s="2286">
        <f>COUNT($A$2:A139)+1</f>
        <v>4</v>
      </c>
      <c r="B140" s="1950" t="s">
        <v>3313</v>
      </c>
      <c r="C140" s="2287"/>
      <c r="D140" s="2288"/>
      <c r="E140" s="2571"/>
      <c r="F140" s="2289">
        <f>D140*E140</f>
        <v>0</v>
      </c>
    </row>
    <row r="141" spans="1:25" ht="51">
      <c r="A141" s="2276"/>
      <c r="B141" s="1950" t="s">
        <v>3314</v>
      </c>
      <c r="C141" s="2287"/>
      <c r="D141" s="2290"/>
      <c r="E141" s="2571"/>
      <c r="F141" s="2289">
        <f>D141*E141</f>
        <v>0</v>
      </c>
    </row>
    <row r="142" spans="1:25">
      <c r="A142" s="2276"/>
      <c r="B142" s="1950" t="s">
        <v>2838</v>
      </c>
      <c r="C142" s="1948" t="s">
        <v>84</v>
      </c>
      <c r="D142" s="1768">
        <v>2</v>
      </c>
      <c r="E142" s="2099"/>
      <c r="F142" s="1766">
        <f>D142*E142</f>
        <v>0</v>
      </c>
    </row>
    <row r="143" spans="1:25">
      <c r="A143" s="1937"/>
      <c r="B143" s="1938"/>
      <c r="C143" s="1939"/>
      <c r="D143" s="2256"/>
      <c r="E143" s="2570"/>
      <c r="F143" s="2212"/>
    </row>
    <row r="144" spans="1:25">
      <c r="A144" s="2291">
        <f>COUNT($A$3:A143)+1</f>
        <v>5</v>
      </c>
      <c r="B144" s="1972" t="s">
        <v>3315</v>
      </c>
      <c r="C144" s="1939"/>
      <c r="D144" s="2256"/>
      <c r="E144" s="2570"/>
      <c r="F144" s="2212"/>
    </row>
    <row r="145" spans="1:6" ht="25.5">
      <c r="A145" s="2291"/>
      <c r="B145" s="2292" t="s">
        <v>3316</v>
      </c>
      <c r="C145" s="2293"/>
      <c r="D145" s="2294"/>
      <c r="E145" s="2570"/>
      <c r="F145" s="2212"/>
    </row>
    <row r="146" spans="1:6" ht="63.75">
      <c r="A146" s="2291"/>
      <c r="B146" s="2292" t="s">
        <v>3317</v>
      </c>
      <c r="C146" s="2293"/>
      <c r="D146" s="2294"/>
      <c r="E146" s="2570"/>
      <c r="F146" s="2212"/>
    </row>
    <row r="147" spans="1:6">
      <c r="A147" s="1990" t="s">
        <v>2985</v>
      </c>
      <c r="B147" s="2295" t="s">
        <v>3318</v>
      </c>
      <c r="C147" s="2293"/>
      <c r="D147" s="2294"/>
      <c r="E147" s="2570"/>
      <c r="F147" s="2212"/>
    </row>
    <row r="148" spans="1:6">
      <c r="A148" s="1990"/>
      <c r="B148" s="2295" t="s">
        <v>3319</v>
      </c>
      <c r="C148" s="2293"/>
      <c r="D148" s="2294"/>
      <c r="E148" s="2570"/>
      <c r="F148" s="2212"/>
    </row>
    <row r="149" spans="1:6">
      <c r="A149" s="1990"/>
      <c r="B149" s="2295" t="s">
        <v>3320</v>
      </c>
      <c r="C149" s="2296" t="s">
        <v>84</v>
      </c>
      <c r="D149" s="2297">
        <v>1</v>
      </c>
      <c r="E149" s="2570"/>
      <c r="F149" s="2212">
        <f>D149*E149</f>
        <v>0</v>
      </c>
    </row>
    <row r="150" spans="1:6">
      <c r="A150" s="1990"/>
      <c r="B150" s="2295"/>
      <c r="C150" s="2293"/>
      <c r="D150" s="2294"/>
      <c r="E150" s="2570"/>
      <c r="F150" s="2212"/>
    </row>
    <row r="151" spans="1:6">
      <c r="A151" s="2291">
        <f>COUNT($A$3:A150)+1</f>
        <v>6</v>
      </c>
      <c r="B151" s="1972" t="s">
        <v>3321</v>
      </c>
      <c r="C151" s="1939"/>
      <c r="D151" s="2256"/>
      <c r="E151" s="2570"/>
      <c r="F151" s="2212"/>
    </row>
    <row r="152" spans="1:6">
      <c r="A152" s="1990"/>
      <c r="B152" s="2295" t="s">
        <v>3322</v>
      </c>
      <c r="C152" s="2296" t="s">
        <v>84</v>
      </c>
      <c r="D152" s="2297">
        <v>1</v>
      </c>
      <c r="E152" s="2570"/>
      <c r="F152" s="2212">
        <f>D152*E152</f>
        <v>0</v>
      </c>
    </row>
    <row r="153" spans="1:6">
      <c r="A153" s="1990"/>
      <c r="B153" s="2295"/>
      <c r="C153" s="2293"/>
      <c r="D153" s="2294"/>
      <c r="E153" s="2570"/>
      <c r="F153" s="2212"/>
    </row>
    <row r="154" spans="1:6">
      <c r="A154" s="2291">
        <f>COUNT($A$3:A153)+1</f>
        <v>7</v>
      </c>
      <c r="B154" s="1972" t="s">
        <v>3323</v>
      </c>
      <c r="C154" s="1939"/>
      <c r="D154" s="2256"/>
      <c r="E154" s="2570"/>
      <c r="F154" s="2212"/>
    </row>
    <row r="155" spans="1:6">
      <c r="A155" s="1990" t="s">
        <v>2985</v>
      </c>
      <c r="B155" s="2295" t="s">
        <v>3324</v>
      </c>
      <c r="C155" s="2296" t="s">
        <v>84</v>
      </c>
      <c r="D155" s="2297">
        <v>1</v>
      </c>
      <c r="E155" s="2570"/>
      <c r="F155" s="2212">
        <f>D155*E155</f>
        <v>0</v>
      </c>
    </row>
    <row r="156" spans="1:6">
      <c r="A156" s="1990"/>
      <c r="B156" s="2295"/>
      <c r="C156" s="2293"/>
      <c r="D156" s="2294"/>
      <c r="E156" s="2570"/>
      <c r="F156" s="2212"/>
    </row>
    <row r="157" spans="1:6">
      <c r="A157" s="2291">
        <f>COUNT($A$3:A156)+1</f>
        <v>8</v>
      </c>
      <c r="B157" s="1972" t="s">
        <v>3325</v>
      </c>
      <c r="C157" s="1939"/>
      <c r="D157" s="2256"/>
      <c r="E157" s="2570"/>
      <c r="F157" s="2212"/>
    </row>
    <row r="158" spans="1:6">
      <c r="A158" s="1990" t="s">
        <v>2985</v>
      </c>
      <c r="B158" s="2295" t="s">
        <v>3326</v>
      </c>
      <c r="C158" s="2296" t="s">
        <v>84</v>
      </c>
      <c r="D158" s="2297">
        <v>1</v>
      </c>
      <c r="E158" s="2570"/>
      <c r="F158" s="2212">
        <f>D158*E158</f>
        <v>0</v>
      </c>
    </row>
    <row r="159" spans="1:6">
      <c r="A159" s="1990"/>
      <c r="B159" s="2295"/>
      <c r="C159" s="2293"/>
      <c r="D159" s="2294"/>
      <c r="E159" s="2570"/>
      <c r="F159" s="2212"/>
    </row>
    <row r="160" spans="1:6" ht="25.5">
      <c r="A160" s="2291"/>
      <c r="B160" s="2292" t="s">
        <v>3327</v>
      </c>
      <c r="C160" s="2293"/>
      <c r="D160" s="2294"/>
      <c r="E160" s="2570"/>
      <c r="F160" s="2212"/>
    </row>
    <row r="161" spans="1:25">
      <c r="A161" s="1990" t="s">
        <v>2985</v>
      </c>
      <c r="B161" s="2295" t="s">
        <v>3328</v>
      </c>
      <c r="C161" s="2293"/>
      <c r="D161" s="2294"/>
      <c r="E161" s="2570"/>
      <c r="F161" s="2212"/>
    </row>
    <row r="162" spans="1:25">
      <c r="A162" s="2291"/>
      <c r="B162" s="2295" t="s">
        <v>3329</v>
      </c>
      <c r="C162" s="2296" t="s">
        <v>73</v>
      </c>
      <c r="D162" s="2297">
        <v>1</v>
      </c>
      <c r="E162" s="2570"/>
      <c r="F162" s="2212">
        <f>D162*E162</f>
        <v>0</v>
      </c>
    </row>
    <row r="163" spans="1:25">
      <c r="A163" s="2291"/>
      <c r="B163" s="2034"/>
      <c r="C163" s="2296"/>
      <c r="D163" s="2297"/>
      <c r="E163" s="2570"/>
      <c r="F163" s="2212"/>
    </row>
    <row r="164" spans="1:25" ht="25.5">
      <c r="A164" s="2291">
        <f>COUNT($A$3:A163)+1</f>
        <v>9</v>
      </c>
      <c r="B164" s="2298" t="s">
        <v>3330</v>
      </c>
      <c r="C164" s="1951"/>
      <c r="D164" s="1766"/>
      <c r="E164" s="2098"/>
      <c r="F164" s="1766">
        <f>D164*E164</f>
        <v>0</v>
      </c>
    </row>
    <row r="165" spans="1:25">
      <c r="A165" s="1979"/>
      <c r="B165" s="2298" t="s">
        <v>3331</v>
      </c>
      <c r="C165" s="1951"/>
      <c r="D165" s="1766"/>
      <c r="E165" s="2098"/>
      <c r="F165" s="1766">
        <f>D165*E165</f>
        <v>0</v>
      </c>
    </row>
    <row r="166" spans="1:25">
      <c r="A166" s="1979"/>
      <c r="B166" s="2298" t="s">
        <v>2967</v>
      </c>
      <c r="C166" s="1951" t="s">
        <v>84</v>
      </c>
      <c r="D166" s="1768">
        <v>1</v>
      </c>
      <c r="E166" s="2098"/>
      <c r="F166" s="1766">
        <f>D166*E166</f>
        <v>0</v>
      </c>
    </row>
    <row r="167" spans="1:25">
      <c r="A167" s="1937"/>
      <c r="B167" s="1938"/>
      <c r="C167" s="1939"/>
      <c r="D167" s="2256"/>
      <c r="E167" s="2570"/>
      <c r="F167" s="2212"/>
    </row>
    <row r="168" spans="1:25" ht="25.5">
      <c r="A168" s="2291">
        <f>COUNT($A$3:A167)+1</f>
        <v>10</v>
      </c>
      <c r="B168" s="2298" t="s">
        <v>3330</v>
      </c>
      <c r="C168" s="1951"/>
      <c r="D168" s="1766"/>
      <c r="E168" s="2098"/>
      <c r="F168" s="1766">
        <f>D168*E168</f>
        <v>0</v>
      </c>
    </row>
    <row r="169" spans="1:25">
      <c r="A169" s="1979"/>
      <c r="B169" s="2298" t="s">
        <v>3332</v>
      </c>
      <c r="C169" s="1951"/>
      <c r="D169" s="1766"/>
      <c r="E169" s="2098"/>
      <c r="F169" s="1766">
        <f>D169*E169</f>
        <v>0</v>
      </c>
    </row>
    <row r="170" spans="1:25">
      <c r="A170" s="1979"/>
      <c r="B170" s="2298" t="s">
        <v>2967</v>
      </c>
      <c r="C170" s="1951" t="s">
        <v>84</v>
      </c>
      <c r="D170" s="1768">
        <v>1</v>
      </c>
      <c r="E170" s="2098"/>
      <c r="F170" s="1766">
        <f>D170*E170</f>
        <v>0</v>
      </c>
    </row>
    <row r="171" spans="1:25">
      <c r="A171" s="1979"/>
      <c r="B171" s="2298" t="s">
        <v>2996</v>
      </c>
      <c r="C171" s="1951" t="s">
        <v>84</v>
      </c>
      <c r="D171" s="1768">
        <v>1</v>
      </c>
      <c r="E171" s="2098"/>
      <c r="F171" s="1766">
        <f>D171*E171</f>
        <v>0</v>
      </c>
    </row>
    <row r="172" spans="1:25">
      <c r="A172" s="1937"/>
      <c r="B172" s="1938"/>
      <c r="C172" s="1939"/>
      <c r="D172" s="2256"/>
      <c r="E172" s="2570"/>
      <c r="F172" s="2212"/>
    </row>
    <row r="173" spans="1:25" s="2285" customFormat="1" ht="114.75">
      <c r="A173" s="1942">
        <f>COUNT($A$5:A172)+1</f>
        <v>11</v>
      </c>
      <c r="B173" s="2299" t="s">
        <v>3333</v>
      </c>
      <c r="C173" s="2300"/>
      <c r="D173" s="2301"/>
      <c r="E173" s="2572"/>
      <c r="F173" s="2302"/>
      <c r="G173" s="2580"/>
      <c r="H173" s="2580"/>
      <c r="I173" s="2580"/>
      <c r="J173" s="2580"/>
      <c r="K173" s="2580"/>
      <c r="L173" s="2580"/>
      <c r="M173" s="2580"/>
      <c r="N173" s="2580"/>
      <c r="O173" s="2580"/>
      <c r="P173" s="2580"/>
      <c r="Q173" s="2580"/>
      <c r="R173" s="2580"/>
      <c r="S173" s="2580"/>
      <c r="T173" s="2580"/>
      <c r="U173" s="2580"/>
      <c r="V173" s="2580"/>
      <c r="W173" s="2580"/>
      <c r="X173" s="2580"/>
      <c r="Y173" s="2580"/>
    </row>
    <row r="174" spans="1:25" s="2282" customFormat="1">
      <c r="A174" s="1959"/>
      <c r="B174" s="1957" t="s">
        <v>3334</v>
      </c>
      <c r="C174" s="2303" t="s">
        <v>84</v>
      </c>
      <c r="D174" s="2304">
        <v>1</v>
      </c>
      <c r="E174" s="2573"/>
      <c r="F174" s="2304">
        <f>D174*E174</f>
        <v>0</v>
      </c>
      <c r="G174" s="2579"/>
      <c r="H174" s="2579"/>
      <c r="I174" s="2579"/>
      <c r="J174" s="2579"/>
      <c r="K174" s="2579"/>
      <c r="L174" s="2579"/>
      <c r="M174" s="2579"/>
      <c r="N174" s="2579"/>
      <c r="O174" s="2579"/>
      <c r="P174" s="2579"/>
      <c r="Q174" s="2579"/>
      <c r="R174" s="2579"/>
      <c r="S174" s="2579"/>
      <c r="T174" s="2579"/>
      <c r="U174" s="2579"/>
      <c r="V174" s="2579"/>
      <c r="W174" s="2579"/>
      <c r="X174" s="2579"/>
      <c r="Y174" s="2579"/>
    </row>
    <row r="175" spans="1:25" s="2282" customFormat="1">
      <c r="A175" s="1959"/>
      <c r="B175" s="1957"/>
      <c r="C175" s="2303"/>
      <c r="D175" s="2304"/>
      <c r="E175" s="2572"/>
      <c r="F175" s="2302"/>
      <c r="G175" s="2579"/>
      <c r="H175" s="2579"/>
      <c r="I175" s="2579"/>
      <c r="J175" s="2579"/>
      <c r="K175" s="2579"/>
      <c r="L175" s="2579"/>
      <c r="M175" s="2579"/>
      <c r="N175" s="2579"/>
      <c r="O175" s="2579"/>
      <c r="P175" s="2579"/>
      <c r="Q175" s="2579"/>
      <c r="R175" s="2579"/>
      <c r="S175" s="2579"/>
      <c r="T175" s="2579"/>
      <c r="U175" s="2579"/>
      <c r="V175" s="2579"/>
      <c r="W175" s="2579"/>
      <c r="X175" s="2579"/>
      <c r="Y175" s="2579"/>
    </row>
    <row r="176" spans="1:25" s="1973" customFormat="1" ht="19.5" customHeight="1">
      <c r="A176" s="1942">
        <f>COUNT($A$3:A167)+1</f>
        <v>10</v>
      </c>
      <c r="B176" s="1988" t="s">
        <v>3335</v>
      </c>
      <c r="C176" s="1987"/>
      <c r="D176" s="2305"/>
      <c r="E176" s="2099"/>
      <c r="F176" s="1766">
        <f t="shared" ref="F176:F181" si="0">D176*E176</f>
        <v>0</v>
      </c>
      <c r="G176" s="2157"/>
      <c r="H176" s="2157"/>
      <c r="I176" s="2157"/>
      <c r="J176" s="2157"/>
      <c r="K176" s="2157"/>
      <c r="L176" s="2157"/>
      <c r="M176" s="2157"/>
      <c r="N176" s="2157"/>
      <c r="O176" s="2157"/>
      <c r="P176" s="2157"/>
      <c r="Q176" s="2157"/>
      <c r="R176" s="2157"/>
      <c r="S176" s="2157"/>
      <c r="T176" s="2157"/>
      <c r="U176" s="2157"/>
      <c r="V176" s="2157"/>
      <c r="W176" s="2157"/>
      <c r="X176" s="2157"/>
      <c r="Y176" s="2157"/>
    </row>
    <row r="177" spans="1:25" s="1973" customFormat="1" ht="38.25">
      <c r="A177" s="1988"/>
      <c r="B177" s="1988" t="s">
        <v>2982</v>
      </c>
      <c r="C177" s="1987"/>
      <c r="D177" s="2305"/>
      <c r="E177" s="2099"/>
      <c r="F177" s="1766">
        <f t="shared" si="0"/>
        <v>0</v>
      </c>
      <c r="G177" s="2157"/>
      <c r="H177" s="2157"/>
      <c r="I177" s="2157"/>
      <c r="J177" s="2157"/>
      <c r="K177" s="2157"/>
      <c r="L177" s="2157"/>
      <c r="M177" s="2157"/>
      <c r="N177" s="2157"/>
      <c r="O177" s="2157"/>
      <c r="P177" s="2157"/>
      <c r="Q177" s="2157"/>
      <c r="R177" s="2157"/>
      <c r="S177" s="2157"/>
      <c r="T177" s="2157"/>
      <c r="U177" s="2157"/>
      <c r="V177" s="2157"/>
      <c r="W177" s="2157"/>
      <c r="X177" s="2157"/>
      <c r="Y177" s="2157"/>
    </row>
    <row r="178" spans="1:25" s="1973" customFormat="1">
      <c r="A178" s="1989"/>
      <c r="B178" s="1986" t="s">
        <v>3336</v>
      </c>
      <c r="C178" s="1987"/>
      <c r="D178" s="2305"/>
      <c r="E178" s="2099"/>
      <c r="F178" s="1766">
        <f t="shared" si="0"/>
        <v>0</v>
      </c>
      <c r="G178" s="2157"/>
      <c r="H178" s="2157"/>
      <c r="I178" s="2157"/>
      <c r="J178" s="2157"/>
      <c r="K178" s="2157"/>
      <c r="L178" s="2157"/>
      <c r="M178" s="2157"/>
      <c r="N178" s="2157"/>
      <c r="O178" s="2157"/>
      <c r="P178" s="2157"/>
      <c r="Q178" s="2157"/>
      <c r="R178" s="2157"/>
      <c r="S178" s="2157"/>
      <c r="T178" s="2157"/>
      <c r="U178" s="2157"/>
      <c r="V178" s="2157"/>
      <c r="W178" s="2157"/>
      <c r="X178" s="2157"/>
      <c r="Y178" s="2157"/>
    </row>
    <row r="179" spans="1:25" s="1973" customFormat="1">
      <c r="A179" s="1985"/>
      <c r="B179" s="1986" t="s">
        <v>2984</v>
      </c>
      <c r="C179" s="1948"/>
      <c r="D179" s="1768"/>
      <c r="E179" s="2099"/>
      <c r="F179" s="1766">
        <f t="shared" si="0"/>
        <v>0</v>
      </c>
      <c r="G179" s="2157"/>
      <c r="H179" s="2157"/>
      <c r="I179" s="2157"/>
      <c r="J179" s="2157"/>
      <c r="K179" s="2157"/>
      <c r="L179" s="2157"/>
      <c r="M179" s="2157"/>
      <c r="N179" s="2157"/>
      <c r="O179" s="2157"/>
      <c r="P179" s="2157"/>
      <c r="Q179" s="2157"/>
      <c r="R179" s="2157"/>
      <c r="S179" s="2157"/>
      <c r="T179" s="2157"/>
      <c r="U179" s="2157"/>
      <c r="V179" s="2157"/>
      <c r="W179" s="2157"/>
      <c r="X179" s="2157"/>
      <c r="Y179" s="2157"/>
    </row>
    <row r="180" spans="1:25" s="1973" customFormat="1">
      <c r="A180" s="1990" t="s">
        <v>2985</v>
      </c>
      <c r="B180" s="1986" t="s">
        <v>2986</v>
      </c>
      <c r="C180" s="1987"/>
      <c r="D180" s="2305"/>
      <c r="E180" s="2099"/>
      <c r="F180" s="1766">
        <f t="shared" si="0"/>
        <v>0</v>
      </c>
      <c r="G180" s="2157"/>
      <c r="H180" s="2157"/>
      <c r="I180" s="2157"/>
      <c r="J180" s="2157"/>
      <c r="K180" s="2157"/>
      <c r="L180" s="2157"/>
      <c r="M180" s="2157"/>
      <c r="N180" s="2157"/>
      <c r="O180" s="2157"/>
      <c r="P180" s="2157"/>
      <c r="Q180" s="2157"/>
      <c r="R180" s="2157"/>
      <c r="S180" s="2157"/>
      <c r="T180" s="2157"/>
      <c r="U180" s="2157"/>
      <c r="V180" s="2157"/>
      <c r="W180" s="2157"/>
      <c r="X180" s="2157"/>
      <c r="Y180" s="2157"/>
    </row>
    <row r="181" spans="1:25" ht="15.95" customHeight="1">
      <c r="A181" s="1985"/>
      <c r="B181" s="1986" t="s">
        <v>3337</v>
      </c>
      <c r="C181" s="1987" t="s">
        <v>84</v>
      </c>
      <c r="D181" s="2305">
        <v>1</v>
      </c>
      <c r="E181" s="2099"/>
      <c r="F181" s="1766">
        <f t="shared" si="0"/>
        <v>0</v>
      </c>
    </row>
    <row r="182" spans="1:25">
      <c r="A182" s="1937"/>
      <c r="B182" s="1938"/>
      <c r="C182" s="1939"/>
      <c r="D182" s="2256"/>
      <c r="E182" s="2570"/>
      <c r="F182" s="2212"/>
    </row>
    <row r="183" spans="1:25" s="1973" customFormat="1" ht="25.5">
      <c r="A183" s="1942">
        <f>COUNT($A$3:A182)+1</f>
        <v>13</v>
      </c>
      <c r="B183" s="1988" t="s">
        <v>3338</v>
      </c>
      <c r="C183" s="1987"/>
      <c r="D183" s="2305"/>
      <c r="E183" s="2099"/>
      <c r="F183" s="1766">
        <f t="shared" ref="F183:F188" si="1">D183*E183</f>
        <v>0</v>
      </c>
      <c r="G183" s="2157"/>
      <c r="H183" s="2157"/>
      <c r="I183" s="2157"/>
      <c r="J183" s="2157"/>
      <c r="K183" s="2157"/>
      <c r="L183" s="2157"/>
      <c r="M183" s="2157"/>
      <c r="N183" s="2157"/>
      <c r="O183" s="2157"/>
      <c r="P183" s="2157"/>
      <c r="Q183" s="2157"/>
      <c r="R183" s="2157"/>
      <c r="S183" s="2157"/>
      <c r="T183" s="2157"/>
      <c r="U183" s="2157"/>
      <c r="V183" s="2157"/>
      <c r="W183" s="2157"/>
      <c r="X183" s="2157"/>
      <c r="Y183" s="2157"/>
    </row>
    <row r="184" spans="1:25" s="1973" customFormat="1" ht="38.25">
      <c r="A184" s="1988"/>
      <c r="B184" s="1988" t="s">
        <v>2989</v>
      </c>
      <c r="C184" s="1987"/>
      <c r="D184" s="2305"/>
      <c r="E184" s="2099"/>
      <c r="F184" s="1766">
        <f t="shared" si="1"/>
        <v>0</v>
      </c>
      <c r="G184" s="2157"/>
      <c r="H184" s="2157"/>
      <c r="I184" s="2157"/>
      <c r="J184" s="2157"/>
      <c r="K184" s="2157"/>
      <c r="L184" s="2157"/>
      <c r="M184" s="2157"/>
      <c r="N184" s="2157"/>
      <c r="O184" s="2157"/>
      <c r="P184" s="2157"/>
      <c r="Q184" s="2157"/>
      <c r="R184" s="2157"/>
      <c r="S184" s="2157"/>
      <c r="T184" s="2157"/>
      <c r="U184" s="2157"/>
      <c r="V184" s="2157"/>
      <c r="W184" s="2157"/>
      <c r="X184" s="2157"/>
      <c r="Y184" s="2157"/>
    </row>
    <row r="185" spans="1:25" s="1973" customFormat="1">
      <c r="A185" s="1989"/>
      <c r="B185" s="1986" t="s">
        <v>3339</v>
      </c>
      <c r="C185" s="1987"/>
      <c r="D185" s="2305"/>
      <c r="E185" s="2099"/>
      <c r="F185" s="1766">
        <f t="shared" si="1"/>
        <v>0</v>
      </c>
      <c r="G185" s="2157"/>
      <c r="H185" s="2157"/>
      <c r="I185" s="2157"/>
      <c r="J185" s="2157"/>
      <c r="K185" s="2157"/>
      <c r="L185" s="2157"/>
      <c r="M185" s="2157"/>
      <c r="N185" s="2157"/>
      <c r="O185" s="2157"/>
      <c r="P185" s="2157"/>
      <c r="Q185" s="2157"/>
      <c r="R185" s="2157"/>
      <c r="S185" s="2157"/>
      <c r="T185" s="2157"/>
      <c r="U185" s="2157"/>
      <c r="V185" s="2157"/>
      <c r="W185" s="2157"/>
      <c r="X185" s="2157"/>
      <c r="Y185" s="2157"/>
    </row>
    <row r="186" spans="1:25" s="1973" customFormat="1">
      <c r="A186" s="1985"/>
      <c r="B186" s="1986" t="s">
        <v>3340</v>
      </c>
      <c r="C186" s="1948"/>
      <c r="D186" s="1768"/>
      <c r="E186" s="2099"/>
      <c r="F186" s="1766">
        <f t="shared" si="1"/>
        <v>0</v>
      </c>
      <c r="G186" s="2157"/>
      <c r="H186" s="2157"/>
      <c r="I186" s="2157"/>
      <c r="J186" s="2157"/>
      <c r="K186" s="2157"/>
      <c r="L186" s="2157"/>
      <c r="M186" s="2157"/>
      <c r="N186" s="2157"/>
      <c r="O186" s="2157"/>
      <c r="P186" s="2157"/>
      <c r="Q186" s="2157"/>
      <c r="R186" s="2157"/>
      <c r="S186" s="2157"/>
      <c r="T186" s="2157"/>
      <c r="U186" s="2157"/>
      <c r="V186" s="2157"/>
      <c r="W186" s="2157"/>
      <c r="X186" s="2157"/>
      <c r="Y186" s="2157"/>
    </row>
    <row r="187" spans="1:25" s="1973" customFormat="1">
      <c r="A187" s="1990" t="s">
        <v>2985</v>
      </c>
      <c r="B187" s="1986" t="s">
        <v>2986</v>
      </c>
      <c r="C187" s="1987"/>
      <c r="D187" s="2305"/>
      <c r="E187" s="2099"/>
      <c r="F187" s="1766">
        <f t="shared" si="1"/>
        <v>0</v>
      </c>
      <c r="G187" s="2157"/>
      <c r="H187" s="2157"/>
      <c r="I187" s="2157"/>
      <c r="J187" s="2157"/>
      <c r="K187" s="2157"/>
      <c r="L187" s="2157"/>
      <c r="M187" s="2157"/>
      <c r="N187" s="2157"/>
      <c r="O187" s="2157"/>
      <c r="P187" s="2157"/>
      <c r="Q187" s="2157"/>
      <c r="R187" s="2157"/>
      <c r="S187" s="2157"/>
      <c r="T187" s="2157"/>
      <c r="U187" s="2157"/>
      <c r="V187" s="2157"/>
      <c r="W187" s="2157"/>
      <c r="X187" s="2157"/>
      <c r="Y187" s="2157"/>
    </row>
    <row r="188" spans="1:25" ht="15.95" customHeight="1">
      <c r="A188" s="1985"/>
      <c r="B188" s="1986" t="s">
        <v>3341</v>
      </c>
      <c r="C188" s="1987" t="s">
        <v>84</v>
      </c>
      <c r="D188" s="2305">
        <v>1</v>
      </c>
      <c r="E188" s="2099"/>
      <c r="F188" s="1766">
        <f t="shared" si="1"/>
        <v>0</v>
      </c>
    </row>
    <row r="189" spans="1:25">
      <c r="A189" s="1937"/>
      <c r="B189" s="1938"/>
      <c r="C189" s="1939"/>
      <c r="D189" s="2256"/>
      <c r="E189" s="2570"/>
      <c r="F189" s="2212"/>
    </row>
    <row r="190" spans="1:25" s="1973" customFormat="1" ht="25.5">
      <c r="A190" s="1942">
        <f>COUNT($A$3:A189)+1</f>
        <v>14</v>
      </c>
      <c r="B190" s="1988" t="s">
        <v>3342</v>
      </c>
      <c r="C190" s="1987"/>
      <c r="D190" s="2305"/>
      <c r="E190" s="2099"/>
      <c r="F190" s="1766">
        <f t="shared" ref="F190:F195" si="2">D190*E190</f>
        <v>0</v>
      </c>
      <c r="G190" s="2157"/>
      <c r="H190" s="2157"/>
      <c r="I190" s="2157"/>
      <c r="J190" s="2157"/>
      <c r="K190" s="2157"/>
      <c r="L190" s="2157"/>
      <c r="M190" s="2157"/>
      <c r="N190" s="2157"/>
      <c r="O190" s="2157"/>
      <c r="P190" s="2157"/>
      <c r="Q190" s="2157"/>
      <c r="R190" s="2157"/>
      <c r="S190" s="2157"/>
      <c r="T190" s="2157"/>
      <c r="U190" s="2157"/>
      <c r="V190" s="2157"/>
      <c r="W190" s="2157"/>
      <c r="X190" s="2157"/>
      <c r="Y190" s="2157"/>
    </row>
    <row r="191" spans="1:25" s="1973" customFormat="1" ht="38.25">
      <c r="A191" s="1988"/>
      <c r="B191" s="1988" t="s">
        <v>2989</v>
      </c>
      <c r="C191" s="1987"/>
      <c r="D191" s="2305"/>
      <c r="E191" s="2099"/>
      <c r="F191" s="1766">
        <f t="shared" si="2"/>
        <v>0</v>
      </c>
      <c r="G191" s="2157"/>
      <c r="H191" s="2157"/>
      <c r="I191" s="2157"/>
      <c r="J191" s="2157"/>
      <c r="K191" s="2157"/>
      <c r="L191" s="2157"/>
      <c r="M191" s="2157"/>
      <c r="N191" s="2157"/>
      <c r="O191" s="2157"/>
      <c r="P191" s="2157"/>
      <c r="Q191" s="2157"/>
      <c r="R191" s="2157"/>
      <c r="S191" s="2157"/>
      <c r="T191" s="2157"/>
      <c r="U191" s="2157"/>
      <c r="V191" s="2157"/>
      <c r="W191" s="2157"/>
      <c r="X191" s="2157"/>
      <c r="Y191" s="2157"/>
    </row>
    <row r="192" spans="1:25" s="1973" customFormat="1">
      <c r="A192" s="1989"/>
      <c r="B192" s="1986" t="s">
        <v>3343</v>
      </c>
      <c r="C192" s="1987"/>
      <c r="D192" s="2305"/>
      <c r="E192" s="2099"/>
      <c r="F192" s="1766">
        <f t="shared" si="2"/>
        <v>0</v>
      </c>
      <c r="G192" s="2157"/>
      <c r="H192" s="2157"/>
      <c r="I192" s="2157"/>
      <c r="J192" s="2157"/>
      <c r="K192" s="2157"/>
      <c r="L192" s="2157"/>
      <c r="M192" s="2157"/>
      <c r="N192" s="2157"/>
      <c r="O192" s="2157"/>
      <c r="P192" s="2157"/>
      <c r="Q192" s="2157"/>
      <c r="R192" s="2157"/>
      <c r="S192" s="2157"/>
      <c r="T192" s="2157"/>
      <c r="U192" s="2157"/>
      <c r="V192" s="2157"/>
      <c r="W192" s="2157"/>
      <c r="X192" s="2157"/>
      <c r="Y192" s="2157"/>
    </row>
    <row r="193" spans="1:25" s="1973" customFormat="1">
      <c r="A193" s="1985"/>
      <c r="B193" s="1986" t="s">
        <v>3344</v>
      </c>
      <c r="C193" s="1987"/>
      <c r="D193" s="2305"/>
      <c r="E193" s="2099"/>
      <c r="F193" s="1766">
        <f t="shared" si="2"/>
        <v>0</v>
      </c>
      <c r="G193" s="2157"/>
      <c r="H193" s="2157"/>
      <c r="I193" s="2157"/>
      <c r="J193" s="2157"/>
      <c r="K193" s="2157"/>
      <c r="L193" s="2157"/>
      <c r="M193" s="2157"/>
      <c r="N193" s="2157"/>
      <c r="O193" s="2157"/>
      <c r="P193" s="2157"/>
      <c r="Q193" s="2157"/>
      <c r="R193" s="2157"/>
      <c r="S193" s="2157"/>
      <c r="T193" s="2157"/>
      <c r="U193" s="2157"/>
      <c r="V193" s="2157"/>
      <c r="W193" s="2157"/>
      <c r="X193" s="2157"/>
      <c r="Y193" s="2157"/>
    </row>
    <row r="194" spans="1:25" s="1973" customFormat="1">
      <c r="A194" s="1985"/>
      <c r="B194" s="1986" t="s">
        <v>2986</v>
      </c>
      <c r="C194" s="1948"/>
      <c r="D194" s="1768"/>
      <c r="E194" s="2099"/>
      <c r="F194" s="1766">
        <f t="shared" si="2"/>
        <v>0</v>
      </c>
      <c r="G194" s="2157"/>
      <c r="H194" s="2157"/>
      <c r="I194" s="2157"/>
      <c r="J194" s="2157"/>
      <c r="K194" s="2157"/>
      <c r="L194" s="2157"/>
      <c r="M194" s="2157"/>
      <c r="N194" s="2157"/>
      <c r="O194" s="2157"/>
      <c r="P194" s="2157"/>
      <c r="Q194" s="2157"/>
      <c r="R194" s="2157"/>
      <c r="S194" s="2157"/>
      <c r="T194" s="2157"/>
      <c r="U194" s="2157"/>
      <c r="V194" s="2157"/>
      <c r="W194" s="2157"/>
      <c r="X194" s="2157"/>
      <c r="Y194" s="2157"/>
    </row>
    <row r="195" spans="1:25" s="1973" customFormat="1">
      <c r="A195" s="1990" t="s">
        <v>2985</v>
      </c>
      <c r="B195" s="1986" t="s">
        <v>3345</v>
      </c>
      <c r="C195" s="1987" t="s">
        <v>84</v>
      </c>
      <c r="D195" s="2305">
        <v>1</v>
      </c>
      <c r="E195" s="2099"/>
      <c r="F195" s="1766">
        <f t="shared" si="2"/>
        <v>0</v>
      </c>
      <c r="G195" s="2157"/>
      <c r="H195" s="2157"/>
      <c r="I195" s="2157"/>
      <c r="J195" s="2157"/>
      <c r="K195" s="2157"/>
      <c r="L195" s="2157"/>
      <c r="M195" s="2157"/>
      <c r="N195" s="2157"/>
      <c r="O195" s="2157"/>
      <c r="P195" s="2157"/>
      <c r="Q195" s="2157"/>
      <c r="R195" s="2157"/>
      <c r="S195" s="2157"/>
      <c r="T195" s="2157"/>
      <c r="U195" s="2157"/>
      <c r="V195" s="2157"/>
      <c r="W195" s="2157"/>
      <c r="X195" s="2157"/>
      <c r="Y195" s="2157"/>
    </row>
    <row r="196" spans="1:25">
      <c r="A196" s="1937"/>
      <c r="B196" s="1938"/>
      <c r="C196" s="1939"/>
      <c r="D196" s="2256"/>
      <c r="E196" s="2570"/>
      <c r="F196" s="2212"/>
    </row>
    <row r="197" spans="1:25" s="1973" customFormat="1" ht="25.5">
      <c r="A197" s="1942">
        <f>COUNT($A$3:A196)+1</f>
        <v>15</v>
      </c>
      <c r="B197" s="1988" t="s">
        <v>3346</v>
      </c>
      <c r="C197" s="1987"/>
      <c r="D197" s="2305"/>
      <c r="E197" s="2099"/>
      <c r="F197" s="1766">
        <f t="shared" ref="F197:F202" si="3">D197*E197</f>
        <v>0</v>
      </c>
      <c r="G197" s="2157"/>
      <c r="H197" s="2157"/>
      <c r="I197" s="2157"/>
      <c r="J197" s="2157"/>
      <c r="K197" s="2157"/>
      <c r="L197" s="2157"/>
      <c r="M197" s="2157"/>
      <c r="N197" s="2157"/>
      <c r="O197" s="2157"/>
      <c r="P197" s="2157"/>
      <c r="Q197" s="2157"/>
      <c r="R197" s="2157"/>
      <c r="S197" s="2157"/>
      <c r="T197" s="2157"/>
      <c r="U197" s="2157"/>
      <c r="V197" s="2157"/>
      <c r="W197" s="2157"/>
      <c r="X197" s="2157"/>
      <c r="Y197" s="2157"/>
    </row>
    <row r="198" spans="1:25" s="1973" customFormat="1" ht="38.25">
      <c r="A198" s="1988"/>
      <c r="B198" s="1988" t="s">
        <v>2989</v>
      </c>
      <c r="C198" s="1987"/>
      <c r="D198" s="2305"/>
      <c r="E198" s="2099"/>
      <c r="F198" s="1766">
        <f t="shared" si="3"/>
        <v>0</v>
      </c>
      <c r="G198" s="2157"/>
      <c r="H198" s="2157"/>
      <c r="I198" s="2157"/>
      <c r="J198" s="2157"/>
      <c r="K198" s="2157"/>
      <c r="L198" s="2157"/>
      <c r="M198" s="2157"/>
      <c r="N198" s="2157"/>
      <c r="O198" s="2157"/>
      <c r="P198" s="2157"/>
      <c r="Q198" s="2157"/>
      <c r="R198" s="2157"/>
      <c r="S198" s="2157"/>
      <c r="T198" s="2157"/>
      <c r="U198" s="2157"/>
      <c r="V198" s="2157"/>
      <c r="W198" s="2157"/>
      <c r="X198" s="2157"/>
      <c r="Y198" s="2157"/>
    </row>
    <row r="199" spans="1:25" s="1973" customFormat="1">
      <c r="A199" s="1989"/>
      <c r="B199" s="1986" t="s">
        <v>3347</v>
      </c>
      <c r="C199" s="1987"/>
      <c r="D199" s="2305"/>
      <c r="E199" s="2099"/>
      <c r="F199" s="1766">
        <f t="shared" si="3"/>
        <v>0</v>
      </c>
      <c r="G199" s="2157"/>
      <c r="H199" s="2157"/>
      <c r="I199" s="2157"/>
      <c r="J199" s="2157"/>
      <c r="K199" s="2157"/>
      <c r="L199" s="2157"/>
      <c r="M199" s="2157"/>
      <c r="N199" s="2157"/>
      <c r="O199" s="2157"/>
      <c r="P199" s="2157"/>
      <c r="Q199" s="2157"/>
      <c r="R199" s="2157"/>
      <c r="S199" s="2157"/>
      <c r="T199" s="2157"/>
      <c r="U199" s="2157"/>
      <c r="V199" s="2157"/>
      <c r="W199" s="2157"/>
      <c r="X199" s="2157"/>
      <c r="Y199" s="2157"/>
    </row>
    <row r="200" spans="1:25" s="1973" customFormat="1">
      <c r="A200" s="1985"/>
      <c r="B200" s="1986" t="s">
        <v>3348</v>
      </c>
      <c r="C200" s="1948"/>
      <c r="D200" s="1768"/>
      <c r="E200" s="2099"/>
      <c r="F200" s="1766">
        <f t="shared" si="3"/>
        <v>0</v>
      </c>
      <c r="G200" s="2157"/>
      <c r="H200" s="2157"/>
      <c r="I200" s="2157"/>
      <c r="J200" s="2157"/>
      <c r="K200" s="2157"/>
      <c r="L200" s="2157"/>
      <c r="M200" s="2157"/>
      <c r="N200" s="2157"/>
      <c r="O200" s="2157"/>
      <c r="P200" s="2157"/>
      <c r="Q200" s="2157"/>
      <c r="R200" s="2157"/>
      <c r="S200" s="2157"/>
      <c r="T200" s="2157"/>
      <c r="U200" s="2157"/>
      <c r="V200" s="2157"/>
      <c r="W200" s="2157"/>
      <c r="X200" s="2157"/>
      <c r="Y200" s="2157"/>
    </row>
    <row r="201" spans="1:25" s="1973" customFormat="1">
      <c r="A201" s="1990" t="s">
        <v>2985</v>
      </c>
      <c r="B201" s="1986" t="s">
        <v>2986</v>
      </c>
      <c r="C201" s="1987"/>
      <c r="D201" s="2305"/>
      <c r="E201" s="2099"/>
      <c r="F201" s="1766">
        <f t="shared" si="3"/>
        <v>0</v>
      </c>
      <c r="G201" s="2157"/>
      <c r="H201" s="2157"/>
      <c r="I201" s="2157"/>
      <c r="J201" s="2157"/>
      <c r="K201" s="2157"/>
      <c r="L201" s="2157"/>
      <c r="M201" s="2157"/>
      <c r="N201" s="2157"/>
      <c r="O201" s="2157"/>
      <c r="P201" s="2157"/>
      <c r="Q201" s="2157"/>
      <c r="R201" s="2157"/>
      <c r="S201" s="2157"/>
      <c r="T201" s="2157"/>
      <c r="U201" s="2157"/>
      <c r="V201" s="2157"/>
      <c r="W201" s="2157"/>
      <c r="X201" s="2157"/>
      <c r="Y201" s="2157"/>
    </row>
    <row r="202" spans="1:25" ht="15.95" customHeight="1">
      <c r="A202" s="1985"/>
      <c r="B202" s="1986" t="s">
        <v>3349</v>
      </c>
      <c r="C202" s="1987" t="s">
        <v>84</v>
      </c>
      <c r="D202" s="2305">
        <v>1</v>
      </c>
      <c r="E202" s="2099"/>
      <c r="F202" s="1766">
        <f t="shared" si="3"/>
        <v>0</v>
      </c>
    </row>
    <row r="203" spans="1:25" ht="15.95" customHeight="1">
      <c r="A203" s="1985"/>
      <c r="B203" s="1986"/>
      <c r="C203" s="1987"/>
      <c r="D203" s="2305"/>
      <c r="E203" s="2099"/>
      <c r="F203" s="1766"/>
    </row>
    <row r="204" spans="1:25" s="1973" customFormat="1" ht="25.5">
      <c r="A204" s="1942">
        <f>COUNT($A$3:A203)+1</f>
        <v>16</v>
      </c>
      <c r="B204" s="1988" t="s">
        <v>3350</v>
      </c>
      <c r="C204" s="1987"/>
      <c r="D204" s="2305"/>
      <c r="E204" s="2099"/>
      <c r="F204" s="1766">
        <f t="shared" ref="F204:F209" si="4">D204*E204</f>
        <v>0</v>
      </c>
      <c r="G204" s="2157"/>
      <c r="H204" s="2157"/>
      <c r="I204" s="2157"/>
      <c r="J204" s="2157"/>
      <c r="K204" s="2157"/>
      <c r="L204" s="2157"/>
      <c r="M204" s="2157"/>
      <c r="N204" s="2157"/>
      <c r="O204" s="2157"/>
      <c r="P204" s="2157"/>
      <c r="Q204" s="2157"/>
      <c r="R204" s="2157"/>
      <c r="S204" s="2157"/>
      <c r="T204" s="2157"/>
      <c r="U204" s="2157"/>
      <c r="V204" s="2157"/>
      <c r="W204" s="2157"/>
      <c r="X204" s="2157"/>
      <c r="Y204" s="2157"/>
    </row>
    <row r="205" spans="1:25" s="1973" customFormat="1" ht="38.25">
      <c r="A205" s="1988"/>
      <c r="B205" s="1988" t="s">
        <v>2989</v>
      </c>
      <c r="C205" s="1987"/>
      <c r="D205" s="2305"/>
      <c r="E205" s="2099"/>
      <c r="F205" s="1766">
        <f t="shared" si="4"/>
        <v>0</v>
      </c>
      <c r="G205" s="2157"/>
      <c r="H205" s="2157"/>
      <c r="I205" s="2157"/>
      <c r="J205" s="2157"/>
      <c r="K205" s="2157"/>
      <c r="L205" s="2157"/>
      <c r="M205" s="2157"/>
      <c r="N205" s="2157"/>
      <c r="O205" s="2157"/>
      <c r="P205" s="2157"/>
      <c r="Q205" s="2157"/>
      <c r="R205" s="2157"/>
      <c r="S205" s="2157"/>
      <c r="T205" s="2157"/>
      <c r="U205" s="2157"/>
      <c r="V205" s="2157"/>
      <c r="W205" s="2157"/>
      <c r="X205" s="2157"/>
      <c r="Y205" s="2157"/>
    </row>
    <row r="206" spans="1:25" s="1973" customFormat="1">
      <c r="A206" s="1989"/>
      <c r="B206" s="1986" t="s">
        <v>3351</v>
      </c>
      <c r="C206" s="1987"/>
      <c r="D206" s="2305"/>
      <c r="E206" s="2099"/>
      <c r="F206" s="1766">
        <f t="shared" si="4"/>
        <v>0</v>
      </c>
      <c r="G206" s="2157"/>
      <c r="H206" s="2157"/>
      <c r="I206" s="2157"/>
      <c r="J206" s="2157"/>
      <c r="K206" s="2157"/>
      <c r="L206" s="2157"/>
      <c r="M206" s="2157"/>
      <c r="N206" s="2157"/>
      <c r="O206" s="2157"/>
      <c r="P206" s="2157"/>
      <c r="Q206" s="2157"/>
      <c r="R206" s="2157"/>
      <c r="S206" s="2157"/>
      <c r="T206" s="2157"/>
      <c r="U206" s="2157"/>
      <c r="V206" s="2157"/>
      <c r="W206" s="2157"/>
      <c r="X206" s="2157"/>
      <c r="Y206" s="2157"/>
    </row>
    <row r="207" spans="1:25" s="1973" customFormat="1">
      <c r="A207" s="1985"/>
      <c r="B207" s="1986" t="s">
        <v>3344</v>
      </c>
      <c r="C207" s="1948"/>
      <c r="D207" s="1768"/>
      <c r="E207" s="2099"/>
      <c r="F207" s="1766">
        <f t="shared" si="4"/>
        <v>0</v>
      </c>
      <c r="G207" s="2157"/>
      <c r="H207" s="2157"/>
      <c r="I207" s="2157"/>
      <c r="J207" s="2157"/>
      <c r="K207" s="2157"/>
      <c r="L207" s="2157"/>
      <c r="M207" s="2157"/>
      <c r="N207" s="2157"/>
      <c r="O207" s="2157"/>
      <c r="P207" s="2157"/>
      <c r="Q207" s="2157"/>
      <c r="R207" s="2157"/>
      <c r="S207" s="2157"/>
      <c r="T207" s="2157"/>
      <c r="U207" s="2157"/>
      <c r="V207" s="2157"/>
      <c r="W207" s="2157"/>
      <c r="X207" s="2157"/>
      <c r="Y207" s="2157"/>
    </row>
    <row r="208" spans="1:25" s="1973" customFormat="1">
      <c r="A208" s="1990" t="s">
        <v>2985</v>
      </c>
      <c r="B208" s="1986" t="s">
        <v>2986</v>
      </c>
      <c r="C208" s="1987"/>
      <c r="D208" s="2305"/>
      <c r="E208" s="2099"/>
      <c r="F208" s="1766">
        <f t="shared" si="4"/>
        <v>0</v>
      </c>
      <c r="G208" s="2157"/>
      <c r="H208" s="2157"/>
      <c r="I208" s="2157"/>
      <c r="J208" s="2157"/>
      <c r="K208" s="2157"/>
      <c r="L208" s="2157"/>
      <c r="M208" s="2157"/>
      <c r="N208" s="2157"/>
      <c r="O208" s="2157"/>
      <c r="P208" s="2157"/>
      <c r="Q208" s="2157"/>
      <c r="R208" s="2157"/>
      <c r="S208" s="2157"/>
      <c r="T208" s="2157"/>
      <c r="U208" s="2157"/>
      <c r="V208" s="2157"/>
      <c r="W208" s="2157"/>
      <c r="X208" s="2157"/>
      <c r="Y208" s="2157"/>
    </row>
    <row r="209" spans="1:25" ht="15.95" customHeight="1">
      <c r="A209" s="1985"/>
      <c r="B209" s="1986" t="s">
        <v>3352</v>
      </c>
      <c r="C209" s="1987" t="s">
        <v>84</v>
      </c>
      <c r="D209" s="2305">
        <v>2</v>
      </c>
      <c r="E209" s="2099"/>
      <c r="F209" s="1766">
        <f t="shared" si="4"/>
        <v>0</v>
      </c>
    </row>
    <row r="210" spans="1:25" ht="15.95" customHeight="1">
      <c r="A210" s="1985"/>
      <c r="B210" s="1986"/>
      <c r="C210" s="1987"/>
      <c r="D210" s="2305"/>
      <c r="E210" s="2099"/>
      <c r="F210" s="1766"/>
    </row>
    <row r="211" spans="1:25" s="1973" customFormat="1" ht="25.5">
      <c r="A211" s="1942">
        <f>COUNT($A$3:A210)+1</f>
        <v>17</v>
      </c>
      <c r="B211" s="2236" t="s">
        <v>3179</v>
      </c>
      <c r="C211" s="1939"/>
      <c r="D211" s="2212"/>
      <c r="E211" s="2098"/>
      <c r="F211" s="1766">
        <f>D211*E211</f>
        <v>0</v>
      </c>
      <c r="G211" s="2157"/>
      <c r="H211" s="2157"/>
      <c r="I211" s="2157"/>
      <c r="J211" s="2157"/>
      <c r="K211" s="2157"/>
      <c r="L211" s="2157"/>
      <c r="M211" s="2157"/>
      <c r="N211" s="2157"/>
      <c r="O211" s="2157"/>
      <c r="P211" s="2157"/>
      <c r="Q211" s="2157"/>
      <c r="R211" s="2157"/>
      <c r="S211" s="2157"/>
      <c r="T211" s="2157"/>
      <c r="U211" s="2157"/>
      <c r="V211" s="2157"/>
      <c r="W211" s="2157"/>
      <c r="X211" s="2157"/>
      <c r="Y211" s="2157"/>
    </row>
    <row r="212" spans="1:25" s="1973" customFormat="1">
      <c r="A212" s="1942"/>
      <c r="B212" s="1972" t="s">
        <v>2996</v>
      </c>
      <c r="C212" s="1939" t="s">
        <v>84</v>
      </c>
      <c r="D212" s="2212">
        <v>4</v>
      </c>
      <c r="E212" s="2098"/>
      <c r="F212" s="2212">
        <f>D212*E212</f>
        <v>0</v>
      </c>
      <c r="G212" s="2157"/>
      <c r="H212" s="2157"/>
      <c r="I212" s="2157"/>
      <c r="J212" s="2157"/>
      <c r="K212" s="2157"/>
      <c r="L212" s="2157"/>
      <c r="M212" s="2157"/>
      <c r="N212" s="2157"/>
      <c r="O212" s="2157"/>
      <c r="P212" s="2157"/>
      <c r="Q212" s="2157"/>
      <c r="R212" s="2157"/>
      <c r="S212" s="2157"/>
      <c r="T212" s="2157"/>
      <c r="U212" s="2157"/>
      <c r="V212" s="2157"/>
      <c r="W212" s="2157"/>
      <c r="X212" s="2157"/>
      <c r="Y212" s="2157"/>
    </row>
    <row r="213" spans="1:25" s="1973" customFormat="1">
      <c r="A213" s="1942"/>
      <c r="B213" s="1972" t="s">
        <v>2973</v>
      </c>
      <c r="C213" s="1939" t="s">
        <v>84</v>
      </c>
      <c r="D213" s="2212">
        <v>4</v>
      </c>
      <c r="E213" s="2098"/>
      <c r="F213" s="2212">
        <f>D213*E213</f>
        <v>0</v>
      </c>
      <c r="G213" s="2157"/>
      <c r="H213" s="2157"/>
      <c r="I213" s="2157"/>
      <c r="J213" s="2157"/>
      <c r="K213" s="2157"/>
      <c r="L213" s="2157"/>
      <c r="M213" s="2157"/>
      <c r="N213" s="2157"/>
      <c r="O213" s="2157"/>
      <c r="P213" s="2157"/>
      <c r="Q213" s="2157"/>
      <c r="R213" s="2157"/>
      <c r="S213" s="2157"/>
      <c r="T213" s="2157"/>
      <c r="U213" s="2157"/>
      <c r="V213" s="2157"/>
      <c r="W213" s="2157"/>
      <c r="X213" s="2157"/>
      <c r="Y213" s="2157"/>
    </row>
    <row r="214" spans="1:25" s="1973" customFormat="1">
      <c r="A214" s="1993"/>
      <c r="B214" s="1972" t="s">
        <v>2835</v>
      </c>
      <c r="C214" s="1939" t="s">
        <v>84</v>
      </c>
      <c r="D214" s="2212">
        <v>5</v>
      </c>
      <c r="E214" s="2098"/>
      <c r="F214" s="2212">
        <f>D214*E214</f>
        <v>0</v>
      </c>
      <c r="G214" s="2157"/>
      <c r="H214" s="2157"/>
      <c r="I214" s="2157"/>
      <c r="J214" s="2157"/>
      <c r="K214" s="2157"/>
      <c r="L214" s="2157"/>
      <c r="M214" s="2157"/>
      <c r="N214" s="2157"/>
      <c r="O214" s="2157"/>
      <c r="P214" s="2157"/>
      <c r="Q214" s="2157"/>
      <c r="R214" s="2157"/>
      <c r="S214" s="2157"/>
      <c r="T214" s="2157"/>
      <c r="U214" s="2157"/>
      <c r="V214" s="2157"/>
      <c r="W214" s="2157"/>
      <c r="X214" s="2157"/>
      <c r="Y214" s="2157"/>
    </row>
    <row r="215" spans="1:25" s="1973" customFormat="1">
      <c r="A215" s="1993"/>
      <c r="B215" s="1972"/>
      <c r="C215" s="1939"/>
      <c r="D215" s="2212"/>
      <c r="E215" s="2098"/>
      <c r="F215" s="2212"/>
      <c r="G215" s="2157"/>
      <c r="H215" s="2157"/>
      <c r="I215" s="2157"/>
      <c r="J215" s="2157"/>
      <c r="K215" s="2157"/>
      <c r="L215" s="2157"/>
      <c r="M215" s="2157"/>
      <c r="N215" s="2157"/>
      <c r="O215" s="2157"/>
      <c r="P215" s="2157"/>
      <c r="Q215" s="2157"/>
      <c r="R215" s="2157"/>
      <c r="S215" s="2157"/>
      <c r="T215" s="2157"/>
      <c r="U215" s="2157"/>
      <c r="V215" s="2157"/>
      <c r="W215" s="2157"/>
      <c r="X215" s="2157"/>
      <c r="Y215" s="2157"/>
    </row>
    <row r="216" spans="1:25" s="1973" customFormat="1" ht="25.5">
      <c r="A216" s="1942">
        <f>COUNT($A$3:A215)+1</f>
        <v>18</v>
      </c>
      <c r="B216" s="2236" t="s">
        <v>3177</v>
      </c>
      <c r="C216" s="1939"/>
      <c r="D216" s="2212"/>
      <c r="E216" s="2098"/>
      <c r="F216" s="1766">
        <f>D216*E216</f>
        <v>0</v>
      </c>
      <c r="G216" s="2157"/>
      <c r="H216" s="2157"/>
      <c r="I216" s="2157"/>
      <c r="J216" s="2157"/>
      <c r="K216" s="2157"/>
      <c r="L216" s="2157"/>
      <c r="M216" s="2157"/>
      <c r="N216" s="2157"/>
      <c r="O216" s="2157"/>
      <c r="P216" s="2157"/>
      <c r="Q216" s="2157"/>
      <c r="R216" s="2157"/>
      <c r="S216" s="2157"/>
      <c r="T216" s="2157"/>
      <c r="U216" s="2157"/>
      <c r="V216" s="2157"/>
      <c r="W216" s="2157"/>
      <c r="X216" s="2157"/>
      <c r="Y216" s="2157"/>
    </row>
    <row r="217" spans="1:25" s="1973" customFormat="1">
      <c r="A217" s="1993"/>
      <c r="B217" s="1972" t="s">
        <v>3178</v>
      </c>
      <c r="C217" s="1939" t="s">
        <v>84</v>
      </c>
      <c r="D217" s="2212">
        <v>4</v>
      </c>
      <c r="E217" s="2098"/>
      <c r="F217" s="2212">
        <f>D217*E217</f>
        <v>0</v>
      </c>
      <c r="G217" s="2157"/>
      <c r="H217" s="2157"/>
      <c r="I217" s="2157"/>
      <c r="J217" s="2157"/>
      <c r="K217" s="2157"/>
      <c r="L217" s="2157"/>
      <c r="M217" s="2157"/>
      <c r="N217" s="2157"/>
      <c r="O217" s="2157"/>
      <c r="P217" s="2157"/>
      <c r="Q217" s="2157"/>
      <c r="R217" s="2157"/>
      <c r="S217" s="2157"/>
      <c r="T217" s="2157"/>
      <c r="U217" s="2157"/>
      <c r="V217" s="2157"/>
      <c r="W217" s="2157"/>
      <c r="X217" s="2157"/>
      <c r="Y217" s="2157"/>
    </row>
    <row r="218" spans="1:25" s="1973" customFormat="1">
      <c r="A218" s="1993"/>
      <c r="B218" s="1972" t="s">
        <v>2838</v>
      </c>
      <c r="C218" s="1939" t="s">
        <v>84</v>
      </c>
      <c r="D218" s="2212">
        <v>18</v>
      </c>
      <c r="E218" s="2098"/>
      <c r="F218" s="2212">
        <f>D218*E218</f>
        <v>0</v>
      </c>
      <c r="G218" s="2157"/>
      <c r="H218" s="2157"/>
      <c r="I218" s="2157"/>
      <c r="J218" s="2157"/>
      <c r="K218" s="2157"/>
      <c r="L218" s="2157"/>
      <c r="M218" s="2157"/>
      <c r="N218" s="2157"/>
      <c r="O218" s="2157"/>
      <c r="P218" s="2157"/>
      <c r="Q218" s="2157"/>
      <c r="R218" s="2157"/>
      <c r="S218" s="2157"/>
      <c r="T218" s="2157"/>
      <c r="U218" s="2157"/>
      <c r="V218" s="2157"/>
      <c r="W218" s="2157"/>
      <c r="X218" s="2157"/>
      <c r="Y218" s="2157"/>
    </row>
    <row r="219" spans="1:25" s="1973" customFormat="1">
      <c r="A219" s="1993"/>
      <c r="B219" s="1972"/>
      <c r="C219" s="1939"/>
      <c r="D219" s="2212"/>
      <c r="E219" s="2098"/>
      <c r="F219" s="2212"/>
      <c r="G219" s="2157"/>
      <c r="H219" s="2157"/>
      <c r="I219" s="2157"/>
      <c r="J219" s="2157"/>
      <c r="K219" s="2157"/>
      <c r="L219" s="2157"/>
      <c r="M219" s="2157"/>
      <c r="N219" s="2157"/>
      <c r="O219" s="2157"/>
      <c r="P219" s="2157"/>
      <c r="Q219" s="2157"/>
      <c r="R219" s="2157"/>
      <c r="S219" s="2157"/>
      <c r="T219" s="2157"/>
      <c r="U219" s="2157"/>
      <c r="V219" s="2157"/>
      <c r="W219" s="2157"/>
      <c r="X219" s="2157"/>
      <c r="Y219" s="2157"/>
    </row>
    <row r="220" spans="1:25" s="1973" customFormat="1">
      <c r="A220" s="1991">
        <f>COUNT($A$3:A219)+1</f>
        <v>19</v>
      </c>
      <c r="B220" s="1972" t="s">
        <v>3353</v>
      </c>
      <c r="C220" s="1940"/>
      <c r="D220" s="2256"/>
      <c r="E220" s="2574"/>
      <c r="F220" s="2256"/>
      <c r="G220" s="2157"/>
      <c r="H220" s="2157"/>
      <c r="I220" s="2157"/>
      <c r="J220" s="2157"/>
      <c r="K220" s="2157"/>
      <c r="L220" s="2157"/>
      <c r="M220" s="2157"/>
      <c r="N220" s="2157"/>
      <c r="O220" s="2157"/>
      <c r="P220" s="2157"/>
      <c r="Q220" s="2157"/>
      <c r="R220" s="2157"/>
      <c r="S220" s="2157"/>
      <c r="T220" s="2157"/>
      <c r="U220" s="2157"/>
      <c r="V220" s="2157"/>
      <c r="W220" s="2157"/>
      <c r="X220" s="2157"/>
      <c r="Y220" s="2157"/>
    </row>
    <row r="221" spans="1:25" s="1973" customFormat="1" ht="38.25">
      <c r="A221" s="1991"/>
      <c r="B221" s="1972" t="s">
        <v>3354</v>
      </c>
      <c r="C221" s="1939"/>
      <c r="D221" s="2256"/>
      <c r="E221" s="2574"/>
      <c r="F221" s="2262"/>
      <c r="G221" s="2157"/>
      <c r="H221" s="2157"/>
      <c r="I221" s="2157"/>
      <c r="J221" s="2157"/>
      <c r="K221" s="2157"/>
      <c r="L221" s="2157"/>
      <c r="M221" s="2157"/>
      <c r="N221" s="2157"/>
      <c r="O221" s="2157"/>
      <c r="P221" s="2157"/>
      <c r="Q221" s="2157"/>
      <c r="R221" s="2157"/>
      <c r="S221" s="2157"/>
      <c r="T221" s="2157"/>
      <c r="U221" s="2157"/>
      <c r="V221" s="2157"/>
      <c r="W221" s="2157"/>
      <c r="X221" s="2157"/>
      <c r="Y221" s="2157"/>
    </row>
    <row r="222" spans="1:25" s="1973" customFormat="1">
      <c r="A222" s="1942"/>
      <c r="B222" s="1972" t="s">
        <v>2973</v>
      </c>
      <c r="C222" s="1939" t="s">
        <v>84</v>
      </c>
      <c r="D222" s="2212">
        <v>1</v>
      </c>
      <c r="E222" s="2098"/>
      <c r="F222" s="2212">
        <f>D222*E222</f>
        <v>0</v>
      </c>
      <c r="G222" s="2157"/>
      <c r="H222" s="2157"/>
      <c r="I222" s="2157"/>
      <c r="J222" s="2157"/>
      <c r="K222" s="2157"/>
      <c r="L222" s="2157"/>
      <c r="M222" s="2157"/>
      <c r="N222" s="2157"/>
      <c r="O222" s="2157"/>
      <c r="P222" s="2157"/>
      <c r="Q222" s="2157"/>
      <c r="R222" s="2157"/>
      <c r="S222" s="2157"/>
      <c r="T222" s="2157"/>
      <c r="U222" s="2157"/>
      <c r="V222" s="2157"/>
      <c r="W222" s="2157"/>
      <c r="X222" s="2157"/>
      <c r="Y222" s="2157"/>
    </row>
    <row r="223" spans="1:25" s="1973" customFormat="1">
      <c r="A223" s="1993"/>
      <c r="B223" s="1972" t="s">
        <v>2835</v>
      </c>
      <c r="C223" s="1939" t="s">
        <v>84</v>
      </c>
      <c r="D223" s="2212">
        <v>2</v>
      </c>
      <c r="E223" s="2098"/>
      <c r="F223" s="2212">
        <f>D223*E223</f>
        <v>0</v>
      </c>
      <c r="G223" s="2157"/>
      <c r="H223" s="2157"/>
      <c r="I223" s="2157"/>
      <c r="J223" s="2157"/>
      <c r="K223" s="2157"/>
      <c r="L223" s="2157"/>
      <c r="M223" s="2157"/>
      <c r="N223" s="2157"/>
      <c r="O223" s="2157"/>
      <c r="P223" s="2157"/>
      <c r="Q223" s="2157"/>
      <c r="R223" s="2157"/>
      <c r="S223" s="2157"/>
      <c r="T223" s="2157"/>
      <c r="U223" s="2157"/>
      <c r="V223" s="2157"/>
      <c r="W223" s="2157"/>
      <c r="X223" s="2157"/>
      <c r="Y223" s="2157"/>
    </row>
    <row r="224" spans="1:25" s="1973" customFormat="1">
      <c r="A224" s="1991"/>
      <c r="B224" s="1972"/>
      <c r="C224" s="1939"/>
      <c r="D224" s="2212"/>
      <c r="E224" s="2098"/>
      <c r="F224" s="2212"/>
      <c r="G224" s="2157"/>
      <c r="H224" s="2157"/>
      <c r="I224" s="2157"/>
      <c r="J224" s="2157"/>
      <c r="K224" s="2157"/>
      <c r="L224" s="2157"/>
      <c r="M224" s="2157"/>
      <c r="N224" s="2157"/>
      <c r="O224" s="2157"/>
      <c r="P224" s="2157"/>
      <c r="Q224" s="2157"/>
      <c r="R224" s="2157"/>
      <c r="S224" s="2157"/>
      <c r="T224" s="2157"/>
      <c r="U224" s="2157"/>
      <c r="V224" s="2157"/>
      <c r="W224" s="2157"/>
      <c r="X224" s="2157"/>
      <c r="Y224" s="2157"/>
    </row>
    <row r="225" spans="1:25" s="1973" customFormat="1">
      <c r="A225" s="1991">
        <f>COUNT($A$3:A224)+1</f>
        <v>20</v>
      </c>
      <c r="B225" s="1972" t="s">
        <v>3353</v>
      </c>
      <c r="C225" s="1940"/>
      <c r="D225" s="2256"/>
      <c r="E225" s="2574"/>
      <c r="F225" s="2256"/>
      <c r="G225" s="2157"/>
      <c r="H225" s="2157"/>
      <c r="I225" s="2157"/>
      <c r="J225" s="2157"/>
      <c r="K225" s="2157"/>
      <c r="L225" s="2157"/>
      <c r="M225" s="2157"/>
      <c r="N225" s="2157"/>
      <c r="O225" s="2157"/>
      <c r="P225" s="2157"/>
      <c r="Q225" s="2157"/>
      <c r="R225" s="2157"/>
      <c r="S225" s="2157"/>
      <c r="T225" s="2157"/>
      <c r="U225" s="2157"/>
      <c r="V225" s="2157"/>
      <c r="W225" s="2157"/>
      <c r="X225" s="2157"/>
      <c r="Y225" s="2157"/>
    </row>
    <row r="226" spans="1:25" s="1973" customFormat="1" ht="38.25">
      <c r="A226" s="1991"/>
      <c r="B226" s="1972" t="s">
        <v>3355</v>
      </c>
      <c r="C226" s="1939"/>
      <c r="D226" s="2256"/>
      <c r="E226" s="2574"/>
      <c r="F226" s="2262"/>
      <c r="G226" s="2157"/>
      <c r="H226" s="2157"/>
      <c r="I226" s="2157"/>
      <c r="J226" s="2157"/>
      <c r="K226" s="2157"/>
      <c r="L226" s="2157"/>
      <c r="M226" s="2157"/>
      <c r="N226" s="2157"/>
      <c r="O226" s="2157"/>
      <c r="P226" s="2157"/>
      <c r="Q226" s="2157"/>
      <c r="R226" s="2157"/>
      <c r="S226" s="2157"/>
      <c r="T226" s="2157"/>
      <c r="U226" s="2157"/>
      <c r="V226" s="2157"/>
      <c r="W226" s="2157"/>
      <c r="X226" s="2157"/>
      <c r="Y226" s="2157"/>
    </row>
    <row r="227" spans="1:25" s="1973" customFormat="1">
      <c r="A227" s="1993"/>
      <c r="B227" s="1972" t="s">
        <v>3178</v>
      </c>
      <c r="C227" s="1939" t="s">
        <v>84</v>
      </c>
      <c r="D227" s="2212">
        <v>1</v>
      </c>
      <c r="E227" s="2098"/>
      <c r="F227" s="2212">
        <f>D227*E227</f>
        <v>0</v>
      </c>
      <c r="G227" s="2157"/>
      <c r="H227" s="2157"/>
      <c r="I227" s="2157"/>
      <c r="J227" s="2157"/>
      <c r="K227" s="2157"/>
      <c r="L227" s="2157"/>
      <c r="M227" s="2157"/>
      <c r="N227" s="2157"/>
      <c r="O227" s="2157"/>
      <c r="P227" s="2157"/>
      <c r="Q227" s="2157"/>
      <c r="R227" s="2157"/>
      <c r="S227" s="2157"/>
      <c r="T227" s="2157"/>
      <c r="U227" s="2157"/>
      <c r="V227" s="2157"/>
      <c r="W227" s="2157"/>
      <c r="X227" s="2157"/>
      <c r="Y227" s="2157"/>
    </row>
    <row r="228" spans="1:25" s="1973" customFormat="1">
      <c r="A228" s="1993"/>
      <c r="B228" s="1972" t="s">
        <v>2838</v>
      </c>
      <c r="C228" s="1939" t="s">
        <v>84</v>
      </c>
      <c r="D228" s="2212">
        <v>1</v>
      </c>
      <c r="E228" s="2098"/>
      <c r="F228" s="2212">
        <f>D228*E228</f>
        <v>0</v>
      </c>
      <c r="G228" s="2157"/>
      <c r="H228" s="2157"/>
      <c r="I228" s="2157"/>
      <c r="J228" s="2157"/>
      <c r="K228" s="2157"/>
      <c r="L228" s="2157"/>
      <c r="M228" s="2157"/>
      <c r="N228" s="2157"/>
      <c r="O228" s="2157"/>
      <c r="P228" s="2157"/>
      <c r="Q228" s="2157"/>
      <c r="R228" s="2157"/>
      <c r="S228" s="2157"/>
      <c r="T228" s="2157"/>
      <c r="U228" s="2157"/>
      <c r="V228" s="2157"/>
      <c r="W228" s="2157"/>
      <c r="X228" s="2157"/>
      <c r="Y228" s="2157"/>
    </row>
    <row r="229" spans="1:25" s="1973" customFormat="1">
      <c r="A229" s="1951"/>
      <c r="B229" s="2034"/>
      <c r="C229" s="1951"/>
      <c r="D229" s="1766"/>
      <c r="E229" s="2098"/>
      <c r="F229" s="2212"/>
      <c r="G229" s="2157"/>
      <c r="H229" s="2157"/>
      <c r="I229" s="2157"/>
      <c r="J229" s="2157"/>
      <c r="K229" s="2157"/>
      <c r="L229" s="2157"/>
      <c r="M229" s="2157"/>
      <c r="N229" s="2157"/>
      <c r="O229" s="2157"/>
      <c r="P229" s="2157"/>
      <c r="Q229" s="2157"/>
      <c r="R229" s="2157"/>
      <c r="S229" s="2157"/>
      <c r="T229" s="2157"/>
      <c r="U229" s="2157"/>
      <c r="V229" s="2157"/>
      <c r="W229" s="2157"/>
      <c r="X229" s="2157"/>
      <c r="Y229" s="2157"/>
    </row>
    <row r="230" spans="1:25" s="1973" customFormat="1">
      <c r="A230" s="1991">
        <f>COUNT($A$3:A229)+1</f>
        <v>21</v>
      </c>
      <c r="B230" s="1972" t="s">
        <v>2833</v>
      </c>
      <c r="C230" s="1940"/>
      <c r="D230" s="2256"/>
      <c r="E230" s="2574"/>
      <c r="F230" s="2212"/>
      <c r="G230" s="2157"/>
      <c r="H230" s="2157"/>
      <c r="I230" s="2157"/>
      <c r="J230" s="2157"/>
      <c r="K230" s="2157"/>
      <c r="L230" s="2157"/>
      <c r="M230" s="2157"/>
      <c r="N230" s="2157"/>
      <c r="O230" s="2157"/>
      <c r="P230" s="2157"/>
      <c r="Q230" s="2157"/>
      <c r="R230" s="2157"/>
      <c r="S230" s="2157"/>
      <c r="T230" s="2157"/>
      <c r="U230" s="2157"/>
      <c r="V230" s="2157"/>
      <c r="W230" s="2157"/>
      <c r="X230" s="2157"/>
      <c r="Y230" s="2157"/>
    </row>
    <row r="231" spans="1:25" s="1973" customFormat="1" ht="25.5">
      <c r="A231" s="1991"/>
      <c r="B231" s="1972" t="s">
        <v>3356</v>
      </c>
      <c r="C231" s="1940"/>
      <c r="D231" s="2256"/>
      <c r="E231" s="2574"/>
      <c r="F231" s="2212"/>
      <c r="G231" s="2157"/>
      <c r="H231" s="2157"/>
      <c r="I231" s="2157"/>
      <c r="J231" s="2157"/>
      <c r="K231" s="2157"/>
      <c r="L231" s="2157"/>
      <c r="M231" s="2157"/>
      <c r="N231" s="2157"/>
      <c r="O231" s="2157"/>
      <c r="P231" s="2157"/>
      <c r="Q231" s="2157"/>
      <c r="R231" s="2157"/>
      <c r="S231" s="2157"/>
      <c r="T231" s="2157"/>
      <c r="U231" s="2157"/>
      <c r="V231" s="2157"/>
      <c r="W231" s="2157"/>
      <c r="X231" s="2157"/>
      <c r="Y231" s="2157"/>
    </row>
    <row r="232" spans="1:25" s="1973" customFormat="1">
      <c r="A232" s="1993"/>
      <c r="B232" s="1972" t="s">
        <v>2973</v>
      </c>
      <c r="C232" s="1939" t="s">
        <v>84</v>
      </c>
      <c r="D232" s="2212">
        <v>1</v>
      </c>
      <c r="E232" s="2098"/>
      <c r="F232" s="2212">
        <f>D232*E232</f>
        <v>0</v>
      </c>
      <c r="G232" s="2157"/>
      <c r="H232" s="2157"/>
      <c r="I232" s="2157"/>
      <c r="J232" s="2157"/>
      <c r="K232" s="2157"/>
      <c r="L232" s="2157"/>
      <c r="M232" s="2157"/>
      <c r="N232" s="2157"/>
      <c r="O232" s="2157"/>
      <c r="P232" s="2157"/>
      <c r="Q232" s="2157"/>
      <c r="R232" s="2157"/>
      <c r="S232" s="2157"/>
      <c r="T232" s="2157"/>
      <c r="U232" s="2157"/>
      <c r="V232" s="2157"/>
      <c r="W232" s="2157"/>
      <c r="X232" s="2157"/>
      <c r="Y232" s="2157"/>
    </row>
    <row r="233" spans="1:25" s="1973" customFormat="1">
      <c r="A233" s="1993"/>
      <c r="B233" s="1972" t="s">
        <v>2835</v>
      </c>
      <c r="C233" s="1939" t="s">
        <v>84</v>
      </c>
      <c r="D233" s="2212">
        <v>1</v>
      </c>
      <c r="E233" s="2098"/>
      <c r="F233" s="2212">
        <f>D233*E233</f>
        <v>0</v>
      </c>
      <c r="G233" s="2157"/>
      <c r="H233" s="2157"/>
      <c r="I233" s="2157"/>
      <c r="J233" s="2157"/>
      <c r="K233" s="2157"/>
      <c r="L233" s="2157"/>
      <c r="M233" s="2157"/>
      <c r="N233" s="2157"/>
      <c r="O233" s="2157"/>
      <c r="P233" s="2157"/>
      <c r="Q233" s="2157"/>
      <c r="R233" s="2157"/>
      <c r="S233" s="2157"/>
      <c r="T233" s="2157"/>
      <c r="U233" s="2157"/>
      <c r="V233" s="2157"/>
      <c r="W233" s="2157"/>
      <c r="X233" s="2157"/>
      <c r="Y233" s="2157"/>
    </row>
    <row r="234" spans="1:25" s="1973" customFormat="1">
      <c r="A234" s="1942"/>
      <c r="B234" s="1950"/>
      <c r="C234" s="1987"/>
      <c r="D234" s="2305"/>
      <c r="E234" s="2099"/>
      <c r="F234" s="1766"/>
      <c r="G234" s="2157"/>
      <c r="H234" s="2157"/>
      <c r="I234" s="2157"/>
      <c r="J234" s="2157"/>
      <c r="K234" s="2157"/>
      <c r="L234" s="2157"/>
      <c r="M234" s="2157"/>
      <c r="N234" s="2157"/>
      <c r="O234" s="2157"/>
      <c r="P234" s="2157"/>
      <c r="Q234" s="2157"/>
      <c r="R234" s="2157"/>
      <c r="S234" s="2157"/>
      <c r="T234" s="2157"/>
      <c r="U234" s="2157"/>
      <c r="V234" s="2157"/>
      <c r="W234" s="2157"/>
      <c r="X234" s="2157"/>
      <c r="Y234" s="2157"/>
    </row>
    <row r="235" spans="1:25" s="1973" customFormat="1">
      <c r="A235" s="1991">
        <f>COUNT($A$3:A234)+1</f>
        <v>22</v>
      </c>
      <c r="B235" s="1972" t="s">
        <v>2833</v>
      </c>
      <c r="C235" s="1940"/>
      <c r="D235" s="2256"/>
      <c r="E235" s="2574"/>
      <c r="F235" s="2212"/>
      <c r="G235" s="2157"/>
      <c r="H235" s="2157"/>
      <c r="I235" s="2157"/>
      <c r="J235" s="2157"/>
      <c r="K235" s="2157"/>
      <c r="L235" s="2157"/>
      <c r="M235" s="2157"/>
      <c r="N235" s="2157"/>
      <c r="O235" s="2157"/>
      <c r="P235" s="2157"/>
      <c r="Q235" s="2157"/>
      <c r="R235" s="2157"/>
      <c r="S235" s="2157"/>
      <c r="T235" s="2157"/>
      <c r="U235" s="2157"/>
      <c r="V235" s="2157"/>
      <c r="W235" s="2157"/>
      <c r="X235" s="2157"/>
      <c r="Y235" s="2157"/>
    </row>
    <row r="236" spans="1:25" s="1973" customFormat="1" ht="38.25">
      <c r="A236" s="1991"/>
      <c r="B236" s="1972" t="s">
        <v>3357</v>
      </c>
      <c r="C236" s="1940"/>
      <c r="D236" s="2256"/>
      <c r="E236" s="2574"/>
      <c r="F236" s="2212"/>
      <c r="G236" s="2157"/>
      <c r="H236" s="2157"/>
      <c r="I236" s="2157"/>
      <c r="J236" s="2157"/>
      <c r="K236" s="2157"/>
      <c r="L236" s="2157"/>
      <c r="M236" s="2157"/>
      <c r="N236" s="2157"/>
      <c r="O236" s="2157"/>
      <c r="P236" s="2157"/>
      <c r="Q236" s="2157"/>
      <c r="R236" s="2157"/>
      <c r="S236" s="2157"/>
      <c r="T236" s="2157"/>
      <c r="U236" s="2157"/>
      <c r="V236" s="2157"/>
      <c r="W236" s="2157"/>
      <c r="X236" s="2157"/>
      <c r="Y236" s="2157"/>
    </row>
    <row r="237" spans="1:25" s="1973" customFormat="1">
      <c r="A237" s="1993"/>
      <c r="B237" s="1972" t="s">
        <v>3178</v>
      </c>
      <c r="C237" s="1939" t="s">
        <v>84</v>
      </c>
      <c r="D237" s="2212">
        <v>1</v>
      </c>
      <c r="E237" s="2098"/>
      <c r="F237" s="2212">
        <f>D237*E237</f>
        <v>0</v>
      </c>
      <c r="G237" s="2157"/>
      <c r="H237" s="2157"/>
      <c r="I237" s="2157"/>
      <c r="J237" s="2157"/>
      <c r="K237" s="2157"/>
      <c r="L237" s="2157"/>
      <c r="M237" s="2157"/>
      <c r="N237" s="2157"/>
      <c r="O237" s="2157"/>
      <c r="P237" s="2157"/>
      <c r="Q237" s="2157"/>
      <c r="R237" s="2157"/>
      <c r="S237" s="2157"/>
      <c r="T237" s="2157"/>
      <c r="U237" s="2157"/>
      <c r="V237" s="2157"/>
      <c r="W237" s="2157"/>
      <c r="X237" s="2157"/>
      <c r="Y237" s="2157"/>
    </row>
    <row r="238" spans="1:25" s="1973" customFormat="1">
      <c r="A238" s="1993"/>
      <c r="B238" s="1972" t="s">
        <v>3358</v>
      </c>
      <c r="C238" s="1939" t="s">
        <v>84</v>
      </c>
      <c r="D238" s="2212">
        <v>1</v>
      </c>
      <c r="E238" s="2098"/>
      <c r="F238" s="2212">
        <f>D238*E238</f>
        <v>0</v>
      </c>
      <c r="G238" s="2157"/>
      <c r="H238" s="2157"/>
      <c r="I238" s="2157"/>
      <c r="J238" s="2157"/>
      <c r="K238" s="2157"/>
      <c r="L238" s="2157"/>
      <c r="M238" s="2157"/>
      <c r="N238" s="2157"/>
      <c r="O238" s="2157"/>
      <c r="P238" s="2157"/>
      <c r="Q238" s="2157"/>
      <c r="R238" s="2157"/>
      <c r="S238" s="2157"/>
      <c r="T238" s="2157"/>
      <c r="U238" s="2157"/>
      <c r="V238" s="2157"/>
      <c r="W238" s="2157"/>
      <c r="X238" s="2157"/>
      <c r="Y238" s="2157"/>
    </row>
    <row r="239" spans="1:25" s="1973" customFormat="1">
      <c r="A239" s="1993"/>
      <c r="B239" s="1972" t="s">
        <v>2838</v>
      </c>
      <c r="C239" s="1939" t="s">
        <v>84</v>
      </c>
      <c r="D239" s="2212">
        <v>2</v>
      </c>
      <c r="E239" s="2098"/>
      <c r="F239" s="2212">
        <f>D239*E239</f>
        <v>0</v>
      </c>
      <c r="G239" s="2157"/>
      <c r="H239" s="2157"/>
      <c r="I239" s="2157"/>
      <c r="J239" s="2157"/>
      <c r="K239" s="2157"/>
      <c r="L239" s="2157"/>
      <c r="M239" s="2157"/>
      <c r="N239" s="2157"/>
      <c r="O239" s="2157"/>
      <c r="P239" s="2157"/>
      <c r="Q239" s="2157"/>
      <c r="R239" s="2157"/>
      <c r="S239" s="2157"/>
      <c r="T239" s="2157"/>
      <c r="U239" s="2157"/>
      <c r="V239" s="2157"/>
      <c r="W239" s="2157"/>
      <c r="X239" s="2157"/>
      <c r="Y239" s="2157"/>
    </row>
    <row r="240" spans="1:25" s="1973" customFormat="1">
      <c r="A240" s="1942"/>
      <c r="B240" s="1950"/>
      <c r="C240" s="1987"/>
      <c r="D240" s="2305"/>
      <c r="E240" s="2099"/>
      <c r="F240" s="1766"/>
      <c r="G240" s="2157"/>
      <c r="H240" s="2157"/>
      <c r="I240" s="2157"/>
      <c r="J240" s="2157"/>
      <c r="K240" s="2157"/>
      <c r="L240" s="2157"/>
      <c r="M240" s="2157"/>
      <c r="N240" s="2157"/>
      <c r="O240" s="2157"/>
      <c r="P240" s="2157"/>
      <c r="Q240" s="2157"/>
      <c r="R240" s="2157"/>
      <c r="S240" s="2157"/>
      <c r="T240" s="2157"/>
      <c r="U240" s="2157"/>
      <c r="V240" s="2157"/>
      <c r="W240" s="2157"/>
      <c r="X240" s="2157"/>
      <c r="Y240" s="2157"/>
    </row>
    <row r="241" spans="1:25" s="1756" customFormat="1" ht="38.25">
      <c r="A241" s="1991">
        <f>COUNT($A$4:A240)+1</f>
        <v>23</v>
      </c>
      <c r="B241" s="2306" t="s">
        <v>3359</v>
      </c>
      <c r="C241" s="2307"/>
      <c r="D241" s="2308"/>
      <c r="E241" s="2570"/>
      <c r="F241" s="2212"/>
      <c r="G241" s="2111"/>
      <c r="H241" s="2111"/>
      <c r="I241" s="2111"/>
      <c r="J241" s="2111"/>
      <c r="K241" s="2111"/>
      <c r="L241" s="2111"/>
      <c r="M241" s="2111"/>
      <c r="N241" s="2111"/>
      <c r="O241" s="2111"/>
      <c r="P241" s="2111"/>
      <c r="Q241" s="2111"/>
      <c r="R241" s="2111"/>
      <c r="S241" s="2111"/>
      <c r="T241" s="2111"/>
      <c r="U241" s="2111"/>
      <c r="V241" s="2111"/>
      <c r="W241" s="2111"/>
      <c r="X241" s="2111"/>
      <c r="Y241" s="2111"/>
    </row>
    <row r="242" spans="1:25" s="1756" customFormat="1">
      <c r="A242" s="2309" t="s">
        <v>2909</v>
      </c>
      <c r="B242" s="1972" t="s">
        <v>3360</v>
      </c>
      <c r="C242" s="2307"/>
      <c r="D242" s="2308"/>
      <c r="E242" s="2570"/>
      <c r="F242" s="2212"/>
      <c r="G242" s="2111"/>
      <c r="H242" s="2111"/>
      <c r="I242" s="2111"/>
      <c r="J242" s="2111"/>
      <c r="K242" s="2111"/>
      <c r="L242" s="2111"/>
      <c r="M242" s="2111"/>
      <c r="N242" s="2111"/>
      <c r="O242" s="2111"/>
      <c r="P242" s="2111"/>
      <c r="Q242" s="2111"/>
      <c r="R242" s="2111"/>
      <c r="S242" s="2111"/>
      <c r="T242" s="2111"/>
      <c r="U242" s="2111"/>
      <c r="V242" s="2111"/>
      <c r="W242" s="2111"/>
      <c r="X242" s="2111"/>
      <c r="Y242" s="2111"/>
    </row>
    <row r="243" spans="1:25" s="1756" customFormat="1">
      <c r="A243" s="2309"/>
      <c r="B243" s="1972" t="s">
        <v>2973</v>
      </c>
      <c r="C243" s="1939" t="s">
        <v>84</v>
      </c>
      <c r="D243" s="2212">
        <v>1</v>
      </c>
      <c r="E243" s="2098"/>
      <c r="F243" s="2212">
        <f>D243*E243</f>
        <v>0</v>
      </c>
      <c r="G243" s="2111"/>
      <c r="H243" s="2111"/>
      <c r="I243" s="2111"/>
      <c r="J243" s="2111"/>
      <c r="K243" s="2111"/>
      <c r="L243" s="2111"/>
      <c r="M243" s="2111"/>
      <c r="N243" s="2111"/>
      <c r="O243" s="2111"/>
      <c r="P243" s="2111"/>
      <c r="Q243" s="2111"/>
      <c r="R243" s="2111"/>
      <c r="S243" s="2111"/>
      <c r="T243" s="2111"/>
      <c r="U243" s="2111"/>
      <c r="V243" s="2111"/>
      <c r="W243" s="2111"/>
      <c r="X243" s="2111"/>
      <c r="Y243" s="2111"/>
    </row>
    <row r="244" spans="1:25" s="1756" customFormat="1">
      <c r="A244" s="2309"/>
      <c r="B244" s="1972" t="s">
        <v>2835</v>
      </c>
      <c r="C244" s="1939" t="s">
        <v>84</v>
      </c>
      <c r="D244" s="2212">
        <v>1</v>
      </c>
      <c r="E244" s="2098"/>
      <c r="F244" s="2212">
        <f>D244*E244</f>
        <v>0</v>
      </c>
      <c r="G244" s="2111"/>
      <c r="H244" s="2111"/>
      <c r="I244" s="2111"/>
      <c r="J244" s="2111"/>
      <c r="K244" s="2111"/>
      <c r="L244" s="2111"/>
      <c r="M244" s="2111"/>
      <c r="N244" s="2111"/>
      <c r="O244" s="2111"/>
      <c r="P244" s="2111"/>
      <c r="Q244" s="2111"/>
      <c r="R244" s="2111"/>
      <c r="S244" s="2111"/>
      <c r="T244" s="2111"/>
      <c r="U244" s="2111"/>
      <c r="V244" s="2111"/>
      <c r="W244" s="2111"/>
      <c r="X244" s="2111"/>
      <c r="Y244" s="2111"/>
    </row>
    <row r="245" spans="1:25" s="1756" customFormat="1">
      <c r="A245" s="2310"/>
      <c r="B245" s="1972"/>
      <c r="C245" s="1939"/>
      <c r="D245" s="2256"/>
      <c r="E245" s="2570"/>
      <c r="F245" s="2212"/>
      <c r="G245" s="2111"/>
      <c r="H245" s="2111"/>
      <c r="I245" s="2111"/>
      <c r="J245" s="2111"/>
      <c r="K245" s="2111"/>
      <c r="L245" s="2111"/>
      <c r="M245" s="2111"/>
      <c r="N245" s="2111"/>
      <c r="O245" s="2111"/>
      <c r="P245" s="2111"/>
      <c r="Q245" s="2111"/>
      <c r="R245" s="2111"/>
      <c r="S245" s="2111"/>
      <c r="T245" s="2111"/>
      <c r="U245" s="2111"/>
      <c r="V245" s="2111"/>
      <c r="W245" s="2111"/>
      <c r="X245" s="2111"/>
      <c r="Y245" s="2111"/>
    </row>
    <row r="246" spans="1:25" s="1756" customFormat="1" ht="38.25">
      <c r="A246" s="1991">
        <f>COUNT($A$4:A245)+1</f>
        <v>24</v>
      </c>
      <c r="B246" s="2306" t="s">
        <v>3361</v>
      </c>
      <c r="C246" s="2307"/>
      <c r="D246" s="2308"/>
      <c r="E246" s="2570"/>
      <c r="F246" s="2212"/>
      <c r="G246" s="2111"/>
      <c r="H246" s="2111"/>
      <c r="I246" s="2111"/>
      <c r="J246" s="2111"/>
      <c r="K246" s="2111"/>
      <c r="L246" s="2111"/>
      <c r="M246" s="2111"/>
      <c r="N246" s="2111"/>
      <c r="O246" s="2111"/>
      <c r="P246" s="2111"/>
      <c r="Q246" s="2111"/>
      <c r="R246" s="2111"/>
      <c r="S246" s="2111"/>
      <c r="T246" s="2111"/>
      <c r="U246" s="2111"/>
      <c r="V246" s="2111"/>
      <c r="W246" s="2111"/>
      <c r="X246" s="2111"/>
      <c r="Y246" s="2111"/>
    </row>
    <row r="247" spans="1:25" s="1756" customFormat="1">
      <c r="A247" s="2309" t="s">
        <v>2909</v>
      </c>
      <c r="B247" s="1972" t="s">
        <v>3360</v>
      </c>
      <c r="C247" s="2307"/>
      <c r="D247" s="2308"/>
      <c r="E247" s="2570"/>
      <c r="F247" s="2212"/>
      <c r="G247" s="2111"/>
      <c r="H247" s="2111"/>
      <c r="I247" s="2111"/>
      <c r="J247" s="2111"/>
      <c r="K247" s="2111"/>
      <c r="L247" s="2111"/>
      <c r="M247" s="2111"/>
      <c r="N247" s="2111"/>
      <c r="O247" s="2111"/>
      <c r="P247" s="2111"/>
      <c r="Q247" s="2111"/>
      <c r="R247" s="2111"/>
      <c r="S247" s="2111"/>
      <c r="T247" s="2111"/>
      <c r="U247" s="2111"/>
      <c r="V247" s="2111"/>
      <c r="W247" s="2111"/>
      <c r="X247" s="2111"/>
      <c r="Y247" s="2111"/>
    </row>
    <row r="248" spans="1:25" s="1756" customFormat="1">
      <c r="A248" s="2310"/>
      <c r="B248" s="1972" t="s">
        <v>3178</v>
      </c>
      <c r="C248" s="1939" t="s">
        <v>84</v>
      </c>
      <c r="D248" s="2256">
        <v>1</v>
      </c>
      <c r="E248" s="2570"/>
      <c r="F248" s="2212">
        <f>D248*E248</f>
        <v>0</v>
      </c>
      <c r="G248" s="2111"/>
      <c r="H248" s="2111"/>
      <c r="I248" s="2111"/>
      <c r="J248" s="2111"/>
      <c r="K248" s="2111"/>
      <c r="L248" s="2111"/>
      <c r="M248" s="2111"/>
      <c r="N248" s="2111"/>
      <c r="O248" s="2111"/>
      <c r="P248" s="2111"/>
      <c r="Q248" s="2111"/>
      <c r="R248" s="2111"/>
      <c r="S248" s="2111"/>
      <c r="T248" s="2111"/>
      <c r="U248" s="2111"/>
      <c r="V248" s="2111"/>
      <c r="W248" s="2111"/>
      <c r="X248" s="2111"/>
      <c r="Y248" s="2111"/>
    </row>
    <row r="249" spans="1:25" s="1756" customFormat="1">
      <c r="A249" s="2310"/>
      <c r="B249" s="1972" t="s">
        <v>3358</v>
      </c>
      <c r="C249" s="1939" t="s">
        <v>84</v>
      </c>
      <c r="D249" s="2256">
        <v>1</v>
      </c>
      <c r="E249" s="2570"/>
      <c r="F249" s="2212">
        <f>D249*E249</f>
        <v>0</v>
      </c>
      <c r="G249" s="2111"/>
      <c r="H249" s="2111"/>
      <c r="I249" s="2111"/>
      <c r="J249" s="2111"/>
      <c r="K249" s="2111"/>
      <c r="L249" s="2111"/>
      <c r="M249" s="2111"/>
      <c r="N249" s="2111"/>
      <c r="O249" s="2111"/>
      <c r="P249" s="2111"/>
      <c r="Q249" s="2111"/>
      <c r="R249" s="2111"/>
      <c r="S249" s="2111"/>
      <c r="T249" s="2111"/>
      <c r="U249" s="2111"/>
      <c r="V249" s="2111"/>
      <c r="W249" s="2111"/>
      <c r="X249" s="2111"/>
      <c r="Y249" s="2111"/>
    </row>
    <row r="250" spans="1:25" s="1756" customFormat="1">
      <c r="A250" s="2310"/>
      <c r="B250" s="1972" t="s">
        <v>2838</v>
      </c>
      <c r="C250" s="1939" t="s">
        <v>84</v>
      </c>
      <c r="D250" s="2256">
        <v>3</v>
      </c>
      <c r="E250" s="2570"/>
      <c r="F250" s="2212">
        <f>D250*E250</f>
        <v>0</v>
      </c>
      <c r="G250" s="2111"/>
      <c r="H250" s="2111"/>
      <c r="I250" s="2111"/>
      <c r="J250" s="2111"/>
      <c r="K250" s="2111"/>
      <c r="L250" s="2111"/>
      <c r="M250" s="2111"/>
      <c r="N250" s="2111"/>
      <c r="O250" s="2111"/>
      <c r="P250" s="2111"/>
      <c r="Q250" s="2111"/>
      <c r="R250" s="2111"/>
      <c r="S250" s="2111"/>
      <c r="T250" s="2111"/>
      <c r="U250" s="2111"/>
      <c r="V250" s="2111"/>
      <c r="W250" s="2111"/>
      <c r="X250" s="2111"/>
      <c r="Y250" s="2111"/>
    </row>
    <row r="251" spans="1:25" s="1756" customFormat="1">
      <c r="A251" s="2310"/>
      <c r="B251" s="1972"/>
      <c r="C251" s="1939"/>
      <c r="D251" s="2256"/>
      <c r="E251" s="2570"/>
      <c r="F251" s="2212"/>
      <c r="G251" s="2111"/>
      <c r="H251" s="2111"/>
      <c r="I251" s="2111"/>
      <c r="J251" s="2111"/>
      <c r="K251" s="2111"/>
      <c r="L251" s="2111"/>
      <c r="M251" s="2111"/>
      <c r="N251" s="2111"/>
      <c r="O251" s="2111"/>
      <c r="P251" s="2111"/>
      <c r="Q251" s="2111"/>
      <c r="R251" s="2111"/>
      <c r="S251" s="2111"/>
      <c r="T251" s="2111"/>
      <c r="U251" s="2111"/>
      <c r="V251" s="2111"/>
      <c r="W251" s="2111"/>
      <c r="X251" s="2111"/>
      <c r="Y251" s="2111"/>
    </row>
    <row r="252" spans="1:25" ht="63.75">
      <c r="A252" s="1991">
        <f>COUNT($A$5:A251)+1</f>
        <v>25</v>
      </c>
      <c r="B252" s="1972" t="s">
        <v>3362</v>
      </c>
      <c r="C252" s="1939"/>
      <c r="D252" s="2256"/>
      <c r="E252" s="2570"/>
      <c r="F252" s="2212">
        <f>D252*E252</f>
        <v>0</v>
      </c>
    </row>
    <row r="253" spans="1:25">
      <c r="A253" s="2029"/>
      <c r="B253" s="1972" t="s">
        <v>3363</v>
      </c>
      <c r="C253" s="1940" t="s">
        <v>84</v>
      </c>
      <c r="D253" s="2256">
        <v>2</v>
      </c>
      <c r="E253" s="2570"/>
      <c r="F253" s="2212">
        <f>D253*E253</f>
        <v>0</v>
      </c>
    </row>
    <row r="254" spans="1:25">
      <c r="A254" s="2311"/>
      <c r="B254" s="1972" t="s">
        <v>3364</v>
      </c>
      <c r="C254" s="1940" t="s">
        <v>84</v>
      </c>
      <c r="D254" s="2256">
        <v>1</v>
      </c>
      <c r="E254" s="2570"/>
      <c r="F254" s="2212">
        <f>D254*E254</f>
        <v>0</v>
      </c>
    </row>
    <row r="255" spans="1:25">
      <c r="A255" s="1992"/>
      <c r="B255" s="1972"/>
      <c r="C255" s="1940"/>
      <c r="D255" s="2256"/>
      <c r="E255" s="2098"/>
      <c r="F255" s="2212"/>
    </row>
    <row r="256" spans="1:25" ht="63.75">
      <c r="A256" s="1991">
        <f>COUNT($A$5:A255)+1</f>
        <v>26</v>
      </c>
      <c r="B256" s="1972" t="s">
        <v>3365</v>
      </c>
      <c r="C256" s="1939"/>
      <c r="D256" s="2256"/>
      <c r="E256" s="2570"/>
      <c r="F256" s="2212">
        <f>D256*E256</f>
        <v>0</v>
      </c>
    </row>
    <row r="257" spans="1:25">
      <c r="A257" s="2029"/>
      <c r="B257" s="1972" t="s">
        <v>3366</v>
      </c>
      <c r="C257" s="1940" t="s">
        <v>84</v>
      </c>
      <c r="D257" s="2256">
        <v>1</v>
      </c>
      <c r="E257" s="2570"/>
      <c r="F257" s="2212">
        <f>D257*E257</f>
        <v>0</v>
      </c>
    </row>
    <row r="258" spans="1:25">
      <c r="A258" s="2311"/>
      <c r="B258" s="1972"/>
      <c r="C258" s="1940"/>
      <c r="D258" s="2256"/>
      <c r="E258" s="2570"/>
      <c r="F258" s="2212"/>
    </row>
    <row r="259" spans="1:25" ht="25.5">
      <c r="A259" s="1991">
        <f>COUNT($A$5:A258)+1</f>
        <v>27</v>
      </c>
      <c r="B259" s="1972" t="s">
        <v>2995</v>
      </c>
      <c r="C259" s="1939"/>
      <c r="D259" s="2256"/>
      <c r="E259" s="2570"/>
      <c r="F259" s="2212"/>
    </row>
    <row r="260" spans="1:25">
      <c r="A260" s="1993"/>
      <c r="B260" s="1972" t="s">
        <v>2886</v>
      </c>
      <c r="C260" s="1939" t="s">
        <v>84</v>
      </c>
      <c r="D260" s="2256">
        <v>17</v>
      </c>
      <c r="E260" s="2570"/>
      <c r="F260" s="2212">
        <f>D260*E260</f>
        <v>0</v>
      </c>
    </row>
    <row r="261" spans="1:25">
      <c r="A261" s="1993"/>
      <c r="B261" s="1972" t="s">
        <v>2996</v>
      </c>
      <c r="C261" s="1939" t="s">
        <v>84</v>
      </c>
      <c r="D261" s="2256">
        <v>4</v>
      </c>
      <c r="E261" s="2570"/>
      <c r="F261" s="2212">
        <f>D261*E261</f>
        <v>0</v>
      </c>
    </row>
    <row r="262" spans="1:25">
      <c r="A262" s="1993"/>
      <c r="B262" s="1972" t="s">
        <v>2967</v>
      </c>
      <c r="C262" s="1939" t="s">
        <v>84</v>
      </c>
      <c r="D262" s="2256">
        <v>2</v>
      </c>
      <c r="E262" s="2570"/>
      <c r="F262" s="2212">
        <f>D262*E262</f>
        <v>0</v>
      </c>
    </row>
    <row r="263" spans="1:25">
      <c r="A263" s="1993"/>
      <c r="B263" s="1972"/>
      <c r="C263" s="1939"/>
      <c r="D263" s="2256"/>
      <c r="E263" s="2570"/>
      <c r="F263" s="2212"/>
    </row>
    <row r="264" spans="1:25">
      <c r="A264" s="1942">
        <f>COUNT($A$7:A263)+1</f>
        <v>28</v>
      </c>
      <c r="B264" s="1950" t="s">
        <v>2976</v>
      </c>
      <c r="C264" s="1951"/>
      <c r="D264" s="1768"/>
      <c r="E264" s="2099"/>
      <c r="F264" s="1766">
        <f>D264*E264</f>
        <v>0</v>
      </c>
    </row>
    <row r="265" spans="1:25" ht="25.5">
      <c r="A265" s="1942"/>
      <c r="B265" s="1950" t="s">
        <v>2977</v>
      </c>
      <c r="C265" s="1951" t="s">
        <v>84</v>
      </c>
      <c r="D265" s="1768">
        <v>22</v>
      </c>
      <c r="E265" s="2099"/>
      <c r="F265" s="1766">
        <f>D265*E265</f>
        <v>0</v>
      </c>
    </row>
    <row r="266" spans="1:25" s="1973" customFormat="1">
      <c r="A266" s="1942"/>
      <c r="B266" s="1950"/>
      <c r="C266" s="1951"/>
      <c r="D266" s="1768"/>
      <c r="E266" s="2099"/>
      <c r="F266" s="1766">
        <f>D266*E266</f>
        <v>0</v>
      </c>
      <c r="G266" s="2157"/>
      <c r="H266" s="2157"/>
      <c r="I266" s="2157"/>
      <c r="J266" s="2157"/>
      <c r="K266" s="2157"/>
      <c r="L266" s="2157"/>
      <c r="M266" s="2157"/>
      <c r="N266" s="2157"/>
      <c r="O266" s="2157"/>
      <c r="P266" s="2157"/>
      <c r="Q266" s="2157"/>
      <c r="R266" s="2157"/>
      <c r="S266" s="2157"/>
      <c r="T266" s="2157"/>
      <c r="U266" s="2157"/>
      <c r="V266" s="2157"/>
      <c r="W266" s="2157"/>
      <c r="X266" s="2157"/>
      <c r="Y266" s="2157"/>
    </row>
    <row r="267" spans="1:25" s="1973" customFormat="1" ht="14.25" customHeight="1">
      <c r="A267" s="1942">
        <f>COUNT($A$3:A266)+1</f>
        <v>29</v>
      </c>
      <c r="B267" s="1950" t="s">
        <v>3185</v>
      </c>
      <c r="C267" s="1951"/>
      <c r="D267" s="1768"/>
      <c r="E267" s="2099"/>
      <c r="F267" s="1766">
        <f>D267*E267</f>
        <v>0</v>
      </c>
      <c r="G267" s="2157"/>
      <c r="H267" s="2157"/>
      <c r="I267" s="2157"/>
      <c r="J267" s="2157"/>
      <c r="K267" s="2157"/>
      <c r="L267" s="2157"/>
      <c r="M267" s="2157"/>
      <c r="N267" s="2157"/>
      <c r="O267" s="2157"/>
      <c r="P267" s="2157"/>
      <c r="Q267" s="2157"/>
      <c r="R267" s="2157"/>
      <c r="S267" s="2157"/>
      <c r="T267" s="2157"/>
      <c r="U267" s="2157"/>
      <c r="V267" s="2157"/>
      <c r="W267" s="2157"/>
      <c r="X267" s="2157"/>
      <c r="Y267" s="2157"/>
    </row>
    <row r="268" spans="1:25" s="1973" customFormat="1" ht="38.25">
      <c r="A268" s="1942"/>
      <c r="B268" s="1950" t="s">
        <v>3367</v>
      </c>
      <c r="C268" s="1951" t="s">
        <v>84</v>
      </c>
      <c r="D268" s="1768">
        <v>8</v>
      </c>
      <c r="E268" s="2099"/>
      <c r="F268" s="1766">
        <f>D268*E268</f>
        <v>0</v>
      </c>
      <c r="G268" s="2157"/>
      <c r="H268" s="2157"/>
      <c r="I268" s="2157"/>
      <c r="J268" s="2157"/>
      <c r="K268" s="2157"/>
      <c r="L268" s="2157"/>
      <c r="M268" s="2157"/>
      <c r="N268" s="2157"/>
      <c r="O268" s="2157"/>
      <c r="P268" s="2157"/>
      <c r="Q268" s="2157"/>
      <c r="R268" s="2157"/>
      <c r="S268" s="2157"/>
      <c r="T268" s="2157"/>
      <c r="U268" s="2157"/>
      <c r="V268" s="2157"/>
      <c r="W268" s="2157"/>
      <c r="X268" s="2157"/>
      <c r="Y268" s="2157"/>
    </row>
    <row r="269" spans="1:25" s="1973" customFormat="1">
      <c r="A269" s="1942"/>
      <c r="B269" s="1989"/>
      <c r="C269" s="1951"/>
      <c r="D269" s="1768"/>
      <c r="E269" s="2099"/>
      <c r="F269" s="1768"/>
      <c r="G269" s="2157"/>
      <c r="H269" s="2157"/>
      <c r="I269" s="2157"/>
      <c r="J269" s="2157"/>
      <c r="K269" s="2157"/>
      <c r="L269" s="2157"/>
      <c r="M269" s="2157"/>
      <c r="N269" s="2157"/>
      <c r="O269" s="2157"/>
      <c r="P269" s="2157"/>
      <c r="Q269" s="2157"/>
      <c r="R269" s="2157"/>
      <c r="S269" s="2157"/>
      <c r="T269" s="2157"/>
      <c r="U269" s="2157"/>
      <c r="V269" s="2157"/>
      <c r="W269" s="2157"/>
      <c r="X269" s="2157"/>
      <c r="Y269" s="2157"/>
    </row>
    <row r="270" spans="1:25" s="1973" customFormat="1">
      <c r="A270" s="1991">
        <f>COUNT($A$3:A269)+1</f>
        <v>30</v>
      </c>
      <c r="B270" s="1972" t="s">
        <v>2997</v>
      </c>
      <c r="C270" s="1939"/>
      <c r="D270" s="2256"/>
      <c r="E270" s="2575"/>
      <c r="F270" s="2312"/>
      <c r="G270" s="2157"/>
      <c r="H270" s="2157"/>
      <c r="I270" s="2157"/>
      <c r="J270" s="2157"/>
      <c r="K270" s="2157"/>
      <c r="L270" s="2157"/>
      <c r="M270" s="2157"/>
      <c r="N270" s="2157"/>
      <c r="O270" s="2157"/>
      <c r="P270" s="2157"/>
      <c r="Q270" s="2157"/>
      <c r="R270" s="2157"/>
      <c r="S270" s="2157"/>
      <c r="T270" s="2157"/>
      <c r="U270" s="2157"/>
      <c r="V270" s="2157"/>
      <c r="W270" s="2157"/>
      <c r="X270" s="2157"/>
      <c r="Y270" s="2157"/>
    </row>
    <row r="271" spans="1:25" s="1973" customFormat="1">
      <c r="A271" s="1991"/>
      <c r="B271" s="1972" t="s">
        <v>2998</v>
      </c>
      <c r="C271" s="1939" t="s">
        <v>84</v>
      </c>
      <c r="D271" s="2256">
        <v>18</v>
      </c>
      <c r="E271" s="2099"/>
      <c r="F271" s="1766">
        <f>D271*E271</f>
        <v>0</v>
      </c>
      <c r="G271" s="2157"/>
      <c r="H271" s="2157"/>
      <c r="I271" s="2157"/>
      <c r="J271" s="2157"/>
      <c r="K271" s="2157"/>
      <c r="L271" s="2157"/>
      <c r="M271" s="2157"/>
      <c r="N271" s="2157"/>
      <c r="O271" s="2157"/>
      <c r="P271" s="2157"/>
      <c r="Q271" s="2157"/>
      <c r="R271" s="2157"/>
      <c r="S271" s="2157"/>
      <c r="T271" s="2157"/>
      <c r="U271" s="2157"/>
      <c r="V271" s="2157"/>
      <c r="W271" s="2157"/>
      <c r="X271" s="2157"/>
      <c r="Y271" s="2157"/>
    </row>
    <row r="272" spans="1:25" s="1973" customFormat="1">
      <c r="A272" s="1991"/>
      <c r="B272" s="1972"/>
      <c r="C272" s="1939"/>
      <c r="D272" s="2256"/>
      <c r="E272" s="2099"/>
      <c r="F272" s="1766"/>
      <c r="G272" s="2157"/>
      <c r="H272" s="2157"/>
      <c r="I272" s="2157"/>
      <c r="J272" s="2157"/>
      <c r="K272" s="2157"/>
      <c r="L272" s="2157"/>
      <c r="M272" s="2157"/>
      <c r="N272" s="2157"/>
      <c r="O272" s="2157"/>
      <c r="P272" s="2157"/>
      <c r="Q272" s="2157"/>
      <c r="R272" s="2157"/>
      <c r="S272" s="2157"/>
      <c r="T272" s="2157"/>
      <c r="U272" s="2157"/>
      <c r="V272" s="2157"/>
      <c r="W272" s="2157"/>
      <c r="X272" s="2157"/>
      <c r="Y272" s="2157"/>
    </row>
    <row r="273" spans="1:25" s="1973" customFormat="1">
      <c r="A273" s="1942">
        <f>COUNT($A$5:A272)+1</f>
        <v>31</v>
      </c>
      <c r="B273" s="1972" t="s">
        <v>3368</v>
      </c>
      <c r="C273" s="2313"/>
      <c r="D273" s="2314"/>
      <c r="E273" s="2576"/>
      <c r="F273" s="2315"/>
      <c r="G273" s="2157"/>
      <c r="H273" s="2157"/>
      <c r="I273" s="2157"/>
      <c r="J273" s="2157"/>
      <c r="K273" s="2157"/>
      <c r="L273" s="2157"/>
      <c r="M273" s="2157"/>
      <c r="N273" s="2157"/>
      <c r="O273" s="2157"/>
      <c r="P273" s="2157"/>
      <c r="Q273" s="2157"/>
      <c r="R273" s="2157"/>
      <c r="S273" s="2157"/>
      <c r="T273" s="2157"/>
      <c r="U273" s="2157"/>
      <c r="V273" s="2157"/>
      <c r="W273" s="2157"/>
      <c r="X273" s="2157"/>
      <c r="Y273" s="2157"/>
    </row>
    <row r="274" spans="1:25" s="1973" customFormat="1" ht="51">
      <c r="A274" s="1991"/>
      <c r="B274" s="1972" t="s">
        <v>3369</v>
      </c>
      <c r="C274" s="2313"/>
      <c r="D274" s="2314"/>
      <c r="E274" s="2576"/>
      <c r="F274" s="2315"/>
      <c r="G274" s="2157"/>
      <c r="H274" s="2157"/>
      <c r="I274" s="2157"/>
      <c r="J274" s="2157"/>
      <c r="K274" s="2157"/>
      <c r="L274" s="2157"/>
      <c r="M274" s="2157"/>
      <c r="N274" s="2157"/>
      <c r="O274" s="2157"/>
      <c r="P274" s="2157"/>
      <c r="Q274" s="2157"/>
      <c r="R274" s="2157"/>
      <c r="S274" s="2157"/>
      <c r="T274" s="2157"/>
      <c r="U274" s="2157"/>
      <c r="V274" s="2157"/>
      <c r="W274" s="2157"/>
      <c r="X274" s="2157"/>
      <c r="Y274" s="2157"/>
    </row>
    <row r="275" spans="1:25" s="1973" customFormat="1" ht="15" customHeight="1">
      <c r="A275" s="2316"/>
      <c r="B275" s="1972" t="s">
        <v>3370</v>
      </c>
      <c r="C275" s="2313"/>
      <c r="D275" s="2314"/>
      <c r="E275" s="2576"/>
      <c r="F275" s="2315"/>
      <c r="G275" s="2157"/>
      <c r="H275" s="2157"/>
      <c r="I275" s="2157"/>
      <c r="J275" s="2157"/>
      <c r="K275" s="2157"/>
      <c r="L275" s="2157"/>
      <c r="M275" s="2157"/>
      <c r="N275" s="2157"/>
      <c r="O275" s="2157"/>
      <c r="P275" s="2157"/>
      <c r="Q275" s="2157"/>
      <c r="R275" s="2157"/>
      <c r="S275" s="2157"/>
      <c r="T275" s="2157"/>
      <c r="U275" s="2157"/>
      <c r="V275" s="2157"/>
      <c r="W275" s="2157"/>
      <c r="X275" s="2157"/>
      <c r="Y275" s="2157"/>
    </row>
    <row r="276" spans="1:25" s="1973" customFormat="1">
      <c r="A276" s="1990" t="s">
        <v>2985</v>
      </c>
      <c r="B276" s="1986" t="s">
        <v>3371</v>
      </c>
      <c r="C276" s="1987" t="s">
        <v>84</v>
      </c>
      <c r="D276" s="2305">
        <v>1</v>
      </c>
      <c r="E276" s="2099"/>
      <c r="F276" s="1766">
        <f>D276*E276</f>
        <v>0</v>
      </c>
      <c r="G276" s="2157"/>
      <c r="H276" s="2157"/>
      <c r="I276" s="2157"/>
      <c r="J276" s="2157"/>
      <c r="K276" s="2157"/>
      <c r="L276" s="2157"/>
      <c r="M276" s="2157"/>
      <c r="N276" s="2157"/>
      <c r="O276" s="2157"/>
      <c r="P276" s="2157"/>
      <c r="Q276" s="2157"/>
      <c r="R276" s="2157"/>
      <c r="S276" s="2157"/>
      <c r="T276" s="2157"/>
      <c r="U276" s="2157"/>
      <c r="V276" s="2157"/>
      <c r="W276" s="2157"/>
      <c r="X276" s="2157"/>
      <c r="Y276" s="2157"/>
    </row>
    <row r="277" spans="1:25" s="1973" customFormat="1">
      <c r="A277" s="2316"/>
      <c r="B277" s="1972"/>
      <c r="C277" s="2313"/>
      <c r="D277" s="2314"/>
      <c r="E277" s="2104"/>
      <c r="F277" s="1795">
        <f t="shared" ref="F277:F283" si="5">D277*E277</f>
        <v>0</v>
      </c>
      <c r="G277" s="2157"/>
      <c r="H277" s="2157"/>
      <c r="I277" s="2157"/>
      <c r="J277" s="2157"/>
      <c r="K277" s="2157"/>
      <c r="L277" s="2157"/>
      <c r="M277" s="2157"/>
      <c r="N277" s="2157"/>
      <c r="O277" s="2157"/>
      <c r="P277" s="2157"/>
      <c r="Q277" s="2157"/>
      <c r="R277" s="2157"/>
      <c r="S277" s="2157"/>
      <c r="T277" s="2157"/>
      <c r="U277" s="2157"/>
      <c r="V277" s="2157"/>
      <c r="W277" s="2157"/>
      <c r="X277" s="2157"/>
      <c r="Y277" s="2157"/>
    </row>
    <row r="278" spans="1:25" s="1973" customFormat="1" ht="25.5">
      <c r="A278" s="1942">
        <f>COUNT($A$7:A277)+1</f>
        <v>32</v>
      </c>
      <c r="B278" s="2035" t="s">
        <v>3372</v>
      </c>
      <c r="C278" s="1939"/>
      <c r="D278" s="2256"/>
      <c r="E278" s="2098"/>
      <c r="F278" s="1766">
        <f t="shared" si="5"/>
        <v>0</v>
      </c>
      <c r="G278" s="2157"/>
      <c r="H278" s="2157"/>
      <c r="I278" s="2157"/>
      <c r="J278" s="2157"/>
      <c r="K278" s="2157"/>
      <c r="L278" s="2157"/>
      <c r="M278" s="2157"/>
      <c r="N278" s="2157"/>
      <c r="O278" s="2157"/>
      <c r="P278" s="2157"/>
      <c r="Q278" s="2157"/>
      <c r="R278" s="2157"/>
      <c r="S278" s="2157"/>
      <c r="T278" s="2157"/>
      <c r="U278" s="2157"/>
      <c r="V278" s="2157"/>
      <c r="W278" s="2157"/>
      <c r="X278" s="2157"/>
      <c r="Y278" s="2157"/>
    </row>
    <row r="279" spans="1:25" s="1973" customFormat="1" ht="25.5">
      <c r="A279" s="1993"/>
      <c r="B279" s="1986" t="s">
        <v>3373</v>
      </c>
      <c r="C279" s="1939"/>
      <c r="D279" s="2256"/>
      <c r="E279" s="2098"/>
      <c r="F279" s="1766">
        <f t="shared" si="5"/>
        <v>0</v>
      </c>
      <c r="G279" s="2157"/>
      <c r="H279" s="2157"/>
      <c r="I279" s="2157"/>
      <c r="J279" s="2157"/>
      <c r="K279" s="2157"/>
      <c r="L279" s="2157"/>
      <c r="M279" s="2157"/>
      <c r="N279" s="2157"/>
      <c r="O279" s="2157"/>
      <c r="P279" s="2157"/>
      <c r="Q279" s="2157"/>
      <c r="R279" s="2157"/>
      <c r="S279" s="2157"/>
      <c r="T279" s="2157"/>
      <c r="U279" s="2157"/>
      <c r="V279" s="2157"/>
      <c r="W279" s="2157"/>
      <c r="X279" s="2157"/>
      <c r="Y279" s="2157"/>
    </row>
    <row r="280" spans="1:25" s="1973" customFormat="1">
      <c r="A280" s="1993"/>
      <c r="B280" s="1972" t="s">
        <v>2922</v>
      </c>
      <c r="C280" s="1939" t="s">
        <v>1579</v>
      </c>
      <c r="D280" s="2256">
        <v>36</v>
      </c>
      <c r="E280" s="2098"/>
      <c r="F280" s="1766">
        <f t="shared" si="5"/>
        <v>0</v>
      </c>
      <c r="G280" s="2157"/>
      <c r="H280" s="2157"/>
      <c r="I280" s="2157"/>
      <c r="J280" s="2157"/>
      <c r="K280" s="2157"/>
      <c r="L280" s="2157"/>
      <c r="M280" s="2157"/>
      <c r="N280" s="2157"/>
      <c r="O280" s="2157"/>
      <c r="P280" s="2157"/>
      <c r="Q280" s="2157"/>
      <c r="R280" s="2157"/>
      <c r="S280" s="2157"/>
      <c r="T280" s="2157"/>
      <c r="U280" s="2157"/>
      <c r="V280" s="2157"/>
      <c r="W280" s="2157"/>
      <c r="X280" s="2157"/>
      <c r="Y280" s="2157"/>
    </row>
    <row r="281" spans="1:25" s="1973" customFormat="1">
      <c r="A281" s="1993"/>
      <c r="B281" s="1972" t="s">
        <v>2924</v>
      </c>
      <c r="C281" s="1939" t="s">
        <v>1579</v>
      </c>
      <c r="D281" s="2256">
        <v>132</v>
      </c>
      <c r="E281" s="2098"/>
      <c r="F281" s="1766">
        <f t="shared" si="5"/>
        <v>0</v>
      </c>
      <c r="G281" s="2157"/>
      <c r="H281" s="2157"/>
      <c r="I281" s="2157"/>
      <c r="J281" s="2157"/>
      <c r="K281" s="2157"/>
      <c r="L281" s="2157"/>
      <c r="M281" s="2157"/>
      <c r="N281" s="2157"/>
      <c r="O281" s="2157"/>
      <c r="P281" s="2157"/>
      <c r="Q281" s="2157"/>
      <c r="R281" s="2157"/>
      <c r="S281" s="2157"/>
      <c r="T281" s="2157"/>
      <c r="U281" s="2157"/>
      <c r="V281" s="2157"/>
      <c r="W281" s="2157"/>
      <c r="X281" s="2157"/>
      <c r="Y281" s="2157"/>
    </row>
    <row r="282" spans="1:25" s="1973" customFormat="1">
      <c r="A282" s="1993"/>
      <c r="B282" s="1972" t="s">
        <v>3374</v>
      </c>
      <c r="C282" s="1939" t="s">
        <v>1579</v>
      </c>
      <c r="D282" s="2256">
        <v>30</v>
      </c>
      <c r="E282" s="2098"/>
      <c r="F282" s="1766">
        <f t="shared" si="5"/>
        <v>0</v>
      </c>
      <c r="G282" s="2157"/>
      <c r="H282" s="2157"/>
      <c r="I282" s="2157"/>
      <c r="J282" s="2157"/>
      <c r="K282" s="2157"/>
      <c r="L282" s="2157"/>
      <c r="M282" s="2157"/>
      <c r="N282" s="2157"/>
      <c r="O282" s="2157"/>
      <c r="P282" s="2157"/>
      <c r="Q282" s="2157"/>
      <c r="R282" s="2157"/>
      <c r="S282" s="2157"/>
      <c r="T282" s="2157"/>
      <c r="U282" s="2157"/>
      <c r="V282" s="2157"/>
      <c r="W282" s="2157"/>
      <c r="X282" s="2157"/>
      <c r="Y282" s="2157"/>
    </row>
    <row r="283" spans="1:25" s="1973" customFormat="1">
      <c r="A283" s="1993"/>
      <c r="B283" s="1972" t="s">
        <v>2925</v>
      </c>
      <c r="C283" s="1939" t="s">
        <v>1579</v>
      </c>
      <c r="D283" s="2256">
        <v>18</v>
      </c>
      <c r="E283" s="2098"/>
      <c r="F283" s="1766">
        <f t="shared" si="5"/>
        <v>0</v>
      </c>
      <c r="G283" s="2157"/>
      <c r="H283" s="2157"/>
      <c r="I283" s="2157"/>
      <c r="J283" s="2157"/>
      <c r="K283" s="2157"/>
      <c r="L283" s="2157"/>
      <c r="M283" s="2157"/>
      <c r="N283" s="2157"/>
      <c r="O283" s="2157"/>
      <c r="P283" s="2157"/>
      <c r="Q283" s="2157"/>
      <c r="R283" s="2157"/>
      <c r="S283" s="2157"/>
      <c r="T283" s="2157"/>
      <c r="U283" s="2157"/>
      <c r="V283" s="2157"/>
      <c r="W283" s="2157"/>
      <c r="X283" s="2157"/>
      <c r="Y283" s="2157"/>
    </row>
    <row r="284" spans="1:25" s="1973" customFormat="1">
      <c r="A284" s="1993"/>
      <c r="B284" s="1972"/>
      <c r="C284" s="1939"/>
      <c r="D284" s="2256"/>
      <c r="E284" s="2101"/>
      <c r="F284" s="1755"/>
      <c r="G284" s="2157"/>
      <c r="H284" s="2157"/>
      <c r="I284" s="2157"/>
      <c r="J284" s="2157"/>
      <c r="K284" s="2157"/>
      <c r="L284" s="2157"/>
      <c r="M284" s="2157"/>
      <c r="N284" s="2157"/>
      <c r="O284" s="2157"/>
      <c r="P284" s="2157"/>
      <c r="Q284" s="2157"/>
      <c r="R284" s="2157"/>
      <c r="S284" s="2157"/>
      <c r="T284" s="2157"/>
      <c r="U284" s="2157"/>
      <c r="V284" s="2157"/>
      <c r="W284" s="2157"/>
      <c r="X284" s="2157"/>
      <c r="Y284" s="2157"/>
    </row>
    <row r="285" spans="1:25" s="1973" customFormat="1">
      <c r="A285" s="2029">
        <f>COUNT($A$3:A284)+1</f>
        <v>33</v>
      </c>
      <c r="B285" s="1972" t="s">
        <v>3375</v>
      </c>
      <c r="C285" s="2317"/>
      <c r="D285" s="1763"/>
      <c r="E285" s="2098"/>
      <c r="F285" s="1766">
        <f>D285*E285</f>
        <v>0</v>
      </c>
      <c r="G285" s="2157"/>
      <c r="H285" s="2157"/>
      <c r="I285" s="2157"/>
      <c r="J285" s="2157"/>
      <c r="K285" s="2157"/>
      <c r="L285" s="2157"/>
      <c r="M285" s="2157"/>
      <c r="N285" s="2157"/>
      <c r="O285" s="2157"/>
      <c r="P285" s="2157"/>
      <c r="Q285" s="2157"/>
      <c r="R285" s="2157"/>
      <c r="S285" s="2157"/>
      <c r="T285" s="2157"/>
      <c r="U285" s="2157"/>
      <c r="V285" s="2157"/>
      <c r="W285" s="2157"/>
      <c r="X285" s="2157"/>
      <c r="Y285" s="2157"/>
    </row>
    <row r="286" spans="1:25" s="1973" customFormat="1" ht="25.5">
      <c r="A286" s="1993"/>
      <c r="B286" s="1972" t="s">
        <v>3376</v>
      </c>
      <c r="C286" s="2317"/>
      <c r="D286" s="1763"/>
      <c r="E286" s="2098"/>
      <c r="F286" s="1766">
        <f>D286*E286</f>
        <v>0</v>
      </c>
      <c r="G286" s="2157"/>
      <c r="H286" s="2157"/>
      <c r="I286" s="2157"/>
      <c r="J286" s="2157"/>
      <c r="K286" s="2157"/>
      <c r="L286" s="2157"/>
      <c r="M286" s="2157"/>
      <c r="N286" s="2157"/>
      <c r="O286" s="2157"/>
      <c r="P286" s="2157"/>
      <c r="Q286" s="2157"/>
      <c r="R286" s="2157"/>
      <c r="S286" s="2157"/>
      <c r="T286" s="2157"/>
      <c r="U286" s="2157"/>
      <c r="V286" s="2157"/>
      <c r="W286" s="2157"/>
      <c r="X286" s="2157"/>
      <c r="Y286" s="2157"/>
    </row>
    <row r="287" spans="1:25" s="1973" customFormat="1">
      <c r="A287" s="1993"/>
      <c r="B287" s="1972" t="s">
        <v>3377</v>
      </c>
      <c r="C287" s="2317" t="s">
        <v>1579</v>
      </c>
      <c r="D287" s="1763">
        <v>180</v>
      </c>
      <c r="E287" s="2098"/>
      <c r="F287" s="1766">
        <f>D287*E287</f>
        <v>0</v>
      </c>
      <c r="G287" s="2157"/>
      <c r="H287" s="2157"/>
      <c r="I287" s="2157"/>
      <c r="J287" s="2157"/>
      <c r="K287" s="2157"/>
      <c r="L287" s="2157"/>
      <c r="M287" s="2157"/>
      <c r="N287" s="2157"/>
      <c r="O287" s="2157"/>
      <c r="P287" s="2157"/>
      <c r="Q287" s="2157"/>
      <c r="R287" s="2157"/>
      <c r="S287" s="2157"/>
      <c r="T287" s="2157"/>
      <c r="U287" s="2157"/>
      <c r="V287" s="2157"/>
      <c r="W287" s="2157"/>
      <c r="X287" s="2157"/>
      <c r="Y287" s="2157"/>
    </row>
    <row r="288" spans="1:25" s="1973" customFormat="1">
      <c r="A288" s="1993"/>
      <c r="B288" s="1972"/>
      <c r="C288" s="2317"/>
      <c r="D288" s="1763"/>
      <c r="E288" s="2101"/>
      <c r="F288" s="1755"/>
      <c r="G288" s="2157"/>
      <c r="H288" s="2157"/>
      <c r="I288" s="2157"/>
      <c r="J288" s="2157"/>
      <c r="K288" s="2157"/>
      <c r="L288" s="2157"/>
      <c r="M288" s="2157"/>
      <c r="N288" s="2157"/>
      <c r="O288" s="2157"/>
      <c r="P288" s="2157"/>
      <c r="Q288" s="2157"/>
      <c r="R288" s="2157"/>
      <c r="S288" s="2157"/>
      <c r="T288" s="2157"/>
      <c r="U288" s="2157"/>
      <c r="V288" s="2157"/>
      <c r="W288" s="2157"/>
      <c r="X288" s="2157"/>
      <c r="Y288" s="2157"/>
    </row>
    <row r="289" spans="1:6" ht="105">
      <c r="A289" s="1990">
        <f>COUNT($A$3:A279)+1</f>
        <v>33</v>
      </c>
      <c r="B289" s="2250" t="s">
        <v>3191</v>
      </c>
      <c r="C289" s="2251"/>
      <c r="D289" s="2252"/>
      <c r="E289" s="2098"/>
      <c r="F289" s="1766"/>
    </row>
    <row r="290" spans="1:6">
      <c r="A290" s="1979"/>
      <c r="B290" s="2253" t="s">
        <v>3378</v>
      </c>
      <c r="C290" s="2318" t="s">
        <v>1579</v>
      </c>
      <c r="D290" s="2319">
        <v>36</v>
      </c>
      <c r="E290" s="2099"/>
      <c r="F290" s="2212">
        <f>D290*E290</f>
        <v>0</v>
      </c>
    </row>
    <row r="291" spans="1:6">
      <c r="A291" s="1979"/>
      <c r="B291" s="2253" t="s">
        <v>3379</v>
      </c>
      <c r="C291" s="2318" t="s">
        <v>1579</v>
      </c>
      <c r="D291" s="2319">
        <v>132</v>
      </c>
      <c r="E291" s="2099"/>
      <c r="F291" s="2212">
        <f>D291*E291</f>
        <v>0</v>
      </c>
    </row>
    <row r="292" spans="1:6">
      <c r="A292" s="1979"/>
      <c r="B292" s="2253" t="s">
        <v>3193</v>
      </c>
      <c r="C292" s="2255" t="s">
        <v>1579</v>
      </c>
      <c r="D292" s="2256">
        <v>30</v>
      </c>
      <c r="E292" s="2099"/>
      <c r="F292" s="2212">
        <f>D292*E292</f>
        <v>0</v>
      </c>
    </row>
    <row r="293" spans="1:6">
      <c r="A293" s="1979"/>
      <c r="B293" s="2253" t="s">
        <v>3380</v>
      </c>
      <c r="C293" s="2255" t="s">
        <v>1579</v>
      </c>
      <c r="D293" s="2256">
        <v>18</v>
      </c>
      <c r="E293" s="2099"/>
      <c r="F293" s="2212">
        <f>D293*E293</f>
        <v>0</v>
      </c>
    </row>
    <row r="294" spans="1:6">
      <c r="A294" s="1979"/>
      <c r="B294" s="2253" t="s">
        <v>3381</v>
      </c>
      <c r="C294" s="2255" t="s">
        <v>1579</v>
      </c>
      <c r="D294" s="2256">
        <v>140</v>
      </c>
      <c r="E294" s="2099"/>
      <c r="F294" s="2212">
        <f>D294*E294</f>
        <v>0</v>
      </c>
    </row>
    <row r="295" spans="1:6">
      <c r="A295" s="1979"/>
      <c r="B295" s="2253"/>
      <c r="C295" s="2255"/>
      <c r="D295" s="2256"/>
      <c r="E295" s="2099"/>
      <c r="F295" s="2212"/>
    </row>
    <row r="296" spans="1:6">
      <c r="A296" s="2320">
        <f>COUNT($A$4:A295)+1</f>
        <v>35</v>
      </c>
      <c r="B296" s="2321" t="s">
        <v>3382</v>
      </c>
      <c r="C296" s="2322"/>
      <c r="D296" s="2312"/>
      <c r="E296" s="2575"/>
      <c r="F296" s="2312"/>
    </row>
    <row r="297" spans="1:6" ht="25.5">
      <c r="A297" s="2320"/>
      <c r="B297" s="1972" t="s">
        <v>3383</v>
      </c>
      <c r="C297" s="2322"/>
      <c r="D297" s="2312"/>
      <c r="E297" s="2575"/>
      <c r="F297" s="2312"/>
    </row>
    <row r="298" spans="1:6">
      <c r="A298" s="2320"/>
      <c r="B298" s="1972" t="s">
        <v>3384</v>
      </c>
      <c r="C298" s="2322"/>
      <c r="D298" s="2312"/>
      <c r="E298" s="2575"/>
      <c r="F298" s="2312"/>
    </row>
    <row r="299" spans="1:6">
      <c r="A299" s="2320"/>
      <c r="B299" s="1972" t="s">
        <v>3377</v>
      </c>
      <c r="C299" s="2255" t="s">
        <v>1579</v>
      </c>
      <c r="D299" s="2256">
        <v>40</v>
      </c>
      <c r="E299" s="2571"/>
      <c r="F299" s="2289">
        <f>D299*E299</f>
        <v>0</v>
      </c>
    </row>
    <row r="300" spans="1:6">
      <c r="A300" s="2320"/>
      <c r="B300" s="1972"/>
      <c r="C300" s="2255"/>
      <c r="D300" s="2256"/>
      <c r="E300" s="2571"/>
      <c r="F300" s="2289"/>
    </row>
    <row r="301" spans="1:6" ht="25.5">
      <c r="A301" s="2320">
        <f>COUNT($A$4:A300)+1</f>
        <v>36</v>
      </c>
      <c r="B301" s="2323" t="s">
        <v>3385</v>
      </c>
      <c r="C301" s="2209"/>
      <c r="D301" s="2324"/>
      <c r="E301" s="2577"/>
      <c r="F301" s="2210" t="str">
        <f>IF(AND(D301&lt;&gt;"",E301&lt;&gt;""),D301*E301,"")</f>
        <v/>
      </c>
    </row>
    <row r="302" spans="1:6" ht="25.5">
      <c r="A302" s="2325"/>
      <c r="B302" s="2326" t="s">
        <v>3386</v>
      </c>
      <c r="C302" s="2327"/>
      <c r="D302" s="1755"/>
      <c r="E302" s="2099"/>
      <c r="F302" s="1768"/>
    </row>
    <row r="303" spans="1:6">
      <c r="A303" s="2325"/>
      <c r="B303" s="2238" t="s">
        <v>3387</v>
      </c>
      <c r="C303" s="2327"/>
      <c r="D303" s="1755"/>
      <c r="E303" s="2099"/>
      <c r="F303" s="1768"/>
    </row>
    <row r="304" spans="1:6" ht="51">
      <c r="A304" s="2325"/>
      <c r="B304" s="2326" t="s">
        <v>3388</v>
      </c>
      <c r="C304" s="2327"/>
      <c r="D304" s="1755"/>
      <c r="E304" s="2099"/>
      <c r="F304" s="1768"/>
    </row>
    <row r="305" spans="1:25">
      <c r="A305" s="2325" t="s">
        <v>2909</v>
      </c>
      <c r="B305" s="2328" t="s">
        <v>3389</v>
      </c>
      <c r="C305" s="2327"/>
      <c r="D305" s="1755"/>
      <c r="E305" s="2099"/>
      <c r="F305" s="1768"/>
    </row>
    <row r="306" spans="1:25">
      <c r="A306" s="2325"/>
      <c r="B306" s="2035" t="s">
        <v>3390</v>
      </c>
      <c r="C306" s="2209" t="s">
        <v>84</v>
      </c>
      <c r="D306" s="2210">
        <v>6</v>
      </c>
      <c r="E306" s="2577"/>
      <c r="F306" s="2210" t="str">
        <f>IF(AND(D306&lt;&gt;"",E306&lt;&gt;""),D306*E306,"")</f>
        <v/>
      </c>
    </row>
    <row r="307" spans="1:25">
      <c r="A307" s="1979"/>
      <c r="B307" s="2253"/>
      <c r="C307" s="2251"/>
      <c r="D307" s="2252"/>
      <c r="E307" s="2099"/>
      <c r="F307" s="2212"/>
    </row>
    <row r="308" spans="1:25" s="1973" customFormat="1" ht="43.5" customHeight="1">
      <c r="A308" s="1991">
        <f>COUNT($A$3:A307)+1</f>
        <v>37</v>
      </c>
      <c r="B308" s="1972" t="s">
        <v>3005</v>
      </c>
      <c r="C308" s="1939" t="s">
        <v>214</v>
      </c>
      <c r="D308" s="2256">
        <v>80</v>
      </c>
      <c r="E308" s="2098"/>
      <c r="F308" s="2212">
        <f>D308*E308</f>
        <v>0</v>
      </c>
      <c r="G308" s="2157"/>
      <c r="H308" s="2157"/>
      <c r="I308" s="2157"/>
      <c r="J308" s="2157"/>
      <c r="K308" s="2157"/>
      <c r="L308" s="2157"/>
      <c r="M308" s="2157"/>
      <c r="N308" s="2157"/>
      <c r="O308" s="2157"/>
      <c r="P308" s="2157"/>
      <c r="Q308" s="2157"/>
      <c r="R308" s="2157"/>
      <c r="S308" s="2157"/>
      <c r="T308" s="2157"/>
      <c r="U308" s="2157"/>
      <c r="V308" s="2157"/>
      <c r="W308" s="2157"/>
      <c r="X308" s="2157"/>
      <c r="Y308" s="2157"/>
    </row>
    <row r="309" spans="1:25" s="1973" customFormat="1">
      <c r="A309" s="1996"/>
      <c r="B309" s="1997"/>
      <c r="C309" s="1998"/>
      <c r="D309" s="2329"/>
      <c r="E309" s="2578"/>
      <c r="F309" s="1766">
        <f>D309*E309</f>
        <v>0</v>
      </c>
      <c r="G309" s="2157"/>
      <c r="H309" s="2157"/>
      <c r="I309" s="2157"/>
      <c r="J309" s="2157"/>
      <c r="K309" s="2157"/>
      <c r="L309" s="2157"/>
      <c r="M309" s="2157"/>
      <c r="N309" s="2157"/>
      <c r="O309" s="2157"/>
      <c r="P309" s="2157"/>
      <c r="Q309" s="2157"/>
      <c r="R309" s="2157"/>
      <c r="S309" s="2157"/>
      <c r="T309" s="2157"/>
      <c r="U309" s="2157"/>
      <c r="V309" s="2157"/>
      <c r="W309" s="2157"/>
      <c r="X309" s="2157"/>
      <c r="Y309" s="2157"/>
    </row>
    <row r="310" spans="1:25">
      <c r="A310" s="1942">
        <f>COUNT($A$3:A309)+1</f>
        <v>38</v>
      </c>
      <c r="B310" s="1950" t="s">
        <v>3006</v>
      </c>
      <c r="C310" s="1951" t="s">
        <v>73</v>
      </c>
      <c r="D310" s="1768">
        <v>1</v>
      </c>
      <c r="E310" s="2099"/>
      <c r="F310" s="1766">
        <f>D310*E310</f>
        <v>0</v>
      </c>
    </row>
    <row r="311" spans="1:25">
      <c r="A311" s="1952"/>
      <c r="B311" s="1950"/>
      <c r="C311" s="1951"/>
      <c r="D311" s="1768"/>
      <c r="E311" s="2098"/>
      <c r="F311" s="1766">
        <f>D311*E311</f>
        <v>0</v>
      </c>
    </row>
    <row r="312" spans="1:25">
      <c r="A312" s="1952"/>
      <c r="B312" s="1950" t="s">
        <v>2826</v>
      </c>
      <c r="C312" s="1951"/>
      <c r="D312" s="1768"/>
      <c r="E312" s="1766">
        <v>0</v>
      </c>
      <c r="F312" s="1766">
        <f>SUM(F4:F311)</f>
        <v>0</v>
      </c>
    </row>
    <row r="313" spans="1:25">
      <c r="A313" s="1952"/>
      <c r="B313" s="1950"/>
      <c r="C313" s="1951"/>
      <c r="D313" s="1768"/>
      <c r="E313" s="1766">
        <v>0</v>
      </c>
      <c r="F313" s="1766">
        <f>D313*E313</f>
        <v>0</v>
      </c>
    </row>
  </sheetData>
  <sheetProtection algorithmName="SHA-512" hashValue="y2lqqqd+vfykGE3DTsclLAk4EsrAbASZ+FimIcTXw75yNZGhZGDzFQEzC8fBwifrSbFy6zyii8n4+hPk2rNyoQ==" saltValue="7c9zCjMIozoPt/VwXC3kdA==" spinCount="100000" sheet="1" objects="1" scenarios="1" selectLockedCells="1"/>
  <mergeCells count="5">
    <mergeCell ref="B64:C64"/>
    <mergeCell ref="C109:D109"/>
    <mergeCell ref="B115:C115"/>
    <mergeCell ref="C119:D119"/>
    <mergeCell ref="C129:D129"/>
  </mergeCells>
  <pageMargins left="0.74803149606299213" right="0.74803149606299213" top="0.98425196850393704" bottom="0.98425196850393704" header="0.51181102362204722" footer="0.51181102362204722"/>
  <pageSetup paperSize="9" orientation="portrait" verticalDpi="300" r:id="rId1"/>
  <headerFooter alignWithMargins="0">
    <oddHeader>&amp;COGREVANJE</oddHeader>
    <oddFooter xml:space="preserve">&amp;C&amp;P/&amp;N&amp;RPZI
</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A9A7D-35B9-42AD-9A7C-2D136EAC3B97}">
  <sheetPr>
    <tabColor theme="5" tint="0.59999389629810485"/>
  </sheetPr>
  <dimension ref="A1:Y244"/>
  <sheetViews>
    <sheetView showZeros="0" zoomScaleNormal="100" zoomScaleSheetLayoutView="100" workbookViewId="0">
      <selection activeCell="E10" sqref="E10"/>
    </sheetView>
  </sheetViews>
  <sheetFormatPr defaultRowHeight="12.75"/>
  <cols>
    <col min="1" max="1" width="5.85546875" style="2387" bestFit="1" customWidth="1"/>
    <col min="2" max="2" width="50.5703125" style="2388" bestFit="1" customWidth="1"/>
    <col min="3" max="3" width="4.85546875" style="2387" bestFit="1" customWidth="1"/>
    <col min="4" max="4" width="6.5703125" style="2389" bestFit="1" customWidth="1"/>
    <col min="5" max="5" width="9" style="2390" bestFit="1" customWidth="1"/>
    <col min="6" max="6" width="10" style="2390" bestFit="1" customWidth="1"/>
    <col min="7" max="25" width="9.140625" style="2587"/>
    <col min="26" max="256" width="9.140625" style="2342"/>
    <col min="257" max="257" width="5.85546875" style="2342" bestFit="1" customWidth="1"/>
    <col min="258" max="258" width="50.5703125" style="2342" bestFit="1" customWidth="1"/>
    <col min="259" max="259" width="4.85546875" style="2342" bestFit="1" customWidth="1"/>
    <col min="260" max="260" width="6.5703125" style="2342" bestFit="1" customWidth="1"/>
    <col min="261" max="261" width="9" style="2342" bestFit="1" customWidth="1"/>
    <col min="262" max="262" width="10" style="2342" bestFit="1" customWidth="1"/>
    <col min="263" max="512" width="9.140625" style="2342"/>
    <col min="513" max="513" width="5.85546875" style="2342" bestFit="1" customWidth="1"/>
    <col min="514" max="514" width="50.5703125" style="2342" bestFit="1" customWidth="1"/>
    <col min="515" max="515" width="4.85546875" style="2342" bestFit="1" customWidth="1"/>
    <col min="516" max="516" width="6.5703125" style="2342" bestFit="1" customWidth="1"/>
    <col min="517" max="517" width="9" style="2342" bestFit="1" customWidth="1"/>
    <col min="518" max="518" width="10" style="2342" bestFit="1" customWidth="1"/>
    <col min="519" max="768" width="9.140625" style="2342"/>
    <col min="769" max="769" width="5.85546875" style="2342" bestFit="1" customWidth="1"/>
    <col min="770" max="770" width="50.5703125" style="2342" bestFit="1" customWidth="1"/>
    <col min="771" max="771" width="4.85546875" style="2342" bestFit="1" customWidth="1"/>
    <col min="772" max="772" width="6.5703125" style="2342" bestFit="1" customWidth="1"/>
    <col min="773" max="773" width="9" style="2342" bestFit="1" customWidth="1"/>
    <col min="774" max="774" width="10" style="2342" bestFit="1" customWidth="1"/>
    <col min="775" max="1024" width="9.140625" style="2342"/>
    <col min="1025" max="1025" width="5.85546875" style="2342" bestFit="1" customWidth="1"/>
    <col min="1026" max="1026" width="50.5703125" style="2342" bestFit="1" customWidth="1"/>
    <col min="1027" max="1027" width="4.85546875" style="2342" bestFit="1" customWidth="1"/>
    <col min="1028" max="1028" width="6.5703125" style="2342" bestFit="1" customWidth="1"/>
    <col min="1029" max="1029" width="9" style="2342" bestFit="1" customWidth="1"/>
    <col min="1030" max="1030" width="10" style="2342" bestFit="1" customWidth="1"/>
    <col min="1031" max="1280" width="9.140625" style="2342"/>
    <col min="1281" max="1281" width="5.85546875" style="2342" bestFit="1" customWidth="1"/>
    <col min="1282" max="1282" width="50.5703125" style="2342" bestFit="1" customWidth="1"/>
    <col min="1283" max="1283" width="4.85546875" style="2342" bestFit="1" customWidth="1"/>
    <col min="1284" max="1284" width="6.5703125" style="2342" bestFit="1" customWidth="1"/>
    <col min="1285" max="1285" width="9" style="2342" bestFit="1" customWidth="1"/>
    <col min="1286" max="1286" width="10" style="2342" bestFit="1" customWidth="1"/>
    <col min="1287" max="1536" width="9.140625" style="2342"/>
    <col min="1537" max="1537" width="5.85546875" style="2342" bestFit="1" customWidth="1"/>
    <col min="1538" max="1538" width="50.5703125" style="2342" bestFit="1" customWidth="1"/>
    <col min="1539" max="1539" width="4.85546875" style="2342" bestFit="1" customWidth="1"/>
    <col min="1540" max="1540" width="6.5703125" style="2342" bestFit="1" customWidth="1"/>
    <col min="1541" max="1541" width="9" style="2342" bestFit="1" customWidth="1"/>
    <col min="1542" max="1542" width="10" style="2342" bestFit="1" customWidth="1"/>
    <col min="1543" max="1792" width="9.140625" style="2342"/>
    <col min="1793" max="1793" width="5.85546875" style="2342" bestFit="1" customWidth="1"/>
    <col min="1794" max="1794" width="50.5703125" style="2342" bestFit="1" customWidth="1"/>
    <col min="1795" max="1795" width="4.85546875" style="2342" bestFit="1" customWidth="1"/>
    <col min="1796" max="1796" width="6.5703125" style="2342" bestFit="1" customWidth="1"/>
    <col min="1797" max="1797" width="9" style="2342" bestFit="1" customWidth="1"/>
    <col min="1798" max="1798" width="10" style="2342" bestFit="1" customWidth="1"/>
    <col min="1799" max="2048" width="9.140625" style="2342"/>
    <col min="2049" max="2049" width="5.85546875" style="2342" bestFit="1" customWidth="1"/>
    <col min="2050" max="2050" width="50.5703125" style="2342" bestFit="1" customWidth="1"/>
    <col min="2051" max="2051" width="4.85546875" style="2342" bestFit="1" customWidth="1"/>
    <col min="2052" max="2052" width="6.5703125" style="2342" bestFit="1" customWidth="1"/>
    <col min="2053" max="2053" width="9" style="2342" bestFit="1" customWidth="1"/>
    <col min="2054" max="2054" width="10" style="2342" bestFit="1" customWidth="1"/>
    <col min="2055" max="2304" width="9.140625" style="2342"/>
    <col min="2305" max="2305" width="5.85546875" style="2342" bestFit="1" customWidth="1"/>
    <col min="2306" max="2306" width="50.5703125" style="2342" bestFit="1" customWidth="1"/>
    <col min="2307" max="2307" width="4.85546875" style="2342" bestFit="1" customWidth="1"/>
    <col min="2308" max="2308" width="6.5703125" style="2342" bestFit="1" customWidth="1"/>
    <col min="2309" max="2309" width="9" style="2342" bestFit="1" customWidth="1"/>
    <col min="2310" max="2310" width="10" style="2342" bestFit="1" customWidth="1"/>
    <col min="2311" max="2560" width="9.140625" style="2342"/>
    <col min="2561" max="2561" width="5.85546875" style="2342" bestFit="1" customWidth="1"/>
    <col min="2562" max="2562" width="50.5703125" style="2342" bestFit="1" customWidth="1"/>
    <col min="2563" max="2563" width="4.85546875" style="2342" bestFit="1" customWidth="1"/>
    <col min="2564" max="2564" width="6.5703125" style="2342" bestFit="1" customWidth="1"/>
    <col min="2565" max="2565" width="9" style="2342" bestFit="1" customWidth="1"/>
    <col min="2566" max="2566" width="10" style="2342" bestFit="1" customWidth="1"/>
    <col min="2567" max="2816" width="9.140625" style="2342"/>
    <col min="2817" max="2817" width="5.85546875" style="2342" bestFit="1" customWidth="1"/>
    <col min="2818" max="2818" width="50.5703125" style="2342" bestFit="1" customWidth="1"/>
    <col min="2819" max="2819" width="4.85546875" style="2342" bestFit="1" customWidth="1"/>
    <col min="2820" max="2820" width="6.5703125" style="2342" bestFit="1" customWidth="1"/>
    <col min="2821" max="2821" width="9" style="2342" bestFit="1" customWidth="1"/>
    <col min="2822" max="2822" width="10" style="2342" bestFit="1" customWidth="1"/>
    <col min="2823" max="3072" width="9.140625" style="2342"/>
    <col min="3073" max="3073" width="5.85546875" style="2342" bestFit="1" customWidth="1"/>
    <col min="3074" max="3074" width="50.5703125" style="2342" bestFit="1" customWidth="1"/>
    <col min="3075" max="3075" width="4.85546875" style="2342" bestFit="1" customWidth="1"/>
    <col min="3076" max="3076" width="6.5703125" style="2342" bestFit="1" customWidth="1"/>
    <col min="3077" max="3077" width="9" style="2342" bestFit="1" customWidth="1"/>
    <col min="3078" max="3078" width="10" style="2342" bestFit="1" customWidth="1"/>
    <col min="3079" max="3328" width="9.140625" style="2342"/>
    <col min="3329" max="3329" width="5.85546875" style="2342" bestFit="1" customWidth="1"/>
    <col min="3330" max="3330" width="50.5703125" style="2342" bestFit="1" customWidth="1"/>
    <col min="3331" max="3331" width="4.85546875" style="2342" bestFit="1" customWidth="1"/>
    <col min="3332" max="3332" width="6.5703125" style="2342" bestFit="1" customWidth="1"/>
    <col min="3333" max="3333" width="9" style="2342" bestFit="1" customWidth="1"/>
    <col min="3334" max="3334" width="10" style="2342" bestFit="1" customWidth="1"/>
    <col min="3335" max="3584" width="9.140625" style="2342"/>
    <col min="3585" max="3585" width="5.85546875" style="2342" bestFit="1" customWidth="1"/>
    <col min="3586" max="3586" width="50.5703125" style="2342" bestFit="1" customWidth="1"/>
    <col min="3587" max="3587" width="4.85546875" style="2342" bestFit="1" customWidth="1"/>
    <col min="3588" max="3588" width="6.5703125" style="2342" bestFit="1" customWidth="1"/>
    <col min="3589" max="3589" width="9" style="2342" bestFit="1" customWidth="1"/>
    <col min="3590" max="3590" width="10" style="2342" bestFit="1" customWidth="1"/>
    <col min="3591" max="3840" width="9.140625" style="2342"/>
    <col min="3841" max="3841" width="5.85546875" style="2342" bestFit="1" customWidth="1"/>
    <col min="3842" max="3842" width="50.5703125" style="2342" bestFit="1" customWidth="1"/>
    <col min="3843" max="3843" width="4.85546875" style="2342" bestFit="1" customWidth="1"/>
    <col min="3844" max="3844" width="6.5703125" style="2342" bestFit="1" customWidth="1"/>
    <col min="3845" max="3845" width="9" style="2342" bestFit="1" customWidth="1"/>
    <col min="3846" max="3846" width="10" style="2342" bestFit="1" customWidth="1"/>
    <col min="3847" max="4096" width="9.140625" style="2342"/>
    <col min="4097" max="4097" width="5.85546875" style="2342" bestFit="1" customWidth="1"/>
    <col min="4098" max="4098" width="50.5703125" style="2342" bestFit="1" customWidth="1"/>
    <col min="4099" max="4099" width="4.85546875" style="2342" bestFit="1" customWidth="1"/>
    <col min="4100" max="4100" width="6.5703125" style="2342" bestFit="1" customWidth="1"/>
    <col min="4101" max="4101" width="9" style="2342" bestFit="1" customWidth="1"/>
    <col min="4102" max="4102" width="10" style="2342" bestFit="1" customWidth="1"/>
    <col min="4103" max="4352" width="9.140625" style="2342"/>
    <col min="4353" max="4353" width="5.85546875" style="2342" bestFit="1" customWidth="1"/>
    <col min="4354" max="4354" width="50.5703125" style="2342" bestFit="1" customWidth="1"/>
    <col min="4355" max="4355" width="4.85546875" style="2342" bestFit="1" customWidth="1"/>
    <col min="4356" max="4356" width="6.5703125" style="2342" bestFit="1" customWidth="1"/>
    <col min="4357" max="4357" width="9" style="2342" bestFit="1" customWidth="1"/>
    <col min="4358" max="4358" width="10" style="2342" bestFit="1" customWidth="1"/>
    <col min="4359" max="4608" width="9.140625" style="2342"/>
    <col min="4609" max="4609" width="5.85546875" style="2342" bestFit="1" customWidth="1"/>
    <col min="4610" max="4610" width="50.5703125" style="2342" bestFit="1" customWidth="1"/>
    <col min="4611" max="4611" width="4.85546875" style="2342" bestFit="1" customWidth="1"/>
    <col min="4612" max="4612" width="6.5703125" style="2342" bestFit="1" customWidth="1"/>
    <col min="4613" max="4613" width="9" style="2342" bestFit="1" customWidth="1"/>
    <col min="4614" max="4614" width="10" style="2342" bestFit="1" customWidth="1"/>
    <col min="4615" max="4864" width="9.140625" style="2342"/>
    <col min="4865" max="4865" width="5.85546875" style="2342" bestFit="1" customWidth="1"/>
    <col min="4866" max="4866" width="50.5703125" style="2342" bestFit="1" customWidth="1"/>
    <col min="4867" max="4867" width="4.85546875" style="2342" bestFit="1" customWidth="1"/>
    <col min="4868" max="4868" width="6.5703125" style="2342" bestFit="1" customWidth="1"/>
    <col min="4869" max="4869" width="9" style="2342" bestFit="1" customWidth="1"/>
    <col min="4870" max="4870" width="10" style="2342" bestFit="1" customWidth="1"/>
    <col min="4871" max="5120" width="9.140625" style="2342"/>
    <col min="5121" max="5121" width="5.85546875" style="2342" bestFit="1" customWidth="1"/>
    <col min="5122" max="5122" width="50.5703125" style="2342" bestFit="1" customWidth="1"/>
    <col min="5123" max="5123" width="4.85546875" style="2342" bestFit="1" customWidth="1"/>
    <col min="5124" max="5124" width="6.5703125" style="2342" bestFit="1" customWidth="1"/>
    <col min="5125" max="5125" width="9" style="2342" bestFit="1" customWidth="1"/>
    <col min="5126" max="5126" width="10" style="2342" bestFit="1" customWidth="1"/>
    <col min="5127" max="5376" width="9.140625" style="2342"/>
    <col min="5377" max="5377" width="5.85546875" style="2342" bestFit="1" customWidth="1"/>
    <col min="5378" max="5378" width="50.5703125" style="2342" bestFit="1" customWidth="1"/>
    <col min="5379" max="5379" width="4.85546875" style="2342" bestFit="1" customWidth="1"/>
    <col min="5380" max="5380" width="6.5703125" style="2342" bestFit="1" customWidth="1"/>
    <col min="5381" max="5381" width="9" style="2342" bestFit="1" customWidth="1"/>
    <col min="5382" max="5382" width="10" style="2342" bestFit="1" customWidth="1"/>
    <col min="5383" max="5632" width="9.140625" style="2342"/>
    <col min="5633" max="5633" width="5.85546875" style="2342" bestFit="1" customWidth="1"/>
    <col min="5634" max="5634" width="50.5703125" style="2342" bestFit="1" customWidth="1"/>
    <col min="5635" max="5635" width="4.85546875" style="2342" bestFit="1" customWidth="1"/>
    <col min="5636" max="5636" width="6.5703125" style="2342" bestFit="1" customWidth="1"/>
    <col min="5637" max="5637" width="9" style="2342" bestFit="1" customWidth="1"/>
    <col min="5638" max="5638" width="10" style="2342" bestFit="1" customWidth="1"/>
    <col min="5639" max="5888" width="9.140625" style="2342"/>
    <col min="5889" max="5889" width="5.85546875" style="2342" bestFit="1" customWidth="1"/>
    <col min="5890" max="5890" width="50.5703125" style="2342" bestFit="1" customWidth="1"/>
    <col min="5891" max="5891" width="4.85546875" style="2342" bestFit="1" customWidth="1"/>
    <col min="5892" max="5892" width="6.5703125" style="2342" bestFit="1" customWidth="1"/>
    <col min="5893" max="5893" width="9" style="2342" bestFit="1" customWidth="1"/>
    <col min="5894" max="5894" width="10" style="2342" bestFit="1" customWidth="1"/>
    <col min="5895" max="6144" width="9.140625" style="2342"/>
    <col min="6145" max="6145" width="5.85546875" style="2342" bestFit="1" customWidth="1"/>
    <col min="6146" max="6146" width="50.5703125" style="2342" bestFit="1" customWidth="1"/>
    <col min="6147" max="6147" width="4.85546875" style="2342" bestFit="1" customWidth="1"/>
    <col min="6148" max="6148" width="6.5703125" style="2342" bestFit="1" customWidth="1"/>
    <col min="6149" max="6149" width="9" style="2342" bestFit="1" customWidth="1"/>
    <col min="6150" max="6150" width="10" style="2342" bestFit="1" customWidth="1"/>
    <col min="6151" max="6400" width="9.140625" style="2342"/>
    <col min="6401" max="6401" width="5.85546875" style="2342" bestFit="1" customWidth="1"/>
    <col min="6402" max="6402" width="50.5703125" style="2342" bestFit="1" customWidth="1"/>
    <col min="6403" max="6403" width="4.85546875" style="2342" bestFit="1" customWidth="1"/>
    <col min="6404" max="6404" width="6.5703125" style="2342" bestFit="1" customWidth="1"/>
    <col min="6405" max="6405" width="9" style="2342" bestFit="1" customWidth="1"/>
    <col min="6406" max="6406" width="10" style="2342" bestFit="1" customWidth="1"/>
    <col min="6407" max="6656" width="9.140625" style="2342"/>
    <col min="6657" max="6657" width="5.85546875" style="2342" bestFit="1" customWidth="1"/>
    <col min="6658" max="6658" width="50.5703125" style="2342" bestFit="1" customWidth="1"/>
    <col min="6659" max="6659" width="4.85546875" style="2342" bestFit="1" customWidth="1"/>
    <col min="6660" max="6660" width="6.5703125" style="2342" bestFit="1" customWidth="1"/>
    <col min="6661" max="6661" width="9" style="2342" bestFit="1" customWidth="1"/>
    <col min="6662" max="6662" width="10" style="2342" bestFit="1" customWidth="1"/>
    <col min="6663" max="6912" width="9.140625" style="2342"/>
    <col min="6913" max="6913" width="5.85546875" style="2342" bestFit="1" customWidth="1"/>
    <col min="6914" max="6914" width="50.5703125" style="2342" bestFit="1" customWidth="1"/>
    <col min="6915" max="6915" width="4.85546875" style="2342" bestFit="1" customWidth="1"/>
    <col min="6916" max="6916" width="6.5703125" style="2342" bestFit="1" customWidth="1"/>
    <col min="6917" max="6917" width="9" style="2342" bestFit="1" customWidth="1"/>
    <col min="6918" max="6918" width="10" style="2342" bestFit="1" customWidth="1"/>
    <col min="6919" max="7168" width="9.140625" style="2342"/>
    <col min="7169" max="7169" width="5.85546875" style="2342" bestFit="1" customWidth="1"/>
    <col min="7170" max="7170" width="50.5703125" style="2342" bestFit="1" customWidth="1"/>
    <col min="7171" max="7171" width="4.85546875" style="2342" bestFit="1" customWidth="1"/>
    <col min="7172" max="7172" width="6.5703125" style="2342" bestFit="1" customWidth="1"/>
    <col min="7173" max="7173" width="9" style="2342" bestFit="1" customWidth="1"/>
    <col min="7174" max="7174" width="10" style="2342" bestFit="1" customWidth="1"/>
    <col min="7175" max="7424" width="9.140625" style="2342"/>
    <col min="7425" max="7425" width="5.85546875" style="2342" bestFit="1" customWidth="1"/>
    <col min="7426" max="7426" width="50.5703125" style="2342" bestFit="1" customWidth="1"/>
    <col min="7427" max="7427" width="4.85546875" style="2342" bestFit="1" customWidth="1"/>
    <col min="7428" max="7428" width="6.5703125" style="2342" bestFit="1" customWidth="1"/>
    <col min="7429" max="7429" width="9" style="2342" bestFit="1" customWidth="1"/>
    <col min="7430" max="7430" width="10" style="2342" bestFit="1" customWidth="1"/>
    <col min="7431" max="7680" width="9.140625" style="2342"/>
    <col min="7681" max="7681" width="5.85546875" style="2342" bestFit="1" customWidth="1"/>
    <col min="7682" max="7682" width="50.5703125" style="2342" bestFit="1" customWidth="1"/>
    <col min="7683" max="7683" width="4.85546875" style="2342" bestFit="1" customWidth="1"/>
    <col min="7684" max="7684" width="6.5703125" style="2342" bestFit="1" customWidth="1"/>
    <col min="7685" max="7685" width="9" style="2342" bestFit="1" customWidth="1"/>
    <col min="7686" max="7686" width="10" style="2342" bestFit="1" customWidth="1"/>
    <col min="7687" max="7936" width="9.140625" style="2342"/>
    <col min="7937" max="7937" width="5.85546875" style="2342" bestFit="1" customWidth="1"/>
    <col min="7938" max="7938" width="50.5703125" style="2342" bestFit="1" customWidth="1"/>
    <col min="7939" max="7939" width="4.85546875" style="2342" bestFit="1" customWidth="1"/>
    <col min="7940" max="7940" width="6.5703125" style="2342" bestFit="1" customWidth="1"/>
    <col min="7941" max="7941" width="9" style="2342" bestFit="1" customWidth="1"/>
    <col min="7942" max="7942" width="10" style="2342" bestFit="1" customWidth="1"/>
    <col min="7943" max="8192" width="9.140625" style="2342"/>
    <col min="8193" max="8193" width="5.85546875" style="2342" bestFit="1" customWidth="1"/>
    <col min="8194" max="8194" width="50.5703125" style="2342" bestFit="1" customWidth="1"/>
    <col min="8195" max="8195" width="4.85546875" style="2342" bestFit="1" customWidth="1"/>
    <col min="8196" max="8196" width="6.5703125" style="2342" bestFit="1" customWidth="1"/>
    <col min="8197" max="8197" width="9" style="2342" bestFit="1" customWidth="1"/>
    <col min="8198" max="8198" width="10" style="2342" bestFit="1" customWidth="1"/>
    <col min="8199" max="8448" width="9.140625" style="2342"/>
    <col min="8449" max="8449" width="5.85546875" style="2342" bestFit="1" customWidth="1"/>
    <col min="8450" max="8450" width="50.5703125" style="2342" bestFit="1" customWidth="1"/>
    <col min="8451" max="8451" width="4.85546875" style="2342" bestFit="1" customWidth="1"/>
    <col min="8452" max="8452" width="6.5703125" style="2342" bestFit="1" customWidth="1"/>
    <col min="8453" max="8453" width="9" style="2342" bestFit="1" customWidth="1"/>
    <col min="8454" max="8454" width="10" style="2342" bestFit="1" customWidth="1"/>
    <col min="8455" max="8704" width="9.140625" style="2342"/>
    <col min="8705" max="8705" width="5.85546875" style="2342" bestFit="1" customWidth="1"/>
    <col min="8706" max="8706" width="50.5703125" style="2342" bestFit="1" customWidth="1"/>
    <col min="8707" max="8707" width="4.85546875" style="2342" bestFit="1" customWidth="1"/>
    <col min="8708" max="8708" width="6.5703125" style="2342" bestFit="1" customWidth="1"/>
    <col min="8709" max="8709" width="9" style="2342" bestFit="1" customWidth="1"/>
    <col min="8710" max="8710" width="10" style="2342" bestFit="1" customWidth="1"/>
    <col min="8711" max="8960" width="9.140625" style="2342"/>
    <col min="8961" max="8961" width="5.85546875" style="2342" bestFit="1" customWidth="1"/>
    <col min="8962" max="8962" width="50.5703125" style="2342" bestFit="1" customWidth="1"/>
    <col min="8963" max="8963" width="4.85546875" style="2342" bestFit="1" customWidth="1"/>
    <col min="8964" max="8964" width="6.5703125" style="2342" bestFit="1" customWidth="1"/>
    <col min="8965" max="8965" width="9" style="2342" bestFit="1" customWidth="1"/>
    <col min="8966" max="8966" width="10" style="2342" bestFit="1" customWidth="1"/>
    <col min="8967" max="9216" width="9.140625" style="2342"/>
    <col min="9217" max="9217" width="5.85546875" style="2342" bestFit="1" customWidth="1"/>
    <col min="9218" max="9218" width="50.5703125" style="2342" bestFit="1" customWidth="1"/>
    <col min="9219" max="9219" width="4.85546875" style="2342" bestFit="1" customWidth="1"/>
    <col min="9220" max="9220" width="6.5703125" style="2342" bestFit="1" customWidth="1"/>
    <col min="9221" max="9221" width="9" style="2342" bestFit="1" customWidth="1"/>
    <col min="9222" max="9222" width="10" style="2342" bestFit="1" customWidth="1"/>
    <col min="9223" max="9472" width="9.140625" style="2342"/>
    <col min="9473" max="9473" width="5.85546875" style="2342" bestFit="1" customWidth="1"/>
    <col min="9474" max="9474" width="50.5703125" style="2342" bestFit="1" customWidth="1"/>
    <col min="9475" max="9475" width="4.85546875" style="2342" bestFit="1" customWidth="1"/>
    <col min="9476" max="9476" width="6.5703125" style="2342" bestFit="1" customWidth="1"/>
    <col min="9477" max="9477" width="9" style="2342" bestFit="1" customWidth="1"/>
    <col min="9478" max="9478" width="10" style="2342" bestFit="1" customWidth="1"/>
    <col min="9479" max="9728" width="9.140625" style="2342"/>
    <col min="9729" max="9729" width="5.85546875" style="2342" bestFit="1" customWidth="1"/>
    <col min="9730" max="9730" width="50.5703125" style="2342" bestFit="1" customWidth="1"/>
    <col min="9731" max="9731" width="4.85546875" style="2342" bestFit="1" customWidth="1"/>
    <col min="9732" max="9732" width="6.5703125" style="2342" bestFit="1" customWidth="1"/>
    <col min="9733" max="9733" width="9" style="2342" bestFit="1" customWidth="1"/>
    <col min="9734" max="9734" width="10" style="2342" bestFit="1" customWidth="1"/>
    <col min="9735" max="9984" width="9.140625" style="2342"/>
    <col min="9985" max="9985" width="5.85546875" style="2342" bestFit="1" customWidth="1"/>
    <col min="9986" max="9986" width="50.5703125" style="2342" bestFit="1" customWidth="1"/>
    <col min="9987" max="9987" width="4.85546875" style="2342" bestFit="1" customWidth="1"/>
    <col min="9988" max="9988" width="6.5703125" style="2342" bestFit="1" customWidth="1"/>
    <col min="9989" max="9989" width="9" style="2342" bestFit="1" customWidth="1"/>
    <col min="9990" max="9990" width="10" style="2342" bestFit="1" customWidth="1"/>
    <col min="9991" max="10240" width="9.140625" style="2342"/>
    <col min="10241" max="10241" width="5.85546875" style="2342" bestFit="1" customWidth="1"/>
    <col min="10242" max="10242" width="50.5703125" style="2342" bestFit="1" customWidth="1"/>
    <col min="10243" max="10243" width="4.85546875" style="2342" bestFit="1" customWidth="1"/>
    <col min="10244" max="10244" width="6.5703125" style="2342" bestFit="1" customWidth="1"/>
    <col min="10245" max="10245" width="9" style="2342" bestFit="1" customWidth="1"/>
    <col min="10246" max="10246" width="10" style="2342" bestFit="1" customWidth="1"/>
    <col min="10247" max="10496" width="9.140625" style="2342"/>
    <col min="10497" max="10497" width="5.85546875" style="2342" bestFit="1" customWidth="1"/>
    <col min="10498" max="10498" width="50.5703125" style="2342" bestFit="1" customWidth="1"/>
    <col min="10499" max="10499" width="4.85546875" style="2342" bestFit="1" customWidth="1"/>
    <col min="10500" max="10500" width="6.5703125" style="2342" bestFit="1" customWidth="1"/>
    <col min="10501" max="10501" width="9" style="2342" bestFit="1" customWidth="1"/>
    <col min="10502" max="10502" width="10" style="2342" bestFit="1" customWidth="1"/>
    <col min="10503" max="10752" width="9.140625" style="2342"/>
    <col min="10753" max="10753" width="5.85546875" style="2342" bestFit="1" customWidth="1"/>
    <col min="10754" max="10754" width="50.5703125" style="2342" bestFit="1" customWidth="1"/>
    <col min="10755" max="10755" width="4.85546875" style="2342" bestFit="1" customWidth="1"/>
    <col min="10756" max="10756" width="6.5703125" style="2342" bestFit="1" customWidth="1"/>
    <col min="10757" max="10757" width="9" style="2342" bestFit="1" customWidth="1"/>
    <col min="10758" max="10758" width="10" style="2342" bestFit="1" customWidth="1"/>
    <col min="10759" max="11008" width="9.140625" style="2342"/>
    <col min="11009" max="11009" width="5.85546875" style="2342" bestFit="1" customWidth="1"/>
    <col min="11010" max="11010" width="50.5703125" style="2342" bestFit="1" customWidth="1"/>
    <col min="11011" max="11011" width="4.85546875" style="2342" bestFit="1" customWidth="1"/>
    <col min="11012" max="11012" width="6.5703125" style="2342" bestFit="1" customWidth="1"/>
    <col min="11013" max="11013" width="9" style="2342" bestFit="1" customWidth="1"/>
    <col min="11014" max="11014" width="10" style="2342" bestFit="1" customWidth="1"/>
    <col min="11015" max="11264" width="9.140625" style="2342"/>
    <col min="11265" max="11265" width="5.85546875" style="2342" bestFit="1" customWidth="1"/>
    <col min="11266" max="11266" width="50.5703125" style="2342" bestFit="1" customWidth="1"/>
    <col min="11267" max="11267" width="4.85546875" style="2342" bestFit="1" customWidth="1"/>
    <col min="11268" max="11268" width="6.5703125" style="2342" bestFit="1" customWidth="1"/>
    <col min="11269" max="11269" width="9" style="2342" bestFit="1" customWidth="1"/>
    <col min="11270" max="11270" width="10" style="2342" bestFit="1" customWidth="1"/>
    <col min="11271" max="11520" width="9.140625" style="2342"/>
    <col min="11521" max="11521" width="5.85546875" style="2342" bestFit="1" customWidth="1"/>
    <col min="11522" max="11522" width="50.5703125" style="2342" bestFit="1" customWidth="1"/>
    <col min="11523" max="11523" width="4.85546875" style="2342" bestFit="1" customWidth="1"/>
    <col min="11524" max="11524" width="6.5703125" style="2342" bestFit="1" customWidth="1"/>
    <col min="11525" max="11525" width="9" style="2342" bestFit="1" customWidth="1"/>
    <col min="11526" max="11526" width="10" style="2342" bestFit="1" customWidth="1"/>
    <col min="11527" max="11776" width="9.140625" style="2342"/>
    <col min="11777" max="11777" width="5.85546875" style="2342" bestFit="1" customWidth="1"/>
    <col min="11778" max="11778" width="50.5703125" style="2342" bestFit="1" customWidth="1"/>
    <col min="11779" max="11779" width="4.85546875" style="2342" bestFit="1" customWidth="1"/>
    <col min="11780" max="11780" width="6.5703125" style="2342" bestFit="1" customWidth="1"/>
    <col min="11781" max="11781" width="9" style="2342" bestFit="1" customWidth="1"/>
    <col min="11782" max="11782" width="10" style="2342" bestFit="1" customWidth="1"/>
    <col min="11783" max="12032" width="9.140625" style="2342"/>
    <col min="12033" max="12033" width="5.85546875" style="2342" bestFit="1" customWidth="1"/>
    <col min="12034" max="12034" width="50.5703125" style="2342" bestFit="1" customWidth="1"/>
    <col min="12035" max="12035" width="4.85546875" style="2342" bestFit="1" customWidth="1"/>
    <col min="12036" max="12036" width="6.5703125" style="2342" bestFit="1" customWidth="1"/>
    <col min="12037" max="12037" width="9" style="2342" bestFit="1" customWidth="1"/>
    <col min="12038" max="12038" width="10" style="2342" bestFit="1" customWidth="1"/>
    <col min="12039" max="12288" width="9.140625" style="2342"/>
    <col min="12289" max="12289" width="5.85546875" style="2342" bestFit="1" customWidth="1"/>
    <col min="12290" max="12290" width="50.5703125" style="2342" bestFit="1" customWidth="1"/>
    <col min="12291" max="12291" width="4.85546875" style="2342" bestFit="1" customWidth="1"/>
    <col min="12292" max="12292" width="6.5703125" style="2342" bestFit="1" customWidth="1"/>
    <col min="12293" max="12293" width="9" style="2342" bestFit="1" customWidth="1"/>
    <col min="12294" max="12294" width="10" style="2342" bestFit="1" customWidth="1"/>
    <col min="12295" max="12544" width="9.140625" style="2342"/>
    <col min="12545" max="12545" width="5.85546875" style="2342" bestFit="1" customWidth="1"/>
    <col min="12546" max="12546" width="50.5703125" style="2342" bestFit="1" customWidth="1"/>
    <col min="12547" max="12547" width="4.85546875" style="2342" bestFit="1" customWidth="1"/>
    <col min="12548" max="12548" width="6.5703125" style="2342" bestFit="1" customWidth="1"/>
    <col min="12549" max="12549" width="9" style="2342" bestFit="1" customWidth="1"/>
    <col min="12550" max="12550" width="10" style="2342" bestFit="1" customWidth="1"/>
    <col min="12551" max="12800" width="9.140625" style="2342"/>
    <col min="12801" max="12801" width="5.85546875" style="2342" bestFit="1" customWidth="1"/>
    <col min="12802" max="12802" width="50.5703125" style="2342" bestFit="1" customWidth="1"/>
    <col min="12803" max="12803" width="4.85546875" style="2342" bestFit="1" customWidth="1"/>
    <col min="12804" max="12804" width="6.5703125" style="2342" bestFit="1" customWidth="1"/>
    <col min="12805" max="12805" width="9" style="2342" bestFit="1" customWidth="1"/>
    <col min="12806" max="12806" width="10" style="2342" bestFit="1" customWidth="1"/>
    <col min="12807" max="13056" width="9.140625" style="2342"/>
    <col min="13057" max="13057" width="5.85546875" style="2342" bestFit="1" customWidth="1"/>
    <col min="13058" max="13058" width="50.5703125" style="2342" bestFit="1" customWidth="1"/>
    <col min="13059" max="13059" width="4.85546875" style="2342" bestFit="1" customWidth="1"/>
    <col min="13060" max="13060" width="6.5703125" style="2342" bestFit="1" customWidth="1"/>
    <col min="13061" max="13061" width="9" style="2342" bestFit="1" customWidth="1"/>
    <col min="13062" max="13062" width="10" style="2342" bestFit="1" customWidth="1"/>
    <col min="13063" max="13312" width="9.140625" style="2342"/>
    <col min="13313" max="13313" width="5.85546875" style="2342" bestFit="1" customWidth="1"/>
    <col min="13314" max="13314" width="50.5703125" style="2342" bestFit="1" customWidth="1"/>
    <col min="13315" max="13315" width="4.85546875" style="2342" bestFit="1" customWidth="1"/>
    <col min="13316" max="13316" width="6.5703125" style="2342" bestFit="1" customWidth="1"/>
    <col min="13317" max="13317" width="9" style="2342" bestFit="1" customWidth="1"/>
    <col min="13318" max="13318" width="10" style="2342" bestFit="1" customWidth="1"/>
    <col min="13319" max="13568" width="9.140625" style="2342"/>
    <col min="13569" max="13569" width="5.85546875" style="2342" bestFit="1" customWidth="1"/>
    <col min="13570" max="13570" width="50.5703125" style="2342" bestFit="1" customWidth="1"/>
    <col min="13571" max="13571" width="4.85546875" style="2342" bestFit="1" customWidth="1"/>
    <col min="13572" max="13572" width="6.5703125" style="2342" bestFit="1" customWidth="1"/>
    <col min="13573" max="13573" width="9" style="2342" bestFit="1" customWidth="1"/>
    <col min="13574" max="13574" width="10" style="2342" bestFit="1" customWidth="1"/>
    <col min="13575" max="13824" width="9.140625" style="2342"/>
    <col min="13825" max="13825" width="5.85546875" style="2342" bestFit="1" customWidth="1"/>
    <col min="13826" max="13826" width="50.5703125" style="2342" bestFit="1" customWidth="1"/>
    <col min="13827" max="13827" width="4.85546875" style="2342" bestFit="1" customWidth="1"/>
    <col min="13828" max="13828" width="6.5703125" style="2342" bestFit="1" customWidth="1"/>
    <col min="13829" max="13829" width="9" style="2342" bestFit="1" customWidth="1"/>
    <col min="13830" max="13830" width="10" style="2342" bestFit="1" customWidth="1"/>
    <col min="13831" max="14080" width="9.140625" style="2342"/>
    <col min="14081" max="14081" width="5.85546875" style="2342" bestFit="1" customWidth="1"/>
    <col min="14082" max="14082" width="50.5703125" style="2342" bestFit="1" customWidth="1"/>
    <col min="14083" max="14083" width="4.85546875" style="2342" bestFit="1" customWidth="1"/>
    <col min="14084" max="14084" width="6.5703125" style="2342" bestFit="1" customWidth="1"/>
    <col min="14085" max="14085" width="9" style="2342" bestFit="1" customWidth="1"/>
    <col min="14086" max="14086" width="10" style="2342" bestFit="1" customWidth="1"/>
    <col min="14087" max="14336" width="9.140625" style="2342"/>
    <col min="14337" max="14337" width="5.85546875" style="2342" bestFit="1" customWidth="1"/>
    <col min="14338" max="14338" width="50.5703125" style="2342" bestFit="1" customWidth="1"/>
    <col min="14339" max="14339" width="4.85546875" style="2342" bestFit="1" customWidth="1"/>
    <col min="14340" max="14340" width="6.5703125" style="2342" bestFit="1" customWidth="1"/>
    <col min="14341" max="14341" width="9" style="2342" bestFit="1" customWidth="1"/>
    <col min="14342" max="14342" width="10" style="2342" bestFit="1" customWidth="1"/>
    <col min="14343" max="14592" width="9.140625" style="2342"/>
    <col min="14593" max="14593" width="5.85546875" style="2342" bestFit="1" customWidth="1"/>
    <col min="14594" max="14594" width="50.5703125" style="2342" bestFit="1" customWidth="1"/>
    <col min="14595" max="14595" width="4.85546875" style="2342" bestFit="1" customWidth="1"/>
    <col min="14596" max="14596" width="6.5703125" style="2342" bestFit="1" customWidth="1"/>
    <col min="14597" max="14597" width="9" style="2342" bestFit="1" customWidth="1"/>
    <col min="14598" max="14598" width="10" style="2342" bestFit="1" customWidth="1"/>
    <col min="14599" max="14848" width="9.140625" style="2342"/>
    <col min="14849" max="14849" width="5.85546875" style="2342" bestFit="1" customWidth="1"/>
    <col min="14850" max="14850" width="50.5703125" style="2342" bestFit="1" customWidth="1"/>
    <col min="14851" max="14851" width="4.85546875" style="2342" bestFit="1" customWidth="1"/>
    <col min="14852" max="14852" width="6.5703125" style="2342" bestFit="1" customWidth="1"/>
    <col min="14853" max="14853" width="9" style="2342" bestFit="1" customWidth="1"/>
    <col min="14854" max="14854" width="10" style="2342" bestFit="1" customWidth="1"/>
    <col min="14855" max="15104" width="9.140625" style="2342"/>
    <col min="15105" max="15105" width="5.85546875" style="2342" bestFit="1" customWidth="1"/>
    <col min="15106" max="15106" width="50.5703125" style="2342" bestFit="1" customWidth="1"/>
    <col min="15107" max="15107" width="4.85546875" style="2342" bestFit="1" customWidth="1"/>
    <col min="15108" max="15108" width="6.5703125" style="2342" bestFit="1" customWidth="1"/>
    <col min="15109" max="15109" width="9" style="2342" bestFit="1" customWidth="1"/>
    <col min="15110" max="15110" width="10" style="2342" bestFit="1" customWidth="1"/>
    <col min="15111" max="15360" width="9.140625" style="2342"/>
    <col min="15361" max="15361" width="5.85546875" style="2342" bestFit="1" customWidth="1"/>
    <col min="15362" max="15362" width="50.5703125" style="2342" bestFit="1" customWidth="1"/>
    <col min="15363" max="15363" width="4.85546875" style="2342" bestFit="1" customWidth="1"/>
    <col min="15364" max="15364" width="6.5703125" style="2342" bestFit="1" customWidth="1"/>
    <col min="15365" max="15365" width="9" style="2342" bestFit="1" customWidth="1"/>
    <col min="15366" max="15366" width="10" style="2342" bestFit="1" customWidth="1"/>
    <col min="15367" max="15616" width="9.140625" style="2342"/>
    <col min="15617" max="15617" width="5.85546875" style="2342" bestFit="1" customWidth="1"/>
    <col min="15618" max="15618" width="50.5703125" style="2342" bestFit="1" customWidth="1"/>
    <col min="15619" max="15619" width="4.85546875" style="2342" bestFit="1" customWidth="1"/>
    <col min="15620" max="15620" width="6.5703125" style="2342" bestFit="1" customWidth="1"/>
    <col min="15621" max="15621" width="9" style="2342" bestFit="1" customWidth="1"/>
    <col min="15622" max="15622" width="10" style="2342" bestFit="1" customWidth="1"/>
    <col min="15623" max="15872" width="9.140625" style="2342"/>
    <col min="15873" max="15873" width="5.85546875" style="2342" bestFit="1" customWidth="1"/>
    <col min="15874" max="15874" width="50.5703125" style="2342" bestFit="1" customWidth="1"/>
    <col min="15875" max="15875" width="4.85546875" style="2342" bestFit="1" customWidth="1"/>
    <col min="15876" max="15876" width="6.5703125" style="2342" bestFit="1" customWidth="1"/>
    <col min="15877" max="15877" width="9" style="2342" bestFit="1" customWidth="1"/>
    <col min="15878" max="15878" width="10" style="2342" bestFit="1" customWidth="1"/>
    <col min="15879" max="16128" width="9.140625" style="2342"/>
    <col min="16129" max="16129" width="5.85546875" style="2342" bestFit="1" customWidth="1"/>
    <col min="16130" max="16130" width="50.5703125" style="2342" bestFit="1" customWidth="1"/>
    <col min="16131" max="16131" width="4.85546875" style="2342" bestFit="1" customWidth="1"/>
    <col min="16132" max="16132" width="6.5703125" style="2342" bestFit="1" customWidth="1"/>
    <col min="16133" max="16133" width="9" style="2342" bestFit="1" customWidth="1"/>
    <col min="16134" max="16134" width="10" style="2342" bestFit="1" customWidth="1"/>
    <col min="16135" max="16384" width="9.140625" style="2342"/>
  </cols>
  <sheetData>
    <row r="1" spans="1:25" s="2335" customFormat="1" ht="24" customHeight="1">
      <c r="A1" s="2330" t="s">
        <v>2713</v>
      </c>
      <c r="B1" s="2331" t="s">
        <v>2714</v>
      </c>
      <c r="C1" s="2332" t="s">
        <v>2058</v>
      </c>
      <c r="D1" s="2333" t="s">
        <v>39</v>
      </c>
      <c r="E1" s="2261" t="s">
        <v>2946</v>
      </c>
      <c r="F1" s="2334" t="s">
        <v>2716</v>
      </c>
      <c r="G1" s="2586"/>
      <c r="H1" s="2586"/>
      <c r="I1" s="2586"/>
      <c r="J1" s="2586"/>
      <c r="K1" s="2586"/>
      <c r="L1" s="2586"/>
      <c r="M1" s="2586"/>
      <c r="N1" s="2586"/>
      <c r="O1" s="2586"/>
      <c r="P1" s="2586"/>
      <c r="Q1" s="2586"/>
      <c r="R1" s="2586"/>
      <c r="S1" s="2586"/>
      <c r="T1" s="2586"/>
      <c r="U1" s="2586"/>
      <c r="V1" s="2586"/>
      <c r="W1" s="2586"/>
      <c r="X1" s="2586"/>
      <c r="Y1" s="2586"/>
    </row>
    <row r="2" spans="1:25" s="2335" customFormat="1" ht="13.5" customHeight="1">
      <c r="A2" s="2330"/>
      <c r="B2" s="2331"/>
      <c r="C2" s="2332"/>
      <c r="D2" s="2333"/>
      <c r="E2" s="2336"/>
      <c r="F2" s="2334"/>
      <c r="G2" s="2586"/>
      <c r="H2" s="2586"/>
      <c r="I2" s="2586"/>
      <c r="J2" s="2586"/>
      <c r="K2" s="2586"/>
      <c r="L2" s="2586"/>
      <c r="M2" s="2586"/>
      <c r="N2" s="2586"/>
      <c r="O2" s="2586"/>
      <c r="P2" s="2586"/>
      <c r="Q2" s="2586"/>
      <c r="R2" s="2586"/>
      <c r="S2" s="2586"/>
      <c r="T2" s="2586"/>
      <c r="U2" s="2586"/>
      <c r="V2" s="2586"/>
      <c r="W2" s="2586"/>
      <c r="X2" s="2586"/>
      <c r="Y2" s="2586"/>
    </row>
    <row r="3" spans="1:25" ht="36">
      <c r="A3" s="2337" t="s">
        <v>2663</v>
      </c>
      <c r="B3" s="2338" t="s">
        <v>2664</v>
      </c>
      <c r="C3" s="2339"/>
      <c r="D3" s="2340"/>
      <c r="E3" s="2341"/>
      <c r="F3" s="2341"/>
    </row>
    <row r="4" spans="1:25">
      <c r="A4" s="2343"/>
      <c r="B4" s="2344"/>
      <c r="C4" s="2345"/>
      <c r="D4" s="2346"/>
      <c r="E4" s="2581"/>
      <c r="F4" s="2341"/>
    </row>
    <row r="5" spans="1:25" ht="38.25">
      <c r="A5" s="2339"/>
      <c r="B5" s="2207" t="s">
        <v>3197</v>
      </c>
      <c r="C5" s="2345"/>
      <c r="D5" s="2346"/>
      <c r="E5" s="2581"/>
      <c r="F5" s="2341"/>
    </row>
    <row r="6" spans="1:25" ht="15.75">
      <c r="A6" s="2347"/>
      <c r="B6" s="2348"/>
      <c r="C6" s="2345"/>
      <c r="D6" s="2346"/>
      <c r="E6" s="2581"/>
      <c r="F6" s="2341"/>
    </row>
    <row r="7" spans="1:25">
      <c r="A7" s="2349"/>
      <c r="B7" s="2350" t="s">
        <v>3391</v>
      </c>
      <c r="C7" s="2351"/>
      <c r="D7" s="2352"/>
      <c r="E7" s="2581"/>
      <c r="F7" s="2341"/>
    </row>
    <row r="8" spans="1:25">
      <c r="A8" s="2349"/>
      <c r="B8" s="2350"/>
      <c r="C8" s="2351"/>
      <c r="D8" s="2352"/>
      <c r="E8" s="2581"/>
      <c r="F8" s="2341"/>
    </row>
    <row r="9" spans="1:25" ht="25.5">
      <c r="A9" s="2353">
        <f>COUNT($A$3:A8)+1</f>
        <v>1</v>
      </c>
      <c r="B9" s="2354" t="s">
        <v>3392</v>
      </c>
      <c r="C9" s="2355"/>
      <c r="D9" s="2356"/>
      <c r="E9" s="2581"/>
      <c r="F9" s="2341"/>
    </row>
    <row r="10" spans="1:25">
      <c r="A10" s="2357"/>
      <c r="B10" s="2354" t="s">
        <v>2835</v>
      </c>
      <c r="C10" s="2355" t="s">
        <v>84</v>
      </c>
      <c r="D10" s="2356">
        <v>2</v>
      </c>
      <c r="E10" s="2581"/>
      <c r="F10" s="2341">
        <f>D10*E10</f>
        <v>0</v>
      </c>
    </row>
    <row r="11" spans="1:25">
      <c r="A11" s="2357"/>
      <c r="B11" s="2354"/>
      <c r="C11" s="2355"/>
      <c r="D11" s="2356"/>
      <c r="E11" s="2581"/>
      <c r="F11" s="2341"/>
    </row>
    <row r="12" spans="1:25" s="2360" customFormat="1" ht="25.5">
      <c r="A12" s="2353">
        <f>COUNT($A$3:A11)+1</f>
        <v>2</v>
      </c>
      <c r="B12" s="2358" t="s">
        <v>3177</v>
      </c>
      <c r="C12" s="2355"/>
      <c r="D12" s="2341"/>
      <c r="E12" s="2373"/>
      <c r="F12" s="2359">
        <f>D12*E12</f>
        <v>0</v>
      </c>
      <c r="G12" s="2588"/>
      <c r="H12" s="2588"/>
      <c r="I12" s="2588"/>
      <c r="J12" s="2588"/>
      <c r="K12" s="2588"/>
      <c r="L12" s="2588"/>
      <c r="M12" s="2588"/>
      <c r="N12" s="2588"/>
      <c r="O12" s="2588"/>
      <c r="P12" s="2588"/>
      <c r="Q12" s="2588"/>
      <c r="R12" s="2588"/>
      <c r="S12" s="2588"/>
      <c r="T12" s="2588"/>
      <c r="U12" s="2588"/>
      <c r="V12" s="2588"/>
      <c r="W12" s="2588"/>
      <c r="X12" s="2588"/>
      <c r="Y12" s="2588"/>
    </row>
    <row r="13" spans="1:25" s="2360" customFormat="1">
      <c r="A13" s="2357"/>
      <c r="B13" s="2354" t="s">
        <v>3178</v>
      </c>
      <c r="C13" s="2355" t="s">
        <v>84</v>
      </c>
      <c r="D13" s="2341">
        <v>2</v>
      </c>
      <c r="E13" s="2373"/>
      <c r="F13" s="2341">
        <f>D13*E13</f>
        <v>0</v>
      </c>
      <c r="G13" s="2588"/>
      <c r="H13" s="2588"/>
      <c r="I13" s="2588"/>
      <c r="J13" s="2588"/>
      <c r="K13" s="2588"/>
      <c r="L13" s="2588"/>
      <c r="M13" s="2588"/>
      <c r="N13" s="2588"/>
      <c r="O13" s="2588"/>
      <c r="P13" s="2588"/>
      <c r="Q13" s="2588"/>
      <c r="R13" s="2588"/>
      <c r="S13" s="2588"/>
      <c r="T13" s="2588"/>
      <c r="U13" s="2588"/>
      <c r="V13" s="2588"/>
      <c r="W13" s="2588"/>
      <c r="X13" s="2588"/>
      <c r="Y13" s="2588"/>
    </row>
    <row r="14" spans="1:25" s="2360" customFormat="1">
      <c r="A14" s="2357"/>
      <c r="B14" s="2354"/>
      <c r="C14" s="2355"/>
      <c r="D14" s="2341"/>
      <c r="E14" s="2373"/>
      <c r="F14" s="2341"/>
      <c r="G14" s="2588"/>
      <c r="H14" s="2588"/>
      <c r="I14" s="2588"/>
      <c r="J14" s="2588"/>
      <c r="K14" s="2588"/>
      <c r="L14" s="2588"/>
      <c r="M14" s="2588"/>
      <c r="N14" s="2588"/>
      <c r="O14" s="2588"/>
      <c r="P14" s="2588"/>
      <c r="Q14" s="2588"/>
      <c r="R14" s="2588"/>
      <c r="S14" s="2588"/>
      <c r="T14" s="2588"/>
      <c r="U14" s="2588"/>
      <c r="V14" s="2588"/>
      <c r="W14" s="2588"/>
      <c r="X14" s="2588"/>
      <c r="Y14" s="2588"/>
    </row>
    <row r="15" spans="1:25" s="2363" customFormat="1" ht="38.25">
      <c r="A15" s="2361">
        <f>COUNT($A$4:A14)+1</f>
        <v>3</v>
      </c>
      <c r="B15" s="2362" t="s">
        <v>3359</v>
      </c>
      <c r="C15" s="2307"/>
      <c r="D15" s="2308"/>
      <c r="E15" s="2581"/>
      <c r="F15" s="2341"/>
      <c r="G15" s="2589"/>
      <c r="H15" s="2589"/>
      <c r="I15" s="2589"/>
      <c r="J15" s="2589"/>
      <c r="K15" s="2589"/>
      <c r="L15" s="2589"/>
      <c r="M15" s="2589"/>
      <c r="N15" s="2589"/>
      <c r="O15" s="2589"/>
      <c r="P15" s="2589"/>
      <c r="Q15" s="2589"/>
      <c r="R15" s="2589"/>
      <c r="S15" s="2589"/>
      <c r="T15" s="2589"/>
      <c r="U15" s="2589"/>
      <c r="V15" s="2589"/>
      <c r="W15" s="2589"/>
      <c r="X15" s="2589"/>
      <c r="Y15" s="2589"/>
    </row>
    <row r="16" spans="1:25" s="2363" customFormat="1">
      <c r="A16" s="2364" t="s">
        <v>2909</v>
      </c>
      <c r="B16" s="2354" t="s">
        <v>3360</v>
      </c>
      <c r="C16" s="2307"/>
      <c r="D16" s="2308"/>
      <c r="E16" s="2581"/>
      <c r="F16" s="2341"/>
      <c r="G16" s="2589"/>
      <c r="H16" s="2589"/>
      <c r="I16" s="2589"/>
      <c r="J16" s="2589"/>
      <c r="K16" s="2589"/>
      <c r="L16" s="2589"/>
      <c r="M16" s="2589"/>
      <c r="N16" s="2589"/>
      <c r="O16" s="2589"/>
      <c r="P16" s="2589"/>
      <c r="Q16" s="2589"/>
      <c r="R16" s="2589"/>
      <c r="S16" s="2589"/>
      <c r="T16" s="2589"/>
      <c r="U16" s="2589"/>
      <c r="V16" s="2589"/>
      <c r="W16" s="2589"/>
      <c r="X16" s="2589"/>
      <c r="Y16" s="2589"/>
    </row>
    <row r="17" spans="1:25" s="2363" customFormat="1">
      <c r="A17" s="2364"/>
      <c r="B17" s="2354" t="s">
        <v>2835</v>
      </c>
      <c r="C17" s="2355" t="s">
        <v>84</v>
      </c>
      <c r="D17" s="2341">
        <v>1</v>
      </c>
      <c r="E17" s="2373"/>
      <c r="F17" s="2341">
        <f>D17*E17</f>
        <v>0</v>
      </c>
      <c r="G17" s="2589"/>
      <c r="H17" s="2589"/>
      <c r="I17" s="2589"/>
      <c r="J17" s="2589"/>
      <c r="K17" s="2589"/>
      <c r="L17" s="2589"/>
      <c r="M17" s="2589"/>
      <c r="N17" s="2589"/>
      <c r="O17" s="2589"/>
      <c r="P17" s="2589"/>
      <c r="Q17" s="2589"/>
      <c r="R17" s="2589"/>
      <c r="S17" s="2589"/>
      <c r="T17" s="2589"/>
      <c r="U17" s="2589"/>
      <c r="V17" s="2589"/>
      <c r="W17" s="2589"/>
      <c r="X17" s="2589"/>
      <c r="Y17" s="2589"/>
    </row>
    <row r="18" spans="1:25" s="2363" customFormat="1">
      <c r="A18" s="2310"/>
      <c r="B18" s="2354"/>
      <c r="C18" s="2355"/>
      <c r="D18" s="2356"/>
      <c r="E18" s="2581"/>
      <c r="F18" s="2341"/>
      <c r="G18" s="2589"/>
      <c r="H18" s="2589"/>
      <c r="I18" s="2589"/>
      <c r="J18" s="2589"/>
      <c r="K18" s="2589"/>
      <c r="L18" s="2589"/>
      <c r="M18" s="2589"/>
      <c r="N18" s="2589"/>
      <c r="O18" s="2589"/>
      <c r="P18" s="2589"/>
      <c r="Q18" s="2589"/>
      <c r="R18" s="2589"/>
      <c r="S18" s="2589"/>
      <c r="T18" s="2589"/>
      <c r="U18" s="2589"/>
      <c r="V18" s="2589"/>
      <c r="W18" s="2589"/>
      <c r="X18" s="2589"/>
      <c r="Y18" s="2589"/>
    </row>
    <row r="19" spans="1:25" s="2363" customFormat="1" ht="38.25">
      <c r="A19" s="2361">
        <f>COUNT($A$4:A18)+1</f>
        <v>4</v>
      </c>
      <c r="B19" s="2362" t="s">
        <v>3361</v>
      </c>
      <c r="C19" s="2307"/>
      <c r="D19" s="2308"/>
      <c r="E19" s="2581"/>
      <c r="F19" s="2341"/>
      <c r="G19" s="2589"/>
      <c r="H19" s="2589"/>
      <c r="I19" s="2589"/>
      <c r="J19" s="2589"/>
      <c r="K19" s="2589"/>
      <c r="L19" s="2589"/>
      <c r="M19" s="2589"/>
      <c r="N19" s="2589"/>
      <c r="O19" s="2589"/>
      <c r="P19" s="2589"/>
      <c r="Q19" s="2589"/>
      <c r="R19" s="2589"/>
      <c r="S19" s="2589"/>
      <c r="T19" s="2589"/>
      <c r="U19" s="2589"/>
      <c r="V19" s="2589"/>
      <c r="W19" s="2589"/>
      <c r="X19" s="2589"/>
      <c r="Y19" s="2589"/>
    </row>
    <row r="20" spans="1:25" s="2363" customFormat="1">
      <c r="A20" s="2364" t="s">
        <v>2909</v>
      </c>
      <c r="B20" s="2354" t="s">
        <v>3360</v>
      </c>
      <c r="C20" s="2307"/>
      <c r="D20" s="2308"/>
      <c r="E20" s="2581"/>
      <c r="F20" s="2341"/>
      <c r="G20" s="2589"/>
      <c r="H20" s="2589"/>
      <c r="I20" s="2589"/>
      <c r="J20" s="2589"/>
      <c r="K20" s="2589"/>
      <c r="L20" s="2589"/>
      <c r="M20" s="2589"/>
      <c r="N20" s="2589"/>
      <c r="O20" s="2589"/>
      <c r="P20" s="2589"/>
      <c r="Q20" s="2589"/>
      <c r="R20" s="2589"/>
      <c r="S20" s="2589"/>
      <c r="T20" s="2589"/>
      <c r="U20" s="2589"/>
      <c r="V20" s="2589"/>
      <c r="W20" s="2589"/>
      <c r="X20" s="2589"/>
      <c r="Y20" s="2589"/>
    </row>
    <row r="21" spans="1:25" s="2363" customFormat="1">
      <c r="A21" s="2310"/>
      <c r="B21" s="2354" t="s">
        <v>3178</v>
      </c>
      <c r="C21" s="2355" t="s">
        <v>84</v>
      </c>
      <c r="D21" s="2356">
        <v>1</v>
      </c>
      <c r="E21" s="2581"/>
      <c r="F21" s="2341">
        <f>D21*E21</f>
        <v>0</v>
      </c>
      <c r="G21" s="2589"/>
      <c r="H21" s="2589"/>
      <c r="I21" s="2589"/>
      <c r="J21" s="2589"/>
      <c r="K21" s="2589"/>
      <c r="L21" s="2589"/>
      <c r="M21" s="2589"/>
      <c r="N21" s="2589"/>
      <c r="O21" s="2589"/>
      <c r="P21" s="2589"/>
      <c r="Q21" s="2589"/>
      <c r="R21" s="2589"/>
      <c r="S21" s="2589"/>
      <c r="T21" s="2589"/>
      <c r="U21" s="2589"/>
      <c r="V21" s="2589"/>
      <c r="W21" s="2589"/>
      <c r="X21" s="2589"/>
      <c r="Y21" s="2589"/>
    </row>
    <row r="22" spans="1:25">
      <c r="A22" s="2310"/>
      <c r="B22" s="2354"/>
      <c r="C22" s="2355"/>
      <c r="D22" s="2356"/>
      <c r="E22" s="2581"/>
      <c r="F22" s="2341"/>
    </row>
    <row r="23" spans="1:25" ht="25.5">
      <c r="A23" s="2029">
        <f>COUNT($A$4:A22)+1</f>
        <v>5</v>
      </c>
      <c r="B23" s="2354" t="s">
        <v>2995</v>
      </c>
      <c r="C23" s="2355"/>
      <c r="D23" s="2356"/>
      <c r="E23" s="2581"/>
      <c r="F23" s="2341"/>
    </row>
    <row r="24" spans="1:25">
      <c r="A24" s="2357"/>
      <c r="B24" s="2354" t="s">
        <v>2886</v>
      </c>
      <c r="C24" s="2355" t="s">
        <v>84</v>
      </c>
      <c r="D24" s="2356">
        <v>4</v>
      </c>
      <c r="E24" s="2581"/>
      <c r="F24" s="2341">
        <f>D24*E24</f>
        <v>0</v>
      </c>
    </row>
    <row r="25" spans="1:25">
      <c r="A25" s="2357"/>
      <c r="B25" s="2354"/>
      <c r="C25" s="2355"/>
      <c r="D25" s="2356"/>
      <c r="E25" s="2581"/>
      <c r="F25" s="2341"/>
    </row>
    <row r="26" spans="1:25">
      <c r="A26" s="2361">
        <f>COUNT($A$3:A25)+1</f>
        <v>6</v>
      </c>
      <c r="B26" s="2354" t="s">
        <v>2997</v>
      </c>
      <c r="C26" s="2355"/>
      <c r="D26" s="2356"/>
      <c r="E26" s="2581"/>
      <c r="F26" s="2341"/>
    </row>
    <row r="27" spans="1:25">
      <c r="A27" s="2361"/>
      <c r="B27" s="2354" t="s">
        <v>2998</v>
      </c>
      <c r="C27" s="2355" t="s">
        <v>84</v>
      </c>
      <c r="D27" s="2356">
        <v>4</v>
      </c>
      <c r="E27" s="2582"/>
      <c r="F27" s="2341">
        <f>D27*E27</f>
        <v>0</v>
      </c>
    </row>
    <row r="28" spans="1:25">
      <c r="A28" s="2357"/>
      <c r="B28" s="2354"/>
      <c r="C28" s="2355"/>
      <c r="D28" s="2356"/>
      <c r="E28" s="2581"/>
      <c r="F28" s="2341"/>
    </row>
    <row r="29" spans="1:25" ht="25.5">
      <c r="A29" s="2029">
        <f>COUNT($A$4:A28)+1</f>
        <v>7</v>
      </c>
      <c r="B29" s="2354" t="s">
        <v>2977</v>
      </c>
      <c r="C29" s="2355" t="s">
        <v>84</v>
      </c>
      <c r="D29" s="2356">
        <v>4</v>
      </c>
      <c r="E29" s="2581"/>
      <c r="F29" s="2341">
        <f>D29*E29</f>
        <v>0</v>
      </c>
    </row>
    <row r="30" spans="1:25">
      <c r="A30" s="2357"/>
      <c r="B30" s="2354"/>
      <c r="C30" s="2355"/>
      <c r="D30" s="2356"/>
      <c r="E30" s="2581"/>
      <c r="F30" s="2341"/>
    </row>
    <row r="31" spans="1:25" ht="25.5">
      <c r="A31" s="2029">
        <f>COUNT($A$4:A30)+1</f>
        <v>8</v>
      </c>
      <c r="B31" s="2354" t="s">
        <v>3393</v>
      </c>
      <c r="C31" s="2355" t="s">
        <v>84</v>
      </c>
      <c r="D31" s="2356">
        <v>4</v>
      </c>
      <c r="E31" s="2581"/>
      <c r="F31" s="2341">
        <f>D31*E31</f>
        <v>0</v>
      </c>
    </row>
    <row r="32" spans="1:25">
      <c r="A32" s="2366"/>
      <c r="B32" s="2367"/>
      <c r="C32" s="2368"/>
      <c r="D32" s="2369"/>
      <c r="E32" s="2583"/>
      <c r="F32" s="2341"/>
    </row>
    <row r="33" spans="1:6" ht="63.75">
      <c r="A33" s="2361">
        <f>COUNT($A$5:A32)+1</f>
        <v>9</v>
      </c>
      <c r="B33" s="2354" t="s">
        <v>3394</v>
      </c>
      <c r="C33" s="2355"/>
      <c r="D33" s="2356"/>
      <c r="E33" s="2373"/>
      <c r="F33" s="2341">
        <f>D33*E33</f>
        <v>0</v>
      </c>
    </row>
    <row r="34" spans="1:6">
      <c r="A34" s="1992"/>
      <c r="B34" s="2354" t="s">
        <v>3395</v>
      </c>
      <c r="C34" s="2370" t="s">
        <v>84</v>
      </c>
      <c r="D34" s="2356">
        <v>1</v>
      </c>
      <c r="E34" s="2373"/>
      <c r="F34" s="2341">
        <f>D34*E34</f>
        <v>0</v>
      </c>
    </row>
    <row r="35" spans="1:6">
      <c r="A35" s="1992"/>
      <c r="B35" s="2354" t="s">
        <v>3396</v>
      </c>
      <c r="C35" s="2370" t="s">
        <v>84</v>
      </c>
      <c r="D35" s="2356">
        <v>1</v>
      </c>
      <c r="E35" s="2373"/>
      <c r="F35" s="2341">
        <f>D35*E35</f>
        <v>0</v>
      </c>
    </row>
    <row r="36" spans="1:6">
      <c r="A36" s="1992"/>
      <c r="B36" s="2354"/>
      <c r="C36" s="2370"/>
      <c r="D36" s="2356"/>
      <c r="E36" s="2373"/>
      <c r="F36" s="2341"/>
    </row>
    <row r="37" spans="1:6" ht="25.5">
      <c r="A37" s="2361">
        <f>COUNT($A$5:A36)+1</f>
        <v>10</v>
      </c>
      <c r="B37" s="2371" t="s">
        <v>3372</v>
      </c>
      <c r="C37" s="2368"/>
      <c r="D37" s="2369"/>
      <c r="E37" s="2583"/>
      <c r="F37" s="2356"/>
    </row>
    <row r="38" spans="1:6" ht="25.5">
      <c r="A38" s="2372"/>
      <c r="B38" s="2367" t="s">
        <v>3373</v>
      </c>
      <c r="C38" s="2368"/>
      <c r="D38" s="2369"/>
      <c r="E38" s="2583"/>
      <c r="F38" s="2356"/>
    </row>
    <row r="39" spans="1:6">
      <c r="A39" s="2366"/>
      <c r="B39" s="2367" t="s">
        <v>2924</v>
      </c>
      <c r="C39" s="2368" t="s">
        <v>1579</v>
      </c>
      <c r="D39" s="2319">
        <v>6</v>
      </c>
      <c r="E39" s="2583"/>
      <c r="F39" s="2356">
        <f>E39*D39</f>
        <v>0</v>
      </c>
    </row>
    <row r="40" spans="1:6">
      <c r="A40" s="2366"/>
      <c r="B40" s="2367" t="s">
        <v>3374</v>
      </c>
      <c r="C40" s="2368" t="s">
        <v>1579</v>
      </c>
      <c r="D40" s="2319">
        <v>19</v>
      </c>
      <c r="E40" s="2583"/>
      <c r="F40" s="2356">
        <f>E40*D40</f>
        <v>0</v>
      </c>
    </row>
    <row r="41" spans="1:6">
      <c r="A41" s="2366"/>
      <c r="B41" s="2367" t="s">
        <v>2925</v>
      </c>
      <c r="C41" s="2368" t="s">
        <v>1579</v>
      </c>
      <c r="D41" s="2319">
        <v>88</v>
      </c>
      <c r="E41" s="2583"/>
      <c r="F41" s="2356">
        <f>E41*D41</f>
        <v>0</v>
      </c>
    </row>
    <row r="42" spans="1:6">
      <c r="A42" s="2354"/>
      <c r="B42" s="2367"/>
      <c r="C42" s="2370"/>
      <c r="D42" s="2356"/>
      <c r="E42" s="2583"/>
      <c r="F42" s="2341"/>
    </row>
    <row r="43" spans="1:6" ht="99.75" customHeight="1">
      <c r="A43" s="2361">
        <f>COUNT($A$5:A42)+1</f>
        <v>11</v>
      </c>
      <c r="B43" s="2250" t="s">
        <v>3397</v>
      </c>
      <c r="C43" s="2251"/>
      <c r="D43" s="2252"/>
      <c r="E43" s="2373"/>
      <c r="F43" s="2341"/>
    </row>
    <row r="44" spans="1:6">
      <c r="A44" s="2293"/>
      <c r="B44" s="2253" t="s">
        <v>3379</v>
      </c>
      <c r="C44" s="2368" t="s">
        <v>1579</v>
      </c>
      <c r="D44" s="2319">
        <v>6</v>
      </c>
      <c r="E44" s="2582"/>
      <c r="F44" s="2341">
        <f>D44*E44</f>
        <v>0</v>
      </c>
    </row>
    <row r="45" spans="1:6">
      <c r="A45" s="2293"/>
      <c r="B45" s="2253" t="s">
        <v>3193</v>
      </c>
      <c r="C45" s="2368" t="s">
        <v>1579</v>
      </c>
      <c r="D45" s="2319">
        <v>19</v>
      </c>
      <c r="E45" s="2582"/>
      <c r="F45" s="2341">
        <f>D45*E45</f>
        <v>0</v>
      </c>
    </row>
    <row r="46" spans="1:6">
      <c r="A46" s="2293"/>
      <c r="B46" s="2253" t="s">
        <v>3398</v>
      </c>
      <c r="C46" s="2368" t="s">
        <v>1579</v>
      </c>
      <c r="D46" s="2319">
        <v>88</v>
      </c>
      <c r="E46" s="2582"/>
      <c r="F46" s="2341">
        <f>D46*E46</f>
        <v>0</v>
      </c>
    </row>
    <row r="47" spans="1:6">
      <c r="A47" s="2293"/>
      <c r="B47" s="2253"/>
      <c r="C47" s="2251"/>
      <c r="D47" s="2252"/>
      <c r="E47" s="2582"/>
      <c r="F47" s="2341"/>
    </row>
    <row r="48" spans="1:6" ht="38.25">
      <c r="A48" s="2374">
        <f>COUNT($A$2:A47)+1</f>
        <v>12</v>
      </c>
      <c r="B48" s="2375" t="s">
        <v>3194</v>
      </c>
      <c r="C48" s="2376" t="s">
        <v>96</v>
      </c>
      <c r="D48" s="2365">
        <v>30</v>
      </c>
      <c r="E48" s="2373"/>
      <c r="F48" s="2341">
        <f>D48*E48</f>
        <v>0</v>
      </c>
    </row>
    <row r="49" spans="1:6">
      <c r="A49" s="2377"/>
      <c r="B49" s="2375"/>
      <c r="C49" s="2376"/>
      <c r="D49" s="2365"/>
      <c r="E49" s="2373"/>
      <c r="F49" s="2341"/>
    </row>
    <row r="50" spans="1:6" ht="25.5">
      <c r="A50" s="2243">
        <f>COUNT($A$2:A49)+1</f>
        <v>13</v>
      </c>
      <c r="B50" s="2375" t="s">
        <v>3195</v>
      </c>
      <c r="C50" s="2376" t="s">
        <v>96</v>
      </c>
      <c r="D50" s="2365">
        <v>30</v>
      </c>
      <c r="E50" s="2373"/>
      <c r="F50" s="2341">
        <f>D50*E50</f>
        <v>0</v>
      </c>
    </row>
    <row r="51" spans="1:6">
      <c r="A51" s="2377"/>
      <c r="B51" s="2375"/>
      <c r="C51" s="2376"/>
      <c r="D51" s="2365"/>
      <c r="E51" s="2373"/>
      <c r="F51" s="2341"/>
    </row>
    <row r="52" spans="1:6" ht="25.5">
      <c r="A52" s="2378">
        <f>COUNT($A$9:A51)+1</f>
        <v>14</v>
      </c>
      <c r="B52" s="2323" t="s">
        <v>3385</v>
      </c>
      <c r="C52" s="2209"/>
      <c r="D52" s="2324"/>
      <c r="E52" s="2584"/>
      <c r="F52" s="2379" t="str">
        <f>IF(AND(D52&lt;&gt;"",E52&lt;&gt;""),D52*E52,"")</f>
        <v/>
      </c>
    </row>
    <row r="53" spans="1:6" ht="25.5">
      <c r="A53" s="2380"/>
      <c r="B53" s="2381" t="s">
        <v>3386</v>
      </c>
      <c r="C53" s="2382"/>
      <c r="D53" s="2383"/>
      <c r="E53" s="2582"/>
      <c r="F53" s="2356"/>
    </row>
    <row r="54" spans="1:6">
      <c r="A54" s="2380"/>
      <c r="B54" s="2238" t="s">
        <v>3387</v>
      </c>
      <c r="C54" s="2382"/>
      <c r="D54" s="2383"/>
      <c r="E54" s="2582"/>
      <c r="F54" s="2356"/>
    </row>
    <row r="55" spans="1:6" ht="51">
      <c r="A55" s="2380"/>
      <c r="B55" s="2381" t="s">
        <v>3388</v>
      </c>
      <c r="C55" s="2382"/>
      <c r="D55" s="2383"/>
      <c r="E55" s="2582"/>
      <c r="F55" s="2356"/>
    </row>
    <row r="56" spans="1:6">
      <c r="A56" s="2380" t="s">
        <v>2909</v>
      </c>
      <c r="B56" s="2384" t="s">
        <v>3389</v>
      </c>
      <c r="C56" s="2382"/>
      <c r="D56" s="2383"/>
      <c r="E56" s="2582"/>
      <c r="F56" s="2356"/>
    </row>
    <row r="57" spans="1:6">
      <c r="A57" s="2380"/>
      <c r="B57" s="2371" t="s">
        <v>3399</v>
      </c>
      <c r="C57" s="2209" t="s">
        <v>84</v>
      </c>
      <c r="D57" s="2210">
        <v>3</v>
      </c>
      <c r="E57" s="2577"/>
      <c r="F57" s="2379" t="str">
        <f>IF(AND(D57&lt;&gt;"",E57&lt;&gt;""),D57*E57,"")</f>
        <v/>
      </c>
    </row>
    <row r="58" spans="1:6">
      <c r="A58" s="2377"/>
      <c r="B58" s="2375"/>
      <c r="C58" s="2376"/>
      <c r="D58" s="2365"/>
      <c r="E58" s="2373"/>
      <c r="F58" s="2341"/>
    </row>
    <row r="59" spans="1:6" ht="38.25">
      <c r="A59" s="2357">
        <f>COUNT($A$7:A58)+1</f>
        <v>15</v>
      </c>
      <c r="B59" s="2354" t="s">
        <v>3005</v>
      </c>
      <c r="C59" s="2355" t="s">
        <v>214</v>
      </c>
      <c r="D59" s="2356">
        <v>50</v>
      </c>
      <c r="E59" s="2373"/>
      <c r="F59" s="2341">
        <f>D59*E59</f>
        <v>0</v>
      </c>
    </row>
    <row r="60" spans="1:6">
      <c r="A60" s="2353"/>
      <c r="B60" s="2375"/>
      <c r="C60" s="2376"/>
      <c r="D60" s="2365"/>
      <c r="E60" s="2585"/>
      <c r="F60" s="2341"/>
    </row>
    <row r="61" spans="1:6">
      <c r="A61" s="2361">
        <f>COUNT($A$5:A60)+1</f>
        <v>16</v>
      </c>
      <c r="B61" s="2375" t="s">
        <v>3006</v>
      </c>
      <c r="C61" s="2376" t="s">
        <v>73</v>
      </c>
      <c r="D61" s="2365">
        <v>1</v>
      </c>
      <c r="E61" s="2582"/>
      <c r="F61" s="2341">
        <f>D61*E61</f>
        <v>0</v>
      </c>
    </row>
    <row r="62" spans="1:6">
      <c r="A62" s="2343"/>
      <c r="B62" s="2385"/>
      <c r="C62" s="2339"/>
      <c r="D62" s="2346"/>
      <c r="E62" s="2581"/>
      <c r="F62" s="2341"/>
    </row>
    <row r="63" spans="1:6">
      <c r="A63" s="2377"/>
      <c r="B63" s="2375" t="s">
        <v>2826</v>
      </c>
      <c r="C63" s="2376"/>
      <c r="D63" s="2365"/>
      <c r="E63" s="2359">
        <v>0</v>
      </c>
      <c r="F63" s="2341">
        <f>SUM(F3:F61)</f>
        <v>0</v>
      </c>
    </row>
    <row r="64" spans="1:6">
      <c r="A64" s="2357"/>
      <c r="B64" s="2354"/>
      <c r="C64" s="2355"/>
      <c r="D64" s="2356"/>
      <c r="E64" s="2341">
        <v>0</v>
      </c>
      <c r="F64" s="2341"/>
    </row>
    <row r="69" spans="2:2">
      <c r="B69" s="2386"/>
    </row>
    <row r="71" spans="2:2">
      <c r="B71" s="2386"/>
    </row>
    <row r="73" spans="2:2">
      <c r="B73" s="2386"/>
    </row>
    <row r="75" spans="2:2">
      <c r="B75" s="2386"/>
    </row>
    <row r="77" spans="2:2">
      <c r="B77" s="2386"/>
    </row>
    <row r="218" spans="2:5">
      <c r="B218" s="2388" t="s">
        <v>2922</v>
      </c>
      <c r="D218" s="2389">
        <v>36</v>
      </c>
      <c r="E218" s="2390">
        <v>20.13</v>
      </c>
    </row>
    <row r="219" spans="2:5">
      <c r="B219" s="2388" t="s">
        <v>2924</v>
      </c>
      <c r="D219" s="2389">
        <v>132</v>
      </c>
      <c r="E219" s="2390">
        <v>26.48</v>
      </c>
    </row>
    <row r="220" spans="2:5">
      <c r="B220" s="2388" t="s">
        <v>3374</v>
      </c>
      <c r="D220" s="2389">
        <v>30</v>
      </c>
      <c r="E220" s="2390">
        <v>30.67</v>
      </c>
    </row>
    <row r="221" spans="2:5">
      <c r="B221" s="2388" t="s">
        <v>2925</v>
      </c>
      <c r="D221" s="2389">
        <v>18</v>
      </c>
      <c r="E221" s="2390">
        <v>37.369999999999997</v>
      </c>
    </row>
    <row r="222" spans="2:5">
      <c r="B222" s="2388" t="s">
        <v>3377</v>
      </c>
      <c r="D222" s="2389">
        <v>180</v>
      </c>
      <c r="E222" s="2390">
        <v>60</v>
      </c>
    </row>
    <row r="225" spans="2:5">
      <c r="D225" s="2389">
        <v>36</v>
      </c>
    </row>
    <row r="226" spans="2:5">
      <c r="B226" s="2388" t="s">
        <v>3380</v>
      </c>
      <c r="D226" s="2389">
        <v>132</v>
      </c>
      <c r="E226" s="2390">
        <v>24</v>
      </c>
    </row>
    <row r="227" spans="2:5">
      <c r="D227" s="2389">
        <v>180</v>
      </c>
    </row>
    <row r="233" spans="2:5">
      <c r="D233" s="2389">
        <v>180</v>
      </c>
    </row>
    <row r="244" spans="2:5">
      <c r="B244" s="2388" t="s">
        <v>3400</v>
      </c>
      <c r="D244" s="2389">
        <v>1</v>
      </c>
      <c r="E244" s="2390">
        <v>120</v>
      </c>
    </row>
  </sheetData>
  <sheetProtection algorithmName="SHA-512" hashValue="eMcXSv4aOsl083S2dBN7ax1v/e8GODsTMtqeJVGx55mAwhLMfS/9uoDliaGqKNpCLGMXdIRm2TVK/35AlQB+Kw==" saltValue="DaiPfO0aI9umWQhaFqc6tw==" spinCount="100000" sheet="1" objects="1" scenarios="1" selectLockedCells="1"/>
  <pageMargins left="0.74803149606299213" right="0.74803149606299213" top="0.98425196850393704" bottom="0.98425196850393704" header="0.51181102362204722" footer="0.51181102362204722"/>
  <pageSetup paperSize="9" orientation="portrait" r:id="rId1"/>
  <headerFooter alignWithMargins="0">
    <oddHeader>&amp;COGREVANJE</oddHeader>
    <oddFooter xml:space="preserve">&amp;C&amp;P/&amp;N&amp;RPZI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sheetPr>
  <dimension ref="A1:CK365"/>
  <sheetViews>
    <sheetView view="pageBreakPreview" zoomScaleSheetLayoutView="100" workbookViewId="0">
      <selection activeCell="E19" sqref="E19"/>
    </sheetView>
  </sheetViews>
  <sheetFormatPr defaultRowHeight="12.75"/>
  <cols>
    <col min="1" max="1" width="3.85546875" style="229" customWidth="1"/>
    <col min="2" max="2" width="39.85546875" style="249" customWidth="1"/>
    <col min="3" max="3" width="6" style="250" customWidth="1"/>
    <col min="4" max="4" width="10.5703125" style="250" customWidth="1"/>
    <col min="5" max="5" width="14.28515625" style="250" customWidth="1"/>
    <col min="6" max="6" width="13.28515625" style="250" customWidth="1"/>
    <col min="7" max="26" width="9.140625" style="1035"/>
    <col min="27" max="16384" width="9.140625" style="251"/>
  </cols>
  <sheetData>
    <row r="1" spans="1:26">
      <c r="A1" s="252" t="s">
        <v>11</v>
      </c>
      <c r="B1" s="95" t="s">
        <v>12</v>
      </c>
    </row>
    <row r="2" spans="1:26" s="98" customFormat="1">
      <c r="A2" s="229"/>
      <c r="B2" s="95"/>
      <c r="C2" s="144"/>
      <c r="D2" s="144"/>
      <c r="E2" s="250"/>
      <c r="F2" s="144"/>
      <c r="G2" s="1021"/>
      <c r="H2" s="1021"/>
      <c r="I2" s="1021"/>
      <c r="J2" s="1021"/>
      <c r="K2" s="1021"/>
      <c r="L2" s="1021"/>
      <c r="M2" s="1021"/>
      <c r="N2" s="1021"/>
      <c r="O2" s="1021"/>
      <c r="P2" s="1021"/>
      <c r="Q2" s="1021"/>
      <c r="R2" s="1021"/>
      <c r="S2" s="1021"/>
      <c r="T2" s="1021"/>
      <c r="U2" s="1021"/>
      <c r="V2" s="1021"/>
      <c r="W2" s="1021"/>
      <c r="X2" s="1021"/>
      <c r="Y2" s="1021"/>
      <c r="Z2" s="1021"/>
    </row>
    <row r="3" spans="1:26" s="1" customFormat="1" ht="13.5" thickBot="1">
      <c r="A3" s="253"/>
      <c r="B3" s="254"/>
      <c r="C3" s="255"/>
      <c r="D3" s="256"/>
      <c r="E3" s="256"/>
      <c r="F3" s="256"/>
      <c r="G3" s="972"/>
      <c r="H3" s="972"/>
      <c r="I3" s="972"/>
      <c r="J3" s="972"/>
      <c r="K3" s="972"/>
      <c r="L3" s="972"/>
      <c r="M3" s="972"/>
      <c r="N3" s="972"/>
      <c r="O3" s="972"/>
      <c r="P3" s="972"/>
      <c r="Q3" s="972"/>
      <c r="R3" s="972"/>
      <c r="S3" s="972"/>
      <c r="T3" s="972"/>
      <c r="U3" s="972"/>
      <c r="V3" s="972"/>
      <c r="W3" s="972"/>
      <c r="X3" s="972"/>
      <c r="Y3" s="972"/>
      <c r="Z3" s="972"/>
    </row>
    <row r="4" spans="1:26" s="257" customFormat="1">
      <c r="A4" s="552"/>
      <c r="B4" s="964" t="s">
        <v>37</v>
      </c>
      <c r="C4" s="966" t="s">
        <v>38</v>
      </c>
      <c r="D4" s="1024" t="s">
        <v>39</v>
      </c>
      <c r="E4" s="1024" t="s">
        <v>40</v>
      </c>
      <c r="F4" s="1024" t="s">
        <v>41</v>
      </c>
      <c r="G4" s="1037"/>
      <c r="H4" s="1037"/>
      <c r="I4" s="1037"/>
      <c r="J4" s="1037"/>
      <c r="K4" s="1037"/>
      <c r="L4" s="1037"/>
      <c r="M4" s="1037"/>
      <c r="N4" s="1037"/>
      <c r="O4" s="1037"/>
      <c r="P4" s="1037"/>
      <c r="Q4" s="1037"/>
      <c r="R4" s="1037"/>
      <c r="S4" s="1037"/>
      <c r="T4" s="1037"/>
      <c r="U4" s="1037"/>
      <c r="V4" s="1037"/>
      <c r="W4" s="1037"/>
      <c r="X4" s="1037"/>
      <c r="Y4" s="1037"/>
      <c r="Z4" s="1037"/>
    </row>
    <row r="5" spans="1:26" s="98" customFormat="1">
      <c r="A5" s="229"/>
      <c r="B5" s="95"/>
      <c r="C5" s="144"/>
      <c r="D5" s="144"/>
      <c r="E5" s="250"/>
      <c r="F5" s="144"/>
      <c r="G5" s="1021"/>
      <c r="H5" s="1021"/>
      <c r="I5" s="1021"/>
      <c r="J5" s="1021"/>
      <c r="K5" s="1021"/>
      <c r="L5" s="1021"/>
      <c r="M5" s="1021"/>
      <c r="N5" s="1021"/>
      <c r="O5" s="1021"/>
      <c r="P5" s="1021"/>
      <c r="Q5" s="1021"/>
      <c r="R5" s="1021"/>
      <c r="S5" s="1021"/>
      <c r="T5" s="1021"/>
      <c r="U5" s="1021"/>
      <c r="V5" s="1021"/>
      <c r="W5" s="1021"/>
      <c r="X5" s="1021"/>
      <c r="Y5" s="1021"/>
      <c r="Z5" s="1021"/>
    </row>
    <row r="6" spans="1:26" s="221" customFormat="1" ht="25.5">
      <c r="A6" s="229"/>
      <c r="B6" s="258" t="s">
        <v>1960</v>
      </c>
      <c r="C6" s="259"/>
      <c r="D6" s="212"/>
      <c r="E6" s="1013"/>
      <c r="F6" s="212"/>
      <c r="G6" s="1010"/>
      <c r="H6" s="1010"/>
      <c r="I6" s="1010"/>
      <c r="J6" s="1010"/>
      <c r="K6" s="1010"/>
      <c r="L6" s="1010"/>
      <c r="M6" s="1010"/>
      <c r="N6" s="1010"/>
      <c r="O6" s="1010"/>
      <c r="P6" s="1010"/>
      <c r="Q6" s="1010"/>
      <c r="R6" s="1010"/>
      <c r="S6" s="1010"/>
      <c r="T6" s="1010"/>
      <c r="U6" s="1010"/>
      <c r="V6" s="1010"/>
      <c r="W6" s="1010"/>
      <c r="X6" s="1010"/>
      <c r="Y6" s="1010"/>
      <c r="Z6" s="1010"/>
    </row>
    <row r="7" spans="1:26" s="221" customFormat="1" ht="63.75">
      <c r="A7" s="229"/>
      <c r="B7" s="722" t="s">
        <v>1962</v>
      </c>
      <c r="C7" s="259"/>
      <c r="D7" s="212"/>
      <c r="E7" s="1013"/>
      <c r="F7" s="212"/>
      <c r="G7" s="1010"/>
      <c r="H7" s="1010"/>
      <c r="I7" s="1010"/>
      <c r="J7" s="1010"/>
      <c r="K7" s="1010"/>
      <c r="L7" s="1010"/>
      <c r="M7" s="1010"/>
      <c r="N7" s="1010"/>
      <c r="O7" s="1010"/>
      <c r="P7" s="1010"/>
      <c r="Q7" s="1010"/>
      <c r="R7" s="1010"/>
      <c r="S7" s="1010"/>
      <c r="T7" s="1010"/>
      <c r="U7" s="1010"/>
      <c r="V7" s="1010"/>
      <c r="W7" s="1010"/>
      <c r="X7" s="1010"/>
      <c r="Y7" s="1010"/>
      <c r="Z7" s="1010"/>
    </row>
    <row r="8" spans="1:26" s="221" customFormat="1" ht="38.25">
      <c r="A8" s="229"/>
      <c r="B8" s="316" t="s">
        <v>1961</v>
      </c>
      <c r="C8" s="317"/>
      <c r="D8" s="318"/>
      <c r="E8" s="319"/>
      <c r="F8" s="318"/>
      <c r="G8" s="1010"/>
      <c r="H8" s="1010"/>
      <c r="I8" s="1010"/>
      <c r="J8" s="1010"/>
      <c r="K8" s="1010"/>
      <c r="L8" s="1010"/>
      <c r="M8" s="1010"/>
      <c r="N8" s="1010"/>
      <c r="O8" s="1010"/>
      <c r="P8" s="1010"/>
      <c r="Q8" s="1010"/>
      <c r="R8" s="1010"/>
      <c r="S8" s="1010"/>
      <c r="T8" s="1010"/>
      <c r="U8" s="1010"/>
      <c r="V8" s="1010"/>
      <c r="W8" s="1010"/>
      <c r="X8" s="1010"/>
      <c r="Y8" s="1010"/>
      <c r="Z8" s="1010"/>
    </row>
    <row r="9" spans="1:26" s="221" customFormat="1" ht="25.5">
      <c r="A9" s="229"/>
      <c r="B9" s="316" t="s">
        <v>1964</v>
      </c>
      <c r="C9" s="317"/>
      <c r="D9" s="318"/>
      <c r="E9" s="319"/>
      <c r="F9" s="318"/>
      <c r="G9" s="1010"/>
      <c r="H9" s="1010"/>
      <c r="I9" s="1010"/>
      <c r="J9" s="1010"/>
      <c r="K9" s="1010"/>
      <c r="L9" s="1010"/>
      <c r="M9" s="1010"/>
      <c r="N9" s="1010"/>
      <c r="O9" s="1010"/>
      <c r="P9" s="1010"/>
      <c r="Q9" s="1010"/>
      <c r="R9" s="1010"/>
      <c r="S9" s="1010"/>
      <c r="T9" s="1010"/>
      <c r="U9" s="1010"/>
      <c r="V9" s="1010"/>
      <c r="W9" s="1010"/>
      <c r="X9" s="1010"/>
      <c r="Y9" s="1010"/>
      <c r="Z9" s="1010"/>
    </row>
    <row r="10" spans="1:26" s="221" customFormat="1" ht="38.25">
      <c r="A10" s="229"/>
      <c r="B10" s="316" t="s">
        <v>1965</v>
      </c>
      <c r="C10" s="317"/>
      <c r="D10" s="318"/>
      <c r="E10" s="319"/>
      <c r="F10" s="318"/>
      <c r="G10" s="1010"/>
      <c r="H10" s="1010"/>
      <c r="I10" s="1010"/>
      <c r="J10" s="1010"/>
      <c r="K10" s="1010"/>
      <c r="L10" s="1010"/>
      <c r="M10" s="1010"/>
      <c r="N10" s="1010"/>
      <c r="O10" s="1010"/>
      <c r="P10" s="1010"/>
      <c r="Q10" s="1010"/>
      <c r="R10" s="1010"/>
      <c r="S10" s="1010"/>
      <c r="T10" s="1010"/>
      <c r="U10" s="1010"/>
      <c r="V10" s="1010"/>
      <c r="W10" s="1010"/>
      <c r="X10" s="1010"/>
      <c r="Y10" s="1010"/>
      <c r="Z10" s="1010"/>
    </row>
    <row r="11" spans="1:26" s="221" customFormat="1" ht="34.5" customHeight="1">
      <c r="A11" s="229"/>
      <c r="B11" s="316" t="s">
        <v>1966</v>
      </c>
      <c r="C11" s="317"/>
      <c r="D11" s="318"/>
      <c r="E11" s="319"/>
      <c r="F11" s="318"/>
      <c r="G11" s="1010"/>
      <c r="H11" s="1010"/>
      <c r="I11" s="1010"/>
      <c r="J11" s="1010"/>
      <c r="K11" s="1010"/>
      <c r="L11" s="1010"/>
      <c r="M11" s="1010"/>
      <c r="N11" s="1010"/>
      <c r="O11" s="1010"/>
      <c r="P11" s="1010"/>
      <c r="Q11" s="1010"/>
      <c r="R11" s="1010"/>
      <c r="S11" s="1010"/>
      <c r="T11" s="1010"/>
      <c r="U11" s="1010"/>
      <c r="V11" s="1010"/>
      <c r="W11" s="1010"/>
      <c r="X11" s="1010"/>
      <c r="Y11" s="1010"/>
      <c r="Z11" s="1010"/>
    </row>
    <row r="12" spans="1:26" s="221" customFormat="1" ht="25.5">
      <c r="A12" s="229"/>
      <c r="B12" s="316" t="s">
        <v>1967</v>
      </c>
      <c r="C12" s="317"/>
      <c r="D12" s="318"/>
      <c r="E12" s="319"/>
      <c r="F12" s="318"/>
      <c r="G12" s="1010"/>
      <c r="H12" s="1010"/>
      <c r="I12" s="1010"/>
      <c r="J12" s="1010"/>
      <c r="K12" s="1010"/>
      <c r="L12" s="1010"/>
      <c r="M12" s="1010"/>
      <c r="N12" s="1010"/>
      <c r="O12" s="1010"/>
      <c r="P12" s="1010"/>
      <c r="Q12" s="1010"/>
      <c r="R12" s="1010"/>
      <c r="S12" s="1010"/>
      <c r="T12" s="1010"/>
      <c r="U12" s="1010"/>
      <c r="V12" s="1010"/>
      <c r="W12" s="1010"/>
      <c r="X12" s="1010"/>
      <c r="Y12" s="1010"/>
      <c r="Z12" s="1010"/>
    </row>
    <row r="13" spans="1:26" s="221" customFormat="1" ht="25.5">
      <c r="A13" s="229"/>
      <c r="B13" s="316" t="s">
        <v>1963</v>
      </c>
      <c r="C13" s="317"/>
      <c r="D13" s="318"/>
      <c r="E13" s="319"/>
      <c r="F13" s="318"/>
      <c r="G13" s="1010"/>
      <c r="H13" s="1010"/>
      <c r="I13" s="1010"/>
      <c r="J13" s="1010"/>
      <c r="K13" s="1010"/>
      <c r="L13" s="1010"/>
      <c r="M13" s="1010"/>
      <c r="N13" s="1010"/>
      <c r="O13" s="1010"/>
      <c r="P13" s="1010"/>
      <c r="Q13" s="1010"/>
      <c r="R13" s="1010"/>
      <c r="S13" s="1010"/>
      <c r="T13" s="1010"/>
      <c r="U13" s="1010"/>
      <c r="V13" s="1010"/>
      <c r="W13" s="1010"/>
      <c r="X13" s="1010"/>
      <c r="Y13" s="1010"/>
      <c r="Z13" s="1010"/>
    </row>
    <row r="14" spans="1:26" s="221" customFormat="1">
      <c r="A14" s="229"/>
      <c r="B14" s="226"/>
      <c r="C14" s="259"/>
      <c r="D14" s="212"/>
      <c r="E14" s="1013"/>
      <c r="F14" s="212"/>
      <c r="G14" s="1010"/>
      <c r="H14" s="1010"/>
      <c r="I14" s="1010"/>
      <c r="J14" s="1010"/>
      <c r="K14" s="1010"/>
      <c r="L14" s="1010"/>
      <c r="M14" s="1010"/>
      <c r="N14" s="1010"/>
      <c r="O14" s="1010"/>
      <c r="P14" s="1010"/>
      <c r="Q14" s="1010"/>
      <c r="R14" s="1010"/>
      <c r="S14" s="1010"/>
      <c r="T14" s="1010"/>
      <c r="U14" s="1010"/>
      <c r="V14" s="1010"/>
      <c r="W14" s="1010"/>
      <c r="X14" s="1010"/>
      <c r="Y14" s="1010"/>
      <c r="Z14" s="1010"/>
    </row>
    <row r="15" spans="1:26" s="221" customFormat="1" ht="51">
      <c r="A15" s="229"/>
      <c r="B15" s="260" t="s">
        <v>230</v>
      </c>
      <c r="C15" s="259"/>
      <c r="D15" s="212"/>
      <c r="E15" s="1013"/>
      <c r="F15" s="212"/>
      <c r="G15" s="1010"/>
      <c r="H15" s="1010"/>
      <c r="I15" s="1010"/>
      <c r="J15" s="1010"/>
      <c r="K15" s="1010"/>
      <c r="L15" s="1010"/>
      <c r="M15" s="1010"/>
      <c r="N15" s="1010"/>
      <c r="O15" s="1010"/>
      <c r="P15" s="1010"/>
      <c r="Q15" s="1010"/>
      <c r="R15" s="1010"/>
      <c r="S15" s="1010"/>
      <c r="T15" s="1010"/>
      <c r="U15" s="1010"/>
      <c r="V15" s="1010"/>
      <c r="W15" s="1010"/>
      <c r="X15" s="1010"/>
      <c r="Y15" s="1010"/>
      <c r="Z15" s="1010"/>
    </row>
    <row r="16" spans="1:26" s="221" customFormat="1">
      <c r="A16" s="229"/>
      <c r="B16" s="226"/>
      <c r="C16" s="259"/>
      <c r="D16" s="212"/>
      <c r="E16" s="1013"/>
      <c r="F16" s="212"/>
      <c r="G16" s="1010"/>
      <c r="H16" s="1010"/>
      <c r="I16" s="1010"/>
      <c r="J16" s="1010"/>
      <c r="K16" s="1010"/>
      <c r="L16" s="1010"/>
      <c r="M16" s="1010"/>
      <c r="N16" s="1010"/>
      <c r="O16" s="1010"/>
      <c r="P16" s="1010"/>
      <c r="Q16" s="1010"/>
      <c r="R16" s="1010"/>
      <c r="S16" s="1010"/>
      <c r="T16" s="1010"/>
      <c r="U16" s="1010"/>
      <c r="V16" s="1010"/>
      <c r="W16" s="1010"/>
      <c r="X16" s="1010"/>
      <c r="Y16" s="1010"/>
      <c r="Z16" s="1010"/>
    </row>
    <row r="17" spans="1:26" s="221" customFormat="1">
      <c r="A17" s="229"/>
      <c r="B17" s="226"/>
      <c r="C17" s="259"/>
      <c r="D17" s="212"/>
      <c r="E17" s="1013"/>
      <c r="F17" s="212"/>
      <c r="G17" s="1010"/>
      <c r="H17" s="1010"/>
      <c r="I17" s="1010"/>
      <c r="J17" s="1010"/>
      <c r="K17" s="1010"/>
      <c r="L17" s="1010"/>
      <c r="M17" s="1010"/>
      <c r="N17" s="1010"/>
      <c r="O17" s="1010"/>
      <c r="P17" s="1010"/>
      <c r="Q17" s="1010"/>
      <c r="R17" s="1010"/>
      <c r="S17" s="1010"/>
      <c r="T17" s="1010"/>
      <c r="U17" s="1010"/>
      <c r="V17" s="1010"/>
      <c r="W17" s="1010"/>
      <c r="X17" s="1010"/>
      <c r="Y17" s="1010"/>
      <c r="Z17" s="1010"/>
    </row>
    <row r="18" spans="1:26" s="221" customFormat="1" ht="51">
      <c r="A18" s="229" t="s">
        <v>58</v>
      </c>
      <c r="B18" s="226" t="s">
        <v>231</v>
      </c>
      <c r="C18" s="259"/>
      <c r="D18" s="212"/>
      <c r="E18" s="1013"/>
      <c r="F18" s="212"/>
      <c r="G18" s="1010"/>
      <c r="H18" s="1010"/>
      <c r="I18" s="1010"/>
      <c r="J18" s="1010"/>
      <c r="K18" s="1010"/>
      <c r="L18" s="1010"/>
      <c r="M18" s="1010"/>
      <c r="N18" s="1010"/>
      <c r="O18" s="1010"/>
      <c r="P18" s="1010"/>
      <c r="Q18" s="1010"/>
      <c r="R18" s="1010"/>
      <c r="S18" s="1010"/>
      <c r="T18" s="1010"/>
      <c r="U18" s="1010"/>
      <c r="V18" s="1010"/>
      <c r="W18" s="1010"/>
      <c r="X18" s="1010"/>
      <c r="Y18" s="1010"/>
      <c r="Z18" s="1010"/>
    </row>
    <row r="19" spans="1:26" s="221" customFormat="1" ht="76.5">
      <c r="A19" s="229"/>
      <c r="B19" s="148" t="s">
        <v>232</v>
      </c>
      <c r="C19" s="259" t="s">
        <v>81</v>
      </c>
      <c r="D19" s="212">
        <f>74.1+22</f>
        <v>96.1</v>
      </c>
      <c r="E19" s="1013"/>
      <c r="F19" s="250">
        <f>+E19*D19</f>
        <v>0</v>
      </c>
      <c r="G19" s="1010"/>
      <c r="H19" s="1010"/>
      <c r="I19" s="1010"/>
      <c r="J19" s="1010"/>
      <c r="K19" s="1010"/>
      <c r="L19" s="1010"/>
      <c r="M19" s="1010"/>
      <c r="N19" s="1010"/>
      <c r="O19" s="1010"/>
      <c r="P19" s="1010"/>
      <c r="Q19" s="1010"/>
      <c r="R19" s="1010"/>
      <c r="S19" s="1010"/>
      <c r="T19" s="1010"/>
      <c r="U19" s="1010"/>
      <c r="V19" s="1010"/>
      <c r="W19" s="1010"/>
      <c r="X19" s="1010"/>
      <c r="Y19" s="1010"/>
      <c r="Z19" s="1010"/>
    </row>
    <row r="20" spans="1:26" s="221" customFormat="1">
      <c r="A20" s="229"/>
      <c r="B20" s="261"/>
      <c r="C20" s="212"/>
      <c r="D20" s="212"/>
      <c r="E20" s="1013"/>
      <c r="F20" s="212"/>
      <c r="G20" s="1010"/>
      <c r="H20" s="1010"/>
      <c r="I20" s="1010"/>
      <c r="J20" s="1010"/>
      <c r="K20" s="1010"/>
      <c r="L20" s="1010"/>
      <c r="M20" s="1010"/>
      <c r="N20" s="1010"/>
      <c r="O20" s="1010"/>
      <c r="P20" s="1010"/>
      <c r="Q20" s="1010"/>
      <c r="R20" s="1010"/>
      <c r="S20" s="1010"/>
      <c r="T20" s="1010"/>
      <c r="U20" s="1010"/>
      <c r="V20" s="1010"/>
      <c r="W20" s="1010"/>
      <c r="X20" s="1010"/>
      <c r="Y20" s="1010"/>
      <c r="Z20" s="1010"/>
    </row>
    <row r="21" spans="1:26" s="221" customFormat="1">
      <c r="A21" s="229"/>
      <c r="B21" s="262"/>
      <c r="C21" s="259"/>
      <c r="D21" s="212"/>
      <c r="E21" s="1013"/>
      <c r="F21" s="212"/>
      <c r="G21" s="1010"/>
      <c r="H21" s="1010"/>
      <c r="I21" s="1010"/>
      <c r="J21" s="1010"/>
      <c r="K21" s="1010"/>
      <c r="L21" s="1010"/>
      <c r="M21" s="1010"/>
      <c r="N21" s="1010"/>
      <c r="O21" s="1010"/>
      <c r="P21" s="1010"/>
      <c r="Q21" s="1010"/>
      <c r="R21" s="1010"/>
      <c r="S21" s="1010"/>
      <c r="T21" s="1010"/>
      <c r="U21" s="1010"/>
      <c r="V21" s="1010"/>
      <c r="W21" s="1010"/>
      <c r="X21" s="1010"/>
      <c r="Y21" s="1010"/>
      <c r="Z21" s="1010"/>
    </row>
    <row r="22" spans="1:26" s="267" customFormat="1" ht="114.75">
      <c r="A22" s="263" t="s">
        <v>76</v>
      </c>
      <c r="B22" s="264" t="s">
        <v>233</v>
      </c>
      <c r="C22" s="265" t="s">
        <v>81</v>
      </c>
      <c r="D22" s="266">
        <f>2.27+4.1</f>
        <v>6.3699999999999992</v>
      </c>
      <c r="E22" s="1025"/>
      <c r="F22" s="175">
        <f>+E22*D22</f>
        <v>0</v>
      </c>
      <c r="G22" s="1026"/>
      <c r="H22" s="1026"/>
      <c r="I22" s="1026"/>
      <c r="J22" s="1026"/>
      <c r="K22" s="1026"/>
      <c r="L22" s="1026"/>
      <c r="M22" s="1026"/>
      <c r="N22" s="1026"/>
      <c r="O22" s="1026"/>
      <c r="P22" s="1026"/>
      <c r="Q22" s="1026"/>
      <c r="R22" s="1026"/>
      <c r="S22" s="1026"/>
      <c r="T22" s="1026"/>
      <c r="U22" s="1026"/>
      <c r="V22" s="1026"/>
      <c r="W22" s="1026"/>
      <c r="X22" s="1026"/>
      <c r="Y22" s="1026"/>
      <c r="Z22" s="1026"/>
    </row>
    <row r="23" spans="1:26" s="267" customFormat="1">
      <c r="A23" s="263"/>
      <c r="B23" s="268"/>
      <c r="C23" s="265"/>
      <c r="D23" s="266"/>
      <c r="E23" s="1025"/>
      <c r="F23" s="175"/>
      <c r="G23" s="1026"/>
      <c r="H23" s="1026"/>
      <c r="I23" s="1026"/>
      <c r="J23" s="1026"/>
      <c r="K23" s="1026"/>
      <c r="L23" s="1026"/>
      <c r="M23" s="1026"/>
      <c r="N23" s="1026"/>
      <c r="O23" s="1026"/>
      <c r="P23" s="1026"/>
      <c r="Q23" s="1026"/>
      <c r="R23" s="1026"/>
      <c r="S23" s="1026"/>
      <c r="T23" s="1026"/>
      <c r="U23" s="1026"/>
      <c r="V23" s="1026"/>
      <c r="W23" s="1026"/>
      <c r="X23" s="1026"/>
      <c r="Y23" s="1026"/>
      <c r="Z23" s="1026"/>
    </row>
    <row r="24" spans="1:26" s="267" customFormat="1">
      <c r="A24" s="263"/>
      <c r="B24" s="268"/>
      <c r="C24" s="265"/>
      <c r="D24" s="266"/>
      <c r="E24" s="1025"/>
      <c r="F24" s="175"/>
      <c r="G24" s="1026"/>
      <c r="H24" s="1026"/>
      <c r="I24" s="1026"/>
      <c r="J24" s="1026"/>
      <c r="K24" s="1026"/>
      <c r="L24" s="1026"/>
      <c r="M24" s="1026"/>
      <c r="N24" s="1026"/>
      <c r="O24" s="1026"/>
      <c r="P24" s="1026"/>
      <c r="Q24" s="1026"/>
      <c r="R24" s="1026"/>
      <c r="S24" s="1026"/>
      <c r="T24" s="1026"/>
      <c r="U24" s="1026"/>
      <c r="V24" s="1026"/>
      <c r="W24" s="1026"/>
      <c r="X24" s="1026"/>
      <c r="Y24" s="1026"/>
      <c r="Z24" s="1026"/>
    </row>
    <row r="25" spans="1:26" s="221" customFormat="1">
      <c r="A25" s="229" t="s">
        <v>82</v>
      </c>
      <c r="B25" s="226" t="s">
        <v>234</v>
      </c>
      <c r="C25" s="259"/>
      <c r="D25" s="212"/>
      <c r="E25" s="1013"/>
      <c r="F25" s="212"/>
      <c r="G25" s="1010"/>
      <c r="H25" s="1010"/>
      <c r="I25" s="1010"/>
      <c r="J25" s="1010"/>
      <c r="K25" s="1010"/>
      <c r="L25" s="1010"/>
      <c r="M25" s="1010"/>
      <c r="N25" s="1010"/>
      <c r="O25" s="1010"/>
      <c r="P25" s="1010"/>
      <c r="Q25" s="1010"/>
      <c r="R25" s="1010"/>
      <c r="S25" s="1010"/>
      <c r="T25" s="1010"/>
      <c r="U25" s="1010"/>
      <c r="V25" s="1010"/>
      <c r="W25" s="1010"/>
      <c r="X25" s="1010"/>
      <c r="Y25" s="1010"/>
      <c r="Z25" s="1010"/>
    </row>
    <row r="26" spans="1:26" s="221" customFormat="1" ht="51">
      <c r="A26" s="229"/>
      <c r="B26" s="148" t="s">
        <v>235</v>
      </c>
      <c r="C26" s="259" t="s">
        <v>96</v>
      </c>
      <c r="D26" s="212">
        <f>640+38.32+33</f>
        <v>711.32</v>
      </c>
      <c r="E26" s="1013"/>
      <c r="F26" s="250">
        <f>+E26*D26</f>
        <v>0</v>
      </c>
      <c r="G26" s="1010"/>
      <c r="H26" s="1010"/>
      <c r="I26" s="1010"/>
      <c r="J26" s="1010"/>
      <c r="K26" s="1010"/>
      <c r="L26" s="1010"/>
      <c r="M26" s="1010"/>
      <c r="N26" s="1010"/>
      <c r="O26" s="1010"/>
      <c r="P26" s="1010"/>
      <c r="Q26" s="1010"/>
      <c r="R26" s="1010"/>
      <c r="S26" s="1010"/>
      <c r="T26" s="1010"/>
      <c r="U26" s="1010"/>
      <c r="V26" s="1010"/>
      <c r="W26" s="1010"/>
      <c r="X26" s="1010"/>
      <c r="Y26" s="1010"/>
      <c r="Z26" s="1010"/>
    </row>
    <row r="27" spans="1:26" s="221" customFormat="1">
      <c r="A27" s="229"/>
      <c r="B27" s="232"/>
      <c r="C27" s="259"/>
      <c r="D27" s="212"/>
      <c r="E27" s="1013"/>
      <c r="F27" s="250"/>
      <c r="G27" s="1010"/>
      <c r="H27" s="1010"/>
      <c r="I27" s="1010"/>
      <c r="J27" s="1010"/>
      <c r="K27" s="1010"/>
      <c r="L27" s="1010"/>
      <c r="M27" s="1010"/>
      <c r="N27" s="1010"/>
      <c r="O27" s="1010"/>
      <c r="P27" s="1010"/>
      <c r="Q27" s="1010"/>
      <c r="R27" s="1010"/>
      <c r="S27" s="1010"/>
      <c r="T27" s="1010"/>
      <c r="U27" s="1010"/>
      <c r="V27" s="1010"/>
      <c r="W27" s="1010"/>
      <c r="X27" s="1010"/>
      <c r="Y27" s="1010"/>
      <c r="Z27" s="1010"/>
    </row>
    <row r="28" spans="1:26" s="221" customFormat="1">
      <c r="A28" s="229"/>
      <c r="B28" s="262"/>
      <c r="C28" s="259"/>
      <c r="D28" s="212"/>
      <c r="E28" s="1013"/>
      <c r="F28" s="212"/>
      <c r="G28" s="1010"/>
      <c r="H28" s="1010"/>
      <c r="I28" s="1010"/>
      <c r="J28" s="1010"/>
      <c r="K28" s="1010"/>
      <c r="L28" s="1010"/>
      <c r="M28" s="1010"/>
      <c r="N28" s="1010"/>
      <c r="O28" s="1010"/>
      <c r="P28" s="1010"/>
      <c r="Q28" s="1010"/>
      <c r="R28" s="1010"/>
      <c r="S28" s="1010"/>
      <c r="T28" s="1010"/>
      <c r="U28" s="1010"/>
      <c r="V28" s="1010"/>
      <c r="W28" s="1010"/>
      <c r="X28" s="1010"/>
      <c r="Y28" s="1010"/>
      <c r="Z28" s="1010"/>
    </row>
    <row r="29" spans="1:26" s="267" customFormat="1" ht="51">
      <c r="A29" s="263" t="s">
        <v>85</v>
      </c>
      <c r="B29" s="268" t="s">
        <v>236</v>
      </c>
      <c r="E29" s="1026"/>
      <c r="G29" s="1026"/>
      <c r="H29" s="1026"/>
      <c r="I29" s="1026"/>
      <c r="J29" s="1026"/>
      <c r="K29" s="1026"/>
      <c r="L29" s="1026"/>
      <c r="M29" s="1026"/>
      <c r="N29" s="1026"/>
      <c r="O29" s="1026"/>
      <c r="P29" s="1026"/>
      <c r="Q29" s="1026"/>
      <c r="R29" s="1026"/>
      <c r="S29" s="1026"/>
      <c r="T29" s="1026"/>
      <c r="U29" s="1026"/>
      <c r="V29" s="1026"/>
      <c r="W29" s="1026"/>
      <c r="X29" s="1026"/>
      <c r="Y29" s="1026"/>
      <c r="Z29" s="1026"/>
    </row>
    <row r="30" spans="1:26" s="267" customFormat="1">
      <c r="A30" s="263"/>
      <c r="B30" s="268" t="s">
        <v>237</v>
      </c>
      <c r="C30" s="265" t="s">
        <v>225</v>
      </c>
      <c r="D30" s="266">
        <v>30</v>
      </c>
      <c r="E30" s="1025"/>
      <c r="F30" s="175">
        <f>+E30*D30</f>
        <v>0</v>
      </c>
      <c r="G30" s="1026"/>
      <c r="H30" s="1026"/>
      <c r="I30" s="1026"/>
      <c r="J30" s="1026"/>
      <c r="K30" s="1026"/>
      <c r="L30" s="1026"/>
      <c r="M30" s="1026"/>
      <c r="N30" s="1026"/>
      <c r="O30" s="1026"/>
      <c r="P30" s="1026"/>
      <c r="Q30" s="1026"/>
      <c r="R30" s="1026"/>
      <c r="S30" s="1026"/>
      <c r="T30" s="1026"/>
      <c r="U30" s="1026"/>
      <c r="V30" s="1026"/>
      <c r="W30" s="1026"/>
      <c r="X30" s="1026"/>
      <c r="Y30" s="1026"/>
      <c r="Z30" s="1026"/>
    </row>
    <row r="31" spans="1:26" s="267" customFormat="1">
      <c r="A31" s="263"/>
      <c r="B31" s="268" t="s">
        <v>238</v>
      </c>
      <c r="C31" s="265" t="s">
        <v>225</v>
      </c>
      <c r="D31" s="266">
        <v>10</v>
      </c>
      <c r="E31" s="1025"/>
      <c r="F31" s="175">
        <f>+E31*D31</f>
        <v>0</v>
      </c>
      <c r="G31" s="1026"/>
      <c r="H31" s="1026"/>
      <c r="I31" s="1026"/>
      <c r="J31" s="1026"/>
      <c r="K31" s="1026"/>
      <c r="L31" s="1026"/>
      <c r="M31" s="1026"/>
      <c r="N31" s="1026"/>
      <c r="O31" s="1026"/>
      <c r="P31" s="1026"/>
      <c r="Q31" s="1026"/>
      <c r="R31" s="1026"/>
      <c r="S31" s="1026"/>
      <c r="T31" s="1026"/>
      <c r="U31" s="1026"/>
      <c r="V31" s="1026"/>
      <c r="W31" s="1026"/>
      <c r="X31" s="1026"/>
      <c r="Y31" s="1026"/>
      <c r="Z31" s="1026"/>
    </row>
    <row r="32" spans="1:26" s="267" customFormat="1">
      <c r="A32" s="263"/>
      <c r="B32" s="268"/>
      <c r="C32" s="265"/>
      <c r="D32" s="266"/>
      <c r="E32" s="1025"/>
      <c r="F32" s="175"/>
      <c r="G32" s="1026"/>
      <c r="H32" s="1026"/>
      <c r="I32" s="1026"/>
      <c r="J32" s="1026"/>
      <c r="K32" s="1026"/>
      <c r="L32" s="1026"/>
      <c r="M32" s="1026"/>
      <c r="N32" s="1026"/>
      <c r="O32" s="1026"/>
      <c r="P32" s="1026"/>
      <c r="Q32" s="1026"/>
      <c r="R32" s="1026"/>
      <c r="S32" s="1026"/>
      <c r="T32" s="1026"/>
      <c r="U32" s="1026"/>
      <c r="V32" s="1026"/>
      <c r="W32" s="1026"/>
      <c r="X32" s="1026"/>
      <c r="Y32" s="1026"/>
      <c r="Z32" s="1026"/>
    </row>
    <row r="33" spans="1:26" s="267" customFormat="1">
      <c r="A33" s="263"/>
      <c r="B33" s="268"/>
      <c r="C33" s="265"/>
      <c r="D33" s="266"/>
      <c r="E33" s="1025"/>
      <c r="F33" s="175"/>
      <c r="G33" s="1026"/>
      <c r="H33" s="1026"/>
      <c r="I33" s="1026"/>
      <c r="J33" s="1026"/>
      <c r="K33" s="1026"/>
      <c r="L33" s="1026"/>
      <c r="M33" s="1026"/>
      <c r="N33" s="1026"/>
      <c r="O33" s="1026"/>
      <c r="P33" s="1026"/>
      <c r="Q33" s="1026"/>
      <c r="R33" s="1026"/>
      <c r="S33" s="1026"/>
      <c r="T33" s="1026"/>
      <c r="U33" s="1026"/>
      <c r="V33" s="1026"/>
      <c r="W33" s="1026"/>
      <c r="X33" s="1026"/>
      <c r="Y33" s="1026"/>
      <c r="Z33" s="1026"/>
    </row>
    <row r="34" spans="1:26" s="267" customFormat="1" ht="89.25">
      <c r="A34" s="263" t="s">
        <v>89</v>
      </c>
      <c r="B34" s="269" t="s">
        <v>239</v>
      </c>
      <c r="C34" s="53" t="s">
        <v>96</v>
      </c>
      <c r="D34" s="175">
        <v>20</v>
      </c>
      <c r="E34" s="975"/>
      <c r="F34" s="179">
        <f>+E34*D34</f>
        <v>0</v>
      </c>
      <c r="G34" s="1026"/>
      <c r="H34" s="1026"/>
      <c r="I34" s="1026"/>
      <c r="J34" s="1026"/>
      <c r="K34" s="1026"/>
      <c r="L34" s="1026"/>
      <c r="M34" s="1026"/>
      <c r="N34" s="1026"/>
      <c r="O34" s="1026"/>
      <c r="P34" s="1026"/>
      <c r="Q34" s="1026"/>
      <c r="R34" s="1026"/>
      <c r="S34" s="1026"/>
      <c r="T34" s="1026"/>
      <c r="U34" s="1026"/>
      <c r="V34" s="1026"/>
      <c r="W34" s="1026"/>
      <c r="X34" s="1026"/>
      <c r="Y34" s="1026"/>
      <c r="Z34" s="1026"/>
    </row>
    <row r="35" spans="1:26" s="267" customFormat="1">
      <c r="A35" s="263"/>
      <c r="B35" s="268"/>
      <c r="C35" s="265"/>
      <c r="D35" s="266"/>
      <c r="E35" s="1025"/>
      <c r="F35" s="175"/>
      <c r="G35" s="1026"/>
      <c r="H35" s="1026"/>
      <c r="I35" s="1026"/>
      <c r="J35" s="1026"/>
      <c r="K35" s="1026"/>
      <c r="L35" s="1026"/>
      <c r="M35" s="1026"/>
      <c r="N35" s="1026"/>
      <c r="O35" s="1026"/>
      <c r="P35" s="1026"/>
      <c r="Q35" s="1026"/>
      <c r="R35" s="1026"/>
      <c r="S35" s="1026"/>
      <c r="T35" s="1026"/>
      <c r="U35" s="1026"/>
      <c r="V35" s="1026"/>
      <c r="W35" s="1026"/>
      <c r="X35" s="1026"/>
      <c r="Y35" s="1026"/>
      <c r="Z35" s="1026"/>
    </row>
    <row r="36" spans="1:26" s="267" customFormat="1">
      <c r="A36" s="263"/>
      <c r="B36" s="268"/>
      <c r="C36" s="265"/>
      <c r="D36" s="266"/>
      <c r="E36" s="1025"/>
      <c r="F36" s="175"/>
      <c r="G36" s="1026"/>
      <c r="H36" s="1026"/>
      <c r="I36" s="1026"/>
      <c r="J36" s="1026"/>
      <c r="K36" s="1026"/>
      <c r="L36" s="1026"/>
      <c r="M36" s="1026"/>
      <c r="N36" s="1026"/>
      <c r="O36" s="1026"/>
      <c r="P36" s="1026"/>
      <c r="Q36" s="1026"/>
      <c r="R36" s="1026"/>
      <c r="S36" s="1026"/>
      <c r="T36" s="1026"/>
      <c r="U36" s="1026"/>
      <c r="V36" s="1026"/>
      <c r="W36" s="1026"/>
      <c r="X36" s="1026"/>
      <c r="Y36" s="1026"/>
      <c r="Z36" s="1026"/>
    </row>
    <row r="37" spans="1:26" s="221" customFormat="1" ht="36">
      <c r="A37" s="229" t="s">
        <v>94</v>
      </c>
      <c r="B37" s="262" t="s">
        <v>240</v>
      </c>
      <c r="C37" s="259"/>
      <c r="D37" s="212"/>
      <c r="E37" s="1013"/>
      <c r="F37" s="212"/>
      <c r="G37" s="1010"/>
      <c r="H37" s="1010"/>
      <c r="I37" s="1010"/>
      <c r="J37" s="1010"/>
      <c r="K37" s="1010"/>
      <c r="L37" s="1010"/>
      <c r="M37" s="1010"/>
      <c r="N37" s="1010"/>
      <c r="O37" s="1010"/>
      <c r="P37" s="1010"/>
      <c r="Q37" s="1010"/>
      <c r="R37" s="1010"/>
      <c r="S37" s="1010"/>
      <c r="T37" s="1010"/>
      <c r="U37" s="1010"/>
      <c r="V37" s="1010"/>
      <c r="W37" s="1010"/>
      <c r="X37" s="1010"/>
      <c r="Y37" s="1010"/>
      <c r="Z37" s="1010"/>
    </row>
    <row r="38" spans="1:26" s="221" customFormat="1">
      <c r="A38" s="229"/>
      <c r="B38" s="262"/>
      <c r="C38" s="259"/>
      <c r="D38" s="212"/>
      <c r="E38" s="1013"/>
      <c r="F38" s="212"/>
      <c r="G38" s="1010"/>
      <c r="H38" s="1010"/>
      <c r="I38" s="1010"/>
      <c r="J38" s="1010"/>
      <c r="K38" s="1010"/>
      <c r="L38" s="1010"/>
      <c r="M38" s="1010"/>
      <c r="N38" s="1010"/>
      <c r="O38" s="1010"/>
      <c r="P38" s="1010"/>
      <c r="Q38" s="1010"/>
      <c r="R38" s="1010"/>
      <c r="S38" s="1010"/>
      <c r="T38" s="1010"/>
      <c r="U38" s="1010"/>
      <c r="V38" s="1010"/>
      <c r="W38" s="1010"/>
      <c r="X38" s="1010"/>
      <c r="Y38" s="1010"/>
      <c r="Z38" s="1010"/>
    </row>
    <row r="39" spans="1:26" s="221" customFormat="1" ht="144">
      <c r="A39" s="229"/>
      <c r="B39" s="270" t="s">
        <v>241</v>
      </c>
      <c r="C39" s="259"/>
      <c r="D39" s="212"/>
      <c r="E39" s="1013"/>
      <c r="F39" s="212"/>
      <c r="G39" s="1010"/>
      <c r="H39" s="1010"/>
      <c r="I39" s="1010"/>
      <c r="J39" s="1010"/>
      <c r="K39" s="1010"/>
      <c r="L39" s="1010"/>
      <c r="M39" s="1010"/>
      <c r="N39" s="1010"/>
      <c r="O39" s="1010"/>
      <c r="P39" s="1010"/>
      <c r="Q39" s="1010"/>
      <c r="R39" s="1010"/>
      <c r="S39" s="1010"/>
      <c r="T39" s="1010"/>
      <c r="U39" s="1010"/>
      <c r="V39" s="1010"/>
      <c r="W39" s="1010"/>
      <c r="X39" s="1010"/>
      <c r="Y39" s="1010"/>
      <c r="Z39" s="1010"/>
    </row>
    <row r="40" spans="1:26" s="221" customFormat="1">
      <c r="A40" s="229"/>
      <c r="B40" s="262"/>
      <c r="C40" s="259"/>
      <c r="D40" s="212"/>
      <c r="E40" s="1013"/>
      <c r="F40" s="212"/>
      <c r="G40" s="1010"/>
      <c r="H40" s="1010"/>
      <c r="I40" s="1010"/>
      <c r="J40" s="1010"/>
      <c r="K40" s="1010"/>
      <c r="L40" s="1010"/>
      <c r="M40" s="1010"/>
      <c r="N40" s="1010"/>
      <c r="O40" s="1010"/>
      <c r="P40" s="1010"/>
      <c r="Q40" s="1010"/>
      <c r="R40" s="1010"/>
      <c r="S40" s="1010"/>
      <c r="T40" s="1010"/>
      <c r="U40" s="1010"/>
      <c r="V40" s="1010"/>
      <c r="W40" s="1010"/>
      <c r="X40" s="1010"/>
      <c r="Y40" s="1010"/>
      <c r="Z40" s="1010"/>
    </row>
    <row r="41" spans="1:26" s="221" customFormat="1">
      <c r="A41" s="229"/>
      <c r="B41" s="262"/>
      <c r="C41" s="259"/>
      <c r="D41" s="212"/>
      <c r="E41" s="1013"/>
      <c r="F41" s="212"/>
      <c r="G41" s="1010"/>
      <c r="H41" s="1010"/>
      <c r="I41" s="1010"/>
      <c r="J41" s="1010"/>
      <c r="K41" s="1010"/>
      <c r="L41" s="1010"/>
      <c r="M41" s="1010"/>
      <c r="N41" s="1010"/>
      <c r="O41" s="1010"/>
      <c r="P41" s="1010"/>
      <c r="Q41" s="1010"/>
      <c r="R41" s="1010"/>
      <c r="S41" s="1010"/>
      <c r="T41" s="1010"/>
      <c r="U41" s="1010"/>
      <c r="V41" s="1010"/>
      <c r="W41" s="1010"/>
      <c r="X41" s="1010"/>
      <c r="Y41" s="1010"/>
      <c r="Z41" s="1010"/>
    </row>
    <row r="42" spans="1:26" s="221" customFormat="1" ht="25.5">
      <c r="A42" s="229" t="s">
        <v>113</v>
      </c>
      <c r="B42" s="166" t="s">
        <v>242</v>
      </c>
      <c r="C42" s="259"/>
      <c r="D42" s="212"/>
      <c r="E42" s="1013"/>
      <c r="F42" s="212"/>
      <c r="G42" s="1010"/>
      <c r="H42" s="1010"/>
      <c r="I42" s="1010"/>
      <c r="J42" s="1010"/>
      <c r="K42" s="1010"/>
      <c r="L42" s="1010"/>
      <c r="M42" s="1010"/>
      <c r="N42" s="1010"/>
      <c r="O42" s="1010"/>
      <c r="P42" s="1010"/>
      <c r="Q42" s="1010"/>
      <c r="R42" s="1010"/>
      <c r="S42" s="1010"/>
      <c r="T42" s="1010"/>
      <c r="U42" s="1010"/>
      <c r="V42" s="1010"/>
      <c r="W42" s="1010"/>
      <c r="X42" s="1010"/>
      <c r="Y42" s="1010"/>
      <c r="Z42" s="1010"/>
    </row>
    <row r="43" spans="1:26" s="221" customFormat="1" ht="25.5">
      <c r="A43" s="229"/>
      <c r="B43" s="151" t="s">
        <v>243</v>
      </c>
      <c r="C43" s="259"/>
      <c r="D43" s="212"/>
      <c r="E43" s="1013"/>
      <c r="F43" s="212"/>
      <c r="G43" s="1010"/>
      <c r="H43" s="1010"/>
      <c r="I43" s="1010"/>
      <c r="J43" s="1010"/>
      <c r="K43" s="1010"/>
      <c r="L43" s="1010"/>
      <c r="M43" s="1010"/>
      <c r="N43" s="1010"/>
      <c r="O43" s="1010"/>
      <c r="P43" s="1010"/>
      <c r="Q43" s="1010"/>
      <c r="R43" s="1010"/>
      <c r="S43" s="1010"/>
      <c r="T43" s="1010"/>
      <c r="U43" s="1010"/>
      <c r="V43" s="1010"/>
      <c r="W43" s="1010"/>
      <c r="X43" s="1010"/>
      <c r="Y43" s="1010"/>
      <c r="Z43" s="1010"/>
    </row>
    <row r="44" spans="1:26" s="221" customFormat="1" ht="51">
      <c r="A44" s="229"/>
      <c r="B44" s="164" t="s">
        <v>244</v>
      </c>
      <c r="C44" s="259"/>
      <c r="D44" s="212"/>
      <c r="E44" s="1013"/>
      <c r="F44" s="212"/>
      <c r="G44" s="1010"/>
      <c r="H44" s="1010"/>
      <c r="I44" s="1010"/>
      <c r="J44" s="1010"/>
      <c r="K44" s="1010"/>
      <c r="L44" s="1010"/>
      <c r="M44" s="1010"/>
      <c r="N44" s="1010"/>
      <c r="O44" s="1010"/>
      <c r="P44" s="1010"/>
      <c r="Q44" s="1010"/>
      <c r="R44" s="1010"/>
      <c r="S44" s="1010"/>
      <c r="T44" s="1010"/>
      <c r="U44" s="1010"/>
      <c r="V44" s="1010"/>
      <c r="W44" s="1010"/>
      <c r="X44" s="1010"/>
      <c r="Y44" s="1010"/>
      <c r="Z44" s="1010"/>
    </row>
    <row r="45" spans="1:26" s="221" customFormat="1" ht="48">
      <c r="A45" s="229"/>
      <c r="B45" s="271" t="s">
        <v>245</v>
      </c>
      <c r="C45" s="259"/>
      <c r="D45" s="212"/>
      <c r="E45" s="1013"/>
      <c r="F45" s="212"/>
      <c r="G45" s="1010"/>
      <c r="H45" s="1010"/>
      <c r="I45" s="1010"/>
      <c r="J45" s="1010"/>
      <c r="K45" s="1010"/>
      <c r="L45" s="1010"/>
      <c r="M45" s="1010"/>
      <c r="N45" s="1010"/>
      <c r="O45" s="1010"/>
      <c r="P45" s="1010"/>
      <c r="Q45" s="1010"/>
      <c r="R45" s="1010"/>
      <c r="S45" s="1010"/>
      <c r="T45" s="1010"/>
      <c r="U45" s="1010"/>
      <c r="V45" s="1010"/>
      <c r="W45" s="1010"/>
      <c r="X45" s="1010"/>
      <c r="Y45" s="1010"/>
      <c r="Z45" s="1010"/>
    </row>
    <row r="46" spans="1:26" s="221" customFormat="1">
      <c r="A46" s="229"/>
      <c r="B46" s="164" t="s">
        <v>246</v>
      </c>
      <c r="C46" s="259" t="s">
        <v>96</v>
      </c>
      <c r="D46" s="212">
        <f>957.3+73+30.1*0.6+8.1*0.6+157+33.11</f>
        <v>1243.3299999999997</v>
      </c>
      <c r="E46" s="1013"/>
      <c r="F46" s="250">
        <f>+E46*D46</f>
        <v>0</v>
      </c>
      <c r="G46" s="1010"/>
      <c r="H46" s="1010"/>
      <c r="I46" s="1010"/>
      <c r="J46" s="1010"/>
      <c r="K46" s="1010"/>
      <c r="L46" s="1010"/>
      <c r="M46" s="1010"/>
      <c r="N46" s="1010"/>
      <c r="O46" s="1010"/>
      <c r="P46" s="1010"/>
      <c r="Q46" s="1010"/>
      <c r="R46" s="1010"/>
      <c r="S46" s="1010"/>
      <c r="T46" s="1010"/>
      <c r="U46" s="1010"/>
      <c r="V46" s="1010"/>
      <c r="W46" s="1010"/>
      <c r="X46" s="1010"/>
      <c r="Y46" s="1010"/>
      <c r="Z46" s="1010"/>
    </row>
    <row r="47" spans="1:26" s="221" customFormat="1">
      <c r="A47" s="229"/>
      <c r="B47" s="262"/>
      <c r="C47" s="259"/>
      <c r="D47" s="212"/>
      <c r="E47" s="1013"/>
      <c r="F47" s="212"/>
      <c r="G47" s="1010"/>
      <c r="H47" s="1010"/>
      <c r="I47" s="1010"/>
      <c r="J47" s="1010"/>
      <c r="K47" s="1010"/>
      <c r="L47" s="1010"/>
      <c r="M47" s="1010"/>
      <c r="N47" s="1010"/>
      <c r="O47" s="1010"/>
      <c r="P47" s="1010"/>
      <c r="Q47" s="1010"/>
      <c r="R47" s="1010"/>
      <c r="S47" s="1010"/>
      <c r="T47" s="1010"/>
      <c r="U47" s="1010"/>
      <c r="V47" s="1010"/>
      <c r="W47" s="1010"/>
      <c r="X47" s="1010"/>
      <c r="Y47" s="1010"/>
      <c r="Z47" s="1010"/>
    </row>
    <row r="48" spans="1:26" s="221" customFormat="1">
      <c r="A48" s="229"/>
      <c r="B48" s="232"/>
      <c r="C48" s="259"/>
      <c r="D48" s="212"/>
      <c r="E48" s="1013"/>
      <c r="F48" s="250"/>
      <c r="G48" s="1010"/>
      <c r="H48" s="1010"/>
      <c r="I48" s="1010"/>
      <c r="J48" s="1010"/>
      <c r="K48" s="1010"/>
      <c r="L48" s="1010"/>
      <c r="M48" s="1010"/>
      <c r="N48" s="1010"/>
      <c r="O48" s="1010"/>
      <c r="P48" s="1010"/>
      <c r="Q48" s="1010"/>
      <c r="R48" s="1010"/>
      <c r="S48" s="1010"/>
      <c r="T48" s="1010"/>
      <c r="U48" s="1010"/>
      <c r="V48" s="1010"/>
      <c r="W48" s="1010"/>
      <c r="X48" s="1010"/>
      <c r="Y48" s="1010"/>
      <c r="Z48" s="1010"/>
    </row>
    <row r="49" spans="1:26" s="221" customFormat="1" ht="25.5">
      <c r="A49" s="229" t="s">
        <v>114</v>
      </c>
      <c r="B49" s="166" t="s">
        <v>247</v>
      </c>
      <c r="C49" s="259"/>
      <c r="D49" s="212"/>
      <c r="E49" s="1013"/>
      <c r="F49" s="212"/>
      <c r="G49" s="1010"/>
      <c r="H49" s="1010"/>
      <c r="I49" s="1010"/>
      <c r="J49" s="1010"/>
      <c r="K49" s="1010"/>
      <c r="L49" s="1010"/>
      <c r="M49" s="1010"/>
      <c r="N49" s="1010"/>
      <c r="O49" s="1010"/>
      <c r="P49" s="1010"/>
      <c r="Q49" s="1010"/>
      <c r="R49" s="1010"/>
      <c r="S49" s="1010"/>
      <c r="T49" s="1010"/>
      <c r="U49" s="1010"/>
      <c r="V49" s="1010"/>
      <c r="W49" s="1010"/>
      <c r="X49" s="1010"/>
      <c r="Y49" s="1010"/>
      <c r="Z49" s="1010"/>
    </row>
    <row r="50" spans="1:26" s="221" customFormat="1" ht="25.5">
      <c r="A50" s="229"/>
      <c r="B50" s="151" t="s">
        <v>248</v>
      </c>
      <c r="C50" s="259"/>
      <c r="D50" s="212"/>
      <c r="E50" s="1013"/>
      <c r="F50" s="212"/>
      <c r="G50" s="1010"/>
      <c r="H50" s="1010"/>
      <c r="I50" s="1010"/>
      <c r="J50" s="1010"/>
      <c r="K50" s="1010"/>
      <c r="L50" s="1010"/>
      <c r="M50" s="1010"/>
      <c r="N50" s="1010"/>
      <c r="O50" s="1010"/>
      <c r="P50" s="1010"/>
      <c r="Q50" s="1010"/>
      <c r="R50" s="1010"/>
      <c r="S50" s="1010"/>
      <c r="T50" s="1010"/>
      <c r="U50" s="1010"/>
      <c r="V50" s="1010"/>
      <c r="W50" s="1010"/>
      <c r="X50" s="1010"/>
      <c r="Y50" s="1010"/>
      <c r="Z50" s="1010"/>
    </row>
    <row r="51" spans="1:26" s="221" customFormat="1" ht="51">
      <c r="A51" s="229"/>
      <c r="B51" s="164" t="s">
        <v>244</v>
      </c>
      <c r="C51" s="259"/>
      <c r="D51" s="212"/>
      <c r="E51" s="1013"/>
      <c r="F51" s="212"/>
      <c r="G51" s="1010"/>
      <c r="H51" s="1010"/>
      <c r="I51" s="1010"/>
      <c r="J51" s="1010"/>
      <c r="K51" s="1010"/>
      <c r="L51" s="1010"/>
      <c r="M51" s="1010"/>
      <c r="N51" s="1010"/>
      <c r="O51" s="1010"/>
      <c r="P51" s="1010"/>
      <c r="Q51" s="1010"/>
      <c r="R51" s="1010"/>
      <c r="S51" s="1010"/>
      <c r="T51" s="1010"/>
      <c r="U51" s="1010"/>
      <c r="V51" s="1010"/>
      <c r="W51" s="1010"/>
      <c r="X51" s="1010"/>
      <c r="Y51" s="1010"/>
      <c r="Z51" s="1010"/>
    </row>
    <row r="52" spans="1:26" s="221" customFormat="1" ht="25.5">
      <c r="A52" s="229"/>
      <c r="B52" s="272" t="s">
        <v>249</v>
      </c>
      <c r="C52" s="259"/>
      <c r="D52" s="212"/>
      <c r="E52" s="1013"/>
      <c r="F52" s="212"/>
      <c r="G52" s="1010"/>
      <c r="H52" s="1010"/>
      <c r="I52" s="1010"/>
      <c r="J52" s="1010"/>
      <c r="K52" s="1010"/>
      <c r="L52" s="1010"/>
      <c r="M52" s="1010"/>
      <c r="N52" s="1010"/>
      <c r="O52" s="1010"/>
      <c r="P52" s="1010"/>
      <c r="Q52" s="1010"/>
      <c r="R52" s="1010"/>
      <c r="S52" s="1010"/>
      <c r="T52" s="1010"/>
      <c r="U52" s="1010"/>
      <c r="V52" s="1010"/>
      <c r="W52" s="1010"/>
      <c r="X52" s="1010"/>
      <c r="Y52" s="1010"/>
      <c r="Z52" s="1010"/>
    </row>
    <row r="53" spans="1:26" s="221" customFormat="1">
      <c r="A53" s="229"/>
      <c r="B53" s="164" t="s">
        <v>246</v>
      </c>
      <c r="C53" s="259" t="s">
        <v>96</v>
      </c>
      <c r="D53" s="212">
        <f>233.5+102+8.1*0.6+51+8.91</f>
        <v>400.27000000000004</v>
      </c>
      <c r="E53" s="1013"/>
      <c r="F53" s="250">
        <f>+E53*D53</f>
        <v>0</v>
      </c>
      <c r="G53" s="1010"/>
      <c r="H53" s="1010"/>
      <c r="I53" s="1010"/>
      <c r="J53" s="1010"/>
      <c r="K53" s="1010"/>
      <c r="L53" s="1010"/>
      <c r="M53" s="1010"/>
      <c r="N53" s="1010"/>
      <c r="O53" s="1010"/>
      <c r="P53" s="1010"/>
      <c r="Q53" s="1010"/>
      <c r="R53" s="1010"/>
      <c r="S53" s="1010"/>
      <c r="T53" s="1010"/>
      <c r="U53" s="1010"/>
      <c r="V53" s="1010"/>
      <c r="W53" s="1010"/>
      <c r="X53" s="1010"/>
      <c r="Y53" s="1010"/>
      <c r="Z53" s="1010"/>
    </row>
    <row r="54" spans="1:26" s="221" customFormat="1">
      <c r="A54" s="229"/>
      <c r="B54" s="262"/>
      <c r="C54" s="259"/>
      <c r="D54" s="212"/>
      <c r="E54" s="1013"/>
      <c r="F54" s="212"/>
      <c r="G54" s="1010"/>
      <c r="H54" s="1010"/>
      <c r="I54" s="1010"/>
      <c r="J54" s="1010"/>
      <c r="K54" s="1010"/>
      <c r="L54" s="1010"/>
      <c r="M54" s="1010"/>
      <c r="N54" s="1010"/>
      <c r="O54" s="1010"/>
      <c r="P54" s="1010"/>
      <c r="Q54" s="1010"/>
      <c r="R54" s="1010"/>
      <c r="S54" s="1010"/>
      <c r="T54" s="1010"/>
      <c r="U54" s="1010"/>
      <c r="V54" s="1010"/>
      <c r="W54" s="1010"/>
      <c r="X54" s="1010"/>
      <c r="Y54" s="1010"/>
      <c r="Z54" s="1010"/>
    </row>
    <row r="55" spans="1:26" s="221" customFormat="1">
      <c r="A55" s="229"/>
      <c r="B55" s="262"/>
      <c r="C55" s="259"/>
      <c r="D55" s="212"/>
      <c r="E55" s="1013"/>
      <c r="F55" s="212"/>
      <c r="G55" s="1010"/>
      <c r="H55" s="1010"/>
      <c r="I55" s="1010"/>
      <c r="J55" s="1010"/>
      <c r="K55" s="1010"/>
      <c r="L55" s="1010"/>
      <c r="M55" s="1010"/>
      <c r="N55" s="1010"/>
      <c r="O55" s="1010"/>
      <c r="P55" s="1010"/>
      <c r="Q55" s="1010"/>
      <c r="R55" s="1010"/>
      <c r="S55" s="1010"/>
      <c r="T55" s="1010"/>
      <c r="U55" s="1010"/>
      <c r="V55" s="1010"/>
      <c r="W55" s="1010"/>
      <c r="X55" s="1010"/>
      <c r="Y55" s="1010"/>
      <c r="Z55" s="1010"/>
    </row>
    <row r="56" spans="1:26" s="221" customFormat="1" ht="25.5">
      <c r="A56" s="229" t="s">
        <v>115</v>
      </c>
      <c r="B56" s="166" t="s">
        <v>250</v>
      </c>
      <c r="C56" s="259"/>
      <c r="D56" s="212"/>
      <c r="E56" s="1013"/>
      <c r="F56" s="212"/>
      <c r="G56" s="1010"/>
      <c r="H56" s="1010"/>
      <c r="I56" s="1010"/>
      <c r="J56" s="1010"/>
      <c r="K56" s="1010"/>
      <c r="L56" s="1010"/>
      <c r="M56" s="1010"/>
      <c r="N56" s="1010"/>
      <c r="O56" s="1010"/>
      <c r="P56" s="1010"/>
      <c r="Q56" s="1010"/>
      <c r="R56" s="1010"/>
      <c r="S56" s="1010"/>
      <c r="T56" s="1010"/>
      <c r="U56" s="1010"/>
      <c r="V56" s="1010"/>
      <c r="W56" s="1010"/>
      <c r="X56" s="1010"/>
      <c r="Y56" s="1010"/>
      <c r="Z56" s="1010"/>
    </row>
    <row r="57" spans="1:26" s="221" customFormat="1" ht="25.5">
      <c r="A57" s="229"/>
      <c r="B57" s="151" t="s">
        <v>248</v>
      </c>
      <c r="C57" s="259"/>
      <c r="D57" s="212"/>
      <c r="E57" s="1013"/>
      <c r="F57" s="212"/>
      <c r="G57" s="1010"/>
      <c r="H57" s="1010"/>
      <c r="I57" s="1010"/>
      <c r="J57" s="1010"/>
      <c r="K57" s="1010"/>
      <c r="L57" s="1010"/>
      <c r="M57" s="1010"/>
      <c r="N57" s="1010"/>
      <c r="O57" s="1010"/>
      <c r="P57" s="1010"/>
      <c r="Q57" s="1010"/>
      <c r="R57" s="1010"/>
      <c r="S57" s="1010"/>
      <c r="T57" s="1010"/>
      <c r="U57" s="1010"/>
      <c r="V57" s="1010"/>
      <c r="W57" s="1010"/>
      <c r="X57" s="1010"/>
      <c r="Y57" s="1010"/>
      <c r="Z57" s="1010"/>
    </row>
    <row r="58" spans="1:26" s="221" customFormat="1" ht="38.25">
      <c r="A58" s="229"/>
      <c r="B58" s="273" t="s">
        <v>251</v>
      </c>
      <c r="C58" s="259"/>
      <c r="D58" s="212"/>
      <c r="E58" s="1013"/>
      <c r="F58" s="212"/>
      <c r="G58" s="1010"/>
      <c r="H58" s="1010"/>
      <c r="I58" s="1010"/>
      <c r="J58" s="1010"/>
      <c r="K58" s="1010"/>
      <c r="L58" s="1010"/>
      <c r="M58" s="1010"/>
      <c r="N58" s="1010"/>
      <c r="O58" s="1010"/>
      <c r="P58" s="1010"/>
      <c r="Q58" s="1010"/>
      <c r="R58" s="1010"/>
      <c r="S58" s="1010"/>
      <c r="T58" s="1010"/>
      <c r="U58" s="1010"/>
      <c r="V58" s="1010"/>
      <c r="W58" s="1010"/>
      <c r="X58" s="1010"/>
      <c r="Y58" s="1010"/>
      <c r="Z58" s="1010"/>
    </row>
    <row r="59" spans="1:26" s="221" customFormat="1" ht="76.5">
      <c r="A59" s="229"/>
      <c r="B59" s="273" t="s">
        <v>252</v>
      </c>
      <c r="C59" s="259"/>
      <c r="D59" s="212"/>
      <c r="E59" s="1013"/>
      <c r="F59" s="212"/>
      <c r="G59" s="1010"/>
      <c r="H59" s="1010"/>
      <c r="I59" s="1010"/>
      <c r="J59" s="1010"/>
      <c r="K59" s="1010"/>
      <c r="L59" s="1010"/>
      <c r="M59" s="1010"/>
      <c r="N59" s="1010"/>
      <c r="O59" s="1010"/>
      <c r="P59" s="1010"/>
      <c r="Q59" s="1010"/>
      <c r="R59" s="1010"/>
      <c r="S59" s="1010"/>
      <c r="T59" s="1010"/>
      <c r="U59" s="1010"/>
      <c r="V59" s="1010"/>
      <c r="W59" s="1010"/>
      <c r="X59" s="1010"/>
      <c r="Y59" s="1010"/>
      <c r="Z59" s="1010"/>
    </row>
    <row r="60" spans="1:26" s="221" customFormat="1" ht="25.5">
      <c r="A60" s="229"/>
      <c r="B60" s="273" t="s">
        <v>249</v>
      </c>
      <c r="C60" s="259"/>
      <c r="D60" s="212"/>
      <c r="E60" s="1013"/>
      <c r="F60" s="212"/>
      <c r="G60" s="1010"/>
      <c r="H60" s="1010"/>
      <c r="I60" s="1010"/>
      <c r="J60" s="1010"/>
      <c r="K60" s="1010"/>
      <c r="L60" s="1010"/>
      <c r="M60" s="1010"/>
      <c r="N60" s="1010"/>
      <c r="O60" s="1010"/>
      <c r="P60" s="1010"/>
      <c r="Q60" s="1010"/>
      <c r="R60" s="1010"/>
      <c r="S60" s="1010"/>
      <c r="T60" s="1010"/>
      <c r="U60" s="1010"/>
      <c r="V60" s="1010"/>
      <c r="W60" s="1010"/>
      <c r="X60" s="1010"/>
      <c r="Y60" s="1010"/>
      <c r="Z60" s="1010"/>
    </row>
    <row r="61" spans="1:26" s="221" customFormat="1">
      <c r="A61" s="229"/>
      <c r="B61" s="164" t="s">
        <v>246</v>
      </c>
      <c r="C61" s="259" t="s">
        <v>96</v>
      </c>
      <c r="D61" s="212">
        <f>720+7.4*0.6+108</f>
        <v>832.44</v>
      </c>
      <c r="E61" s="1013"/>
      <c r="F61" s="250">
        <f>+E61*D61</f>
        <v>0</v>
      </c>
      <c r="G61" s="1010"/>
      <c r="H61" s="1010"/>
      <c r="I61" s="1010"/>
      <c r="J61" s="1010"/>
      <c r="K61" s="1010"/>
      <c r="L61" s="1010"/>
      <c r="M61" s="1010"/>
      <c r="N61" s="1010"/>
      <c r="O61" s="1010"/>
      <c r="P61" s="1010"/>
      <c r="Q61" s="1010"/>
      <c r="R61" s="1010"/>
      <c r="S61" s="1010"/>
      <c r="T61" s="1010"/>
      <c r="U61" s="1010"/>
      <c r="V61" s="1010"/>
      <c r="W61" s="1010"/>
      <c r="X61" s="1010"/>
      <c r="Y61" s="1010"/>
      <c r="Z61" s="1010"/>
    </row>
    <row r="62" spans="1:26" s="221" customFormat="1">
      <c r="A62" s="229"/>
      <c r="B62" s="262"/>
      <c r="C62" s="259"/>
      <c r="D62" s="212"/>
      <c r="E62" s="1013"/>
      <c r="F62" s="212"/>
      <c r="G62" s="1010"/>
      <c r="H62" s="1010"/>
      <c r="I62" s="1010"/>
      <c r="J62" s="1010"/>
      <c r="K62" s="1010"/>
      <c r="L62" s="1010"/>
      <c r="M62" s="1010"/>
      <c r="N62" s="1010"/>
      <c r="O62" s="1010"/>
      <c r="P62" s="1010"/>
      <c r="Q62" s="1010"/>
      <c r="R62" s="1010"/>
      <c r="S62" s="1010"/>
      <c r="T62" s="1010"/>
      <c r="U62" s="1010"/>
      <c r="V62" s="1010"/>
      <c r="W62" s="1010"/>
      <c r="X62" s="1010"/>
      <c r="Y62" s="1010"/>
      <c r="Z62" s="1010"/>
    </row>
    <row r="63" spans="1:26" s="221" customFormat="1">
      <c r="A63" s="229"/>
      <c r="B63" s="262"/>
      <c r="C63" s="259"/>
      <c r="D63" s="212"/>
      <c r="E63" s="1013"/>
      <c r="F63" s="212"/>
      <c r="G63" s="1010"/>
      <c r="H63" s="1010"/>
      <c r="I63" s="1010"/>
      <c r="J63" s="1010"/>
      <c r="K63" s="1010"/>
      <c r="L63" s="1010"/>
      <c r="M63" s="1010"/>
      <c r="N63" s="1010"/>
      <c r="O63" s="1010"/>
      <c r="P63" s="1010"/>
      <c r="Q63" s="1010"/>
      <c r="R63" s="1010"/>
      <c r="S63" s="1010"/>
      <c r="T63" s="1010"/>
      <c r="U63" s="1010"/>
      <c r="V63" s="1010"/>
      <c r="W63" s="1010"/>
      <c r="X63" s="1010"/>
      <c r="Y63" s="1010"/>
      <c r="Z63" s="1010"/>
    </row>
    <row r="64" spans="1:26" ht="25.5">
      <c r="A64" s="274" t="s">
        <v>146</v>
      </c>
      <c r="B64" s="275" t="s">
        <v>253</v>
      </c>
      <c r="E64" s="1027"/>
    </row>
    <row r="65" spans="1:6" ht="24">
      <c r="A65" s="274"/>
      <c r="B65" s="271" t="s">
        <v>243</v>
      </c>
      <c r="E65" s="1027"/>
    </row>
    <row r="66" spans="1:6" ht="51">
      <c r="A66" s="274"/>
      <c r="B66" s="276" t="s">
        <v>244</v>
      </c>
      <c r="E66" s="1027"/>
    </row>
    <row r="67" spans="1:6" ht="51">
      <c r="A67" s="274"/>
      <c r="B67" s="276" t="s">
        <v>254</v>
      </c>
      <c r="E67" s="1027"/>
    </row>
    <row r="68" spans="1:6" ht="48">
      <c r="A68" s="274"/>
      <c r="B68" s="271" t="s">
        <v>245</v>
      </c>
      <c r="E68" s="1027"/>
    </row>
    <row r="69" spans="1:6">
      <c r="A69" s="274"/>
      <c r="B69" s="164" t="s">
        <v>246</v>
      </c>
      <c r="C69" s="259" t="s">
        <v>96</v>
      </c>
      <c r="D69" s="250">
        <f>255.1+8.1*0.6+38+8.91+8.91</f>
        <v>315.78000000000003</v>
      </c>
      <c r="E69" s="1027"/>
      <c r="F69" s="250">
        <f>+E69*D69</f>
        <v>0</v>
      </c>
    </row>
    <row r="70" spans="1:6">
      <c r="A70" s="274"/>
      <c r="B70" s="274"/>
      <c r="E70" s="1027"/>
    </row>
    <row r="71" spans="1:6">
      <c r="A71" s="274"/>
      <c r="B71" s="274"/>
      <c r="E71" s="1027"/>
    </row>
    <row r="72" spans="1:6" ht="25.5">
      <c r="A72" s="274" t="s">
        <v>153</v>
      </c>
      <c r="B72" s="275" t="s">
        <v>255</v>
      </c>
      <c r="E72" s="1027"/>
    </row>
    <row r="73" spans="1:6" ht="25.5">
      <c r="A73" s="274"/>
      <c r="B73" s="151" t="s">
        <v>256</v>
      </c>
      <c r="E73" s="1027"/>
    </row>
    <row r="74" spans="1:6" ht="51">
      <c r="A74" s="274"/>
      <c r="B74" s="277" t="s">
        <v>244</v>
      </c>
      <c r="E74" s="1027"/>
    </row>
    <row r="75" spans="1:6" ht="51">
      <c r="A75" s="274"/>
      <c r="B75" s="277" t="s">
        <v>257</v>
      </c>
      <c r="E75" s="1027"/>
    </row>
    <row r="76" spans="1:6">
      <c r="A76" s="274"/>
      <c r="B76" s="164" t="s">
        <v>246</v>
      </c>
      <c r="C76" s="259" t="s">
        <v>96</v>
      </c>
      <c r="D76" s="250">
        <f>74+11</f>
        <v>85</v>
      </c>
      <c r="E76" s="1027"/>
      <c r="F76" s="250">
        <f>+E76*D76</f>
        <v>0</v>
      </c>
    </row>
    <row r="77" spans="1:6">
      <c r="A77" s="274"/>
      <c r="B77" s="274"/>
      <c r="E77" s="1027"/>
    </row>
    <row r="78" spans="1:6">
      <c r="A78" s="274"/>
      <c r="B78" s="274"/>
      <c r="E78" s="1027"/>
    </row>
    <row r="79" spans="1:6" ht="51">
      <c r="A79" s="274" t="s">
        <v>155</v>
      </c>
      <c r="B79" s="278" t="s">
        <v>258</v>
      </c>
      <c r="E79" s="1027"/>
    </row>
    <row r="80" spans="1:6" ht="51">
      <c r="A80" s="274"/>
      <c r="B80" s="164" t="s">
        <v>259</v>
      </c>
      <c r="E80" s="1027"/>
    </row>
    <row r="81" spans="1:6">
      <c r="A81" s="274"/>
      <c r="B81" s="252" t="s">
        <v>260</v>
      </c>
      <c r="E81" s="1027"/>
    </row>
    <row r="82" spans="1:6" ht="51">
      <c r="A82" s="274"/>
      <c r="B82" s="148" t="s">
        <v>261</v>
      </c>
      <c r="E82" s="1027"/>
    </row>
    <row r="83" spans="1:6" ht="76.5">
      <c r="A83" s="274"/>
      <c r="B83" s="148" t="s">
        <v>252</v>
      </c>
      <c r="E83" s="1027"/>
    </row>
    <row r="84" spans="1:6" ht="51">
      <c r="A84" s="274"/>
      <c r="B84" s="278" t="s">
        <v>262</v>
      </c>
      <c r="C84" s="250" t="s">
        <v>225</v>
      </c>
      <c r="D84" s="250">
        <v>7.4</v>
      </c>
      <c r="E84" s="1027"/>
      <c r="F84" s="250">
        <f>+E84*D84</f>
        <v>0</v>
      </c>
    </row>
    <row r="85" spans="1:6">
      <c r="A85" s="274"/>
      <c r="B85" s="274"/>
      <c r="E85" s="1027"/>
    </row>
    <row r="86" spans="1:6">
      <c r="A86" s="274"/>
      <c r="B86" s="274"/>
      <c r="E86" s="1027"/>
    </row>
    <row r="87" spans="1:6" ht="51">
      <c r="A87" s="274" t="s">
        <v>157</v>
      </c>
      <c r="B87" s="278" t="s">
        <v>263</v>
      </c>
      <c r="E87" s="1027"/>
    </row>
    <row r="88" spans="1:6" ht="51">
      <c r="A88" s="274"/>
      <c r="B88" s="277" t="s">
        <v>264</v>
      </c>
      <c r="E88" s="1027"/>
    </row>
    <row r="89" spans="1:6">
      <c r="A89" s="274"/>
      <c r="B89" s="252" t="s">
        <v>260</v>
      </c>
      <c r="E89" s="1027"/>
    </row>
    <row r="90" spans="1:6" ht="51">
      <c r="A90" s="274"/>
      <c r="B90" s="148" t="s">
        <v>261</v>
      </c>
      <c r="E90" s="1027"/>
    </row>
    <row r="91" spans="1:6" ht="76.5">
      <c r="A91" s="274"/>
      <c r="B91" s="148" t="s">
        <v>252</v>
      </c>
      <c r="E91" s="1027"/>
    </row>
    <row r="92" spans="1:6" ht="51">
      <c r="A92" s="274"/>
      <c r="B92" s="278" t="s">
        <v>262</v>
      </c>
      <c r="C92" s="250" t="s">
        <v>225</v>
      </c>
      <c r="D92" s="250">
        <v>7.22</v>
      </c>
      <c r="E92" s="1027"/>
      <c r="F92" s="250">
        <f>+E92*D92</f>
        <v>0</v>
      </c>
    </row>
    <row r="93" spans="1:6">
      <c r="A93" s="274"/>
      <c r="B93" s="274"/>
      <c r="E93" s="1027"/>
    </row>
    <row r="94" spans="1:6">
      <c r="A94" s="274"/>
      <c r="B94" s="274"/>
      <c r="E94" s="1027"/>
    </row>
    <row r="95" spans="1:6" ht="127.5">
      <c r="A95" s="274" t="s">
        <v>158</v>
      </c>
      <c r="B95" s="278" t="s">
        <v>265</v>
      </c>
      <c r="C95" s="250" t="s">
        <v>225</v>
      </c>
      <c r="D95" s="250">
        <f>262.95+41.85</f>
        <v>304.8</v>
      </c>
      <c r="E95" s="1027"/>
      <c r="F95" s="250">
        <f>+E95*D95</f>
        <v>0</v>
      </c>
    </row>
    <row r="96" spans="1:6">
      <c r="A96" s="274"/>
      <c r="B96" s="274"/>
      <c r="E96" s="1027"/>
    </row>
    <row r="97" spans="1:6">
      <c r="A97" s="274"/>
      <c r="B97" s="274"/>
      <c r="E97" s="1027"/>
    </row>
    <row r="98" spans="1:6" ht="293.25">
      <c r="A98" s="274" t="s">
        <v>160</v>
      </c>
      <c r="B98" s="278" t="s">
        <v>266</v>
      </c>
      <c r="C98" s="250" t="s">
        <v>225</v>
      </c>
      <c r="D98" s="250">
        <v>40</v>
      </c>
      <c r="E98" s="1027"/>
      <c r="F98" s="250">
        <f>+E98*D98</f>
        <v>0</v>
      </c>
    </row>
    <row r="99" spans="1:6">
      <c r="A99" s="274"/>
      <c r="B99" s="278"/>
      <c r="E99" s="1027"/>
    </row>
    <row r="100" spans="1:6">
      <c r="A100" s="274"/>
      <c r="B100" s="278"/>
      <c r="E100" s="1027"/>
    </row>
    <row r="101" spans="1:6" ht="229.5">
      <c r="A101" s="274" t="s">
        <v>161</v>
      </c>
      <c r="B101" s="278" t="s">
        <v>267</v>
      </c>
      <c r="C101" s="250" t="s">
        <v>225</v>
      </c>
      <c r="D101" s="250">
        <v>157</v>
      </c>
      <c r="E101" s="1027"/>
      <c r="F101" s="250">
        <f>+E101*D101</f>
        <v>0</v>
      </c>
    </row>
    <row r="102" spans="1:6">
      <c r="A102" s="274"/>
      <c r="B102" s="278"/>
      <c r="E102" s="1027"/>
    </row>
    <row r="103" spans="1:6">
      <c r="A103" s="274"/>
      <c r="B103" s="274"/>
      <c r="E103" s="1027"/>
    </row>
    <row r="104" spans="1:6" ht="63.75">
      <c r="A104" s="274" t="s">
        <v>97</v>
      </c>
      <c r="B104" s="278" t="s">
        <v>268</v>
      </c>
      <c r="D104" s="279"/>
      <c r="E104" s="1027"/>
    </row>
    <row r="105" spans="1:6" ht="51">
      <c r="A105" s="274"/>
      <c r="B105" s="278" t="s">
        <v>269</v>
      </c>
      <c r="E105" s="1028"/>
    </row>
    <row r="106" spans="1:6">
      <c r="A106" s="274"/>
      <c r="B106" s="274" t="s">
        <v>270</v>
      </c>
      <c r="E106" s="1027"/>
    </row>
    <row r="107" spans="1:6">
      <c r="A107" s="274"/>
      <c r="B107" s="274" t="s">
        <v>246</v>
      </c>
      <c r="C107" s="250" t="s">
        <v>96</v>
      </c>
      <c r="D107" s="250">
        <v>20</v>
      </c>
      <c r="E107" s="1027"/>
      <c r="F107" s="250">
        <f>+E107*D107</f>
        <v>0</v>
      </c>
    </row>
    <row r="108" spans="1:6">
      <c r="A108" s="274"/>
      <c r="B108" s="274"/>
      <c r="E108" s="1027"/>
    </row>
    <row r="109" spans="1:6">
      <c r="A109" s="274"/>
      <c r="B109" s="274"/>
      <c r="E109" s="1027"/>
    </row>
    <row r="110" spans="1:6" ht="38.25">
      <c r="A110" s="274" t="s">
        <v>99</v>
      </c>
      <c r="B110" s="278" t="s">
        <v>271</v>
      </c>
      <c r="E110" s="1027"/>
    </row>
    <row r="111" spans="1:6" ht="38.25">
      <c r="A111" s="274"/>
      <c r="B111" s="148" t="s">
        <v>251</v>
      </c>
      <c r="E111" s="1027"/>
    </row>
    <row r="112" spans="1:6" ht="76.5">
      <c r="A112" s="274"/>
      <c r="B112" s="273" t="s">
        <v>252</v>
      </c>
      <c r="E112" s="1027"/>
    </row>
    <row r="113" spans="1:6" ht="25.5">
      <c r="A113" s="274"/>
      <c r="B113" s="148" t="s">
        <v>249</v>
      </c>
      <c r="E113" s="1027"/>
    </row>
    <row r="114" spans="1:6">
      <c r="A114" s="274"/>
      <c r="B114" s="274" t="s">
        <v>246</v>
      </c>
      <c r="C114" s="250" t="s">
        <v>96</v>
      </c>
      <c r="D114" s="250">
        <v>132</v>
      </c>
      <c r="E114" s="1027"/>
      <c r="F114" s="250">
        <f>+E114*D114</f>
        <v>0</v>
      </c>
    </row>
    <row r="115" spans="1:6">
      <c r="A115" s="274"/>
      <c r="B115" s="274"/>
      <c r="E115" s="1027"/>
    </row>
    <row r="116" spans="1:6">
      <c r="A116" s="274"/>
      <c r="B116" s="274"/>
      <c r="E116" s="1027"/>
    </row>
    <row r="117" spans="1:6" ht="63.75">
      <c r="A117" s="274" t="s">
        <v>103</v>
      </c>
      <c r="B117" s="278" t="s">
        <v>272</v>
      </c>
      <c r="D117" s="279"/>
      <c r="E117" s="1027"/>
    </row>
    <row r="118" spans="1:6" ht="38.25">
      <c r="A118" s="274"/>
      <c r="B118" s="280" t="s">
        <v>273</v>
      </c>
      <c r="D118" s="279"/>
      <c r="E118" s="1027"/>
    </row>
    <row r="119" spans="1:6" ht="15.75">
      <c r="A119" s="274"/>
      <c r="B119" s="280"/>
      <c r="D119" s="279"/>
      <c r="E119" s="1027"/>
    </row>
    <row r="120" spans="1:6" ht="15.75">
      <c r="A120" s="274" t="s">
        <v>113</v>
      </c>
      <c r="B120" s="281" t="s">
        <v>274</v>
      </c>
      <c r="D120" s="279"/>
      <c r="E120" s="1027"/>
    </row>
    <row r="121" spans="1:6" ht="38.25">
      <c r="A121" s="274"/>
      <c r="B121" s="148" t="s">
        <v>251</v>
      </c>
      <c r="D121" s="279"/>
      <c r="E121" s="1027"/>
    </row>
    <row r="122" spans="1:6" ht="76.5">
      <c r="A122" s="274"/>
      <c r="B122" s="278" t="s">
        <v>252</v>
      </c>
      <c r="E122" s="1027"/>
    </row>
    <row r="123" spans="1:6">
      <c r="A123" s="274"/>
      <c r="B123" s="274" t="s">
        <v>275</v>
      </c>
      <c r="E123" s="1027"/>
    </row>
    <row r="124" spans="1:6">
      <c r="A124" s="274"/>
      <c r="B124" s="274" t="s">
        <v>246</v>
      </c>
      <c r="C124" s="250" t="s">
        <v>96</v>
      </c>
      <c r="D124" s="250">
        <v>71</v>
      </c>
      <c r="E124" s="1027"/>
      <c r="F124" s="250">
        <f>+E124*D124</f>
        <v>0</v>
      </c>
    </row>
    <row r="125" spans="1:6">
      <c r="A125" s="274"/>
      <c r="B125" s="274"/>
      <c r="E125" s="1027"/>
    </row>
    <row r="126" spans="1:6">
      <c r="A126" s="274"/>
      <c r="B126" s="278"/>
      <c r="E126" s="1027"/>
    </row>
    <row r="127" spans="1:6">
      <c r="A127" s="274" t="s">
        <v>114</v>
      </c>
      <c r="B127" s="281" t="s">
        <v>276</v>
      </c>
      <c r="C127" s="282"/>
      <c r="D127" s="282"/>
      <c r="E127" s="1029"/>
      <c r="F127" s="282"/>
    </row>
    <row r="128" spans="1:6" ht="38.25">
      <c r="A128" s="274"/>
      <c r="B128" s="148" t="s">
        <v>251</v>
      </c>
      <c r="C128" s="282"/>
      <c r="D128" s="282"/>
      <c r="E128" s="1029"/>
      <c r="F128" s="282"/>
    </row>
    <row r="129" spans="1:89" ht="76.5">
      <c r="A129" s="274"/>
      <c r="B129" s="278" t="s">
        <v>252</v>
      </c>
      <c r="E129" s="1027"/>
    </row>
    <row r="130" spans="1:89">
      <c r="A130" s="274"/>
      <c r="B130" s="274" t="s">
        <v>277</v>
      </c>
      <c r="E130" s="1027"/>
    </row>
    <row r="131" spans="1:89">
      <c r="A131" s="274"/>
      <c r="B131" s="274" t="s">
        <v>246</v>
      </c>
      <c r="C131" s="250" t="s">
        <v>96</v>
      </c>
      <c r="D131" s="250">
        <v>241.4</v>
      </c>
      <c r="E131" s="1027"/>
      <c r="F131" s="250">
        <f>+E131*D131</f>
        <v>0</v>
      </c>
    </row>
    <row r="132" spans="1:89">
      <c r="A132" s="274"/>
      <c r="B132" s="274"/>
      <c r="E132" s="1027"/>
    </row>
    <row r="133" spans="1:89">
      <c r="A133" s="274"/>
      <c r="B133" s="274"/>
      <c r="E133" s="1027"/>
    </row>
    <row r="134" spans="1:89" ht="51">
      <c r="A134" s="274" t="s">
        <v>105</v>
      </c>
      <c r="B134" s="278" t="s">
        <v>278</v>
      </c>
      <c r="C134" s="279"/>
      <c r="E134" s="1027"/>
    </row>
    <row r="135" spans="1:89" ht="51">
      <c r="A135" s="274"/>
      <c r="B135" s="278" t="s">
        <v>244</v>
      </c>
      <c r="E135" s="1027"/>
    </row>
    <row r="136" spans="1:89">
      <c r="A136" s="274"/>
      <c r="B136" s="274" t="s">
        <v>279</v>
      </c>
      <c r="E136" s="1027"/>
    </row>
    <row r="137" spans="1:89">
      <c r="A137" s="274"/>
      <c r="B137" s="274" t="s">
        <v>246</v>
      </c>
      <c r="C137" s="250" t="s">
        <v>96</v>
      </c>
      <c r="D137" s="250">
        <v>54</v>
      </c>
      <c r="E137" s="1027"/>
      <c r="F137" s="250">
        <f>+E137*D137</f>
        <v>0</v>
      </c>
    </row>
    <row r="138" spans="1:89">
      <c r="A138" s="274"/>
      <c r="B138" s="274"/>
      <c r="E138" s="1027"/>
    </row>
    <row r="139" spans="1:89" s="285" customFormat="1">
      <c r="A139" s="283"/>
      <c r="B139" s="284"/>
      <c r="C139" s="250"/>
      <c r="D139" s="250"/>
      <c r="E139" s="1027"/>
      <c r="F139" s="250"/>
      <c r="G139" s="1035"/>
      <c r="H139" s="1035"/>
      <c r="I139" s="1035"/>
      <c r="J139" s="1035"/>
      <c r="K139" s="1035"/>
      <c r="L139" s="1035"/>
      <c r="M139" s="1035"/>
      <c r="N139" s="1035"/>
      <c r="O139" s="1035"/>
      <c r="P139" s="1035"/>
      <c r="Q139" s="1035"/>
      <c r="R139" s="1035"/>
      <c r="S139" s="1035"/>
      <c r="T139" s="1035"/>
      <c r="U139" s="1035"/>
      <c r="V139" s="1035"/>
      <c r="W139" s="1035"/>
      <c r="X139" s="1035"/>
      <c r="Y139" s="1035"/>
      <c r="Z139" s="1035"/>
      <c r="AA139" s="251"/>
      <c r="AB139" s="251"/>
      <c r="AC139" s="251"/>
      <c r="AD139" s="251"/>
      <c r="AE139" s="251"/>
      <c r="AF139" s="251"/>
      <c r="AG139" s="251"/>
      <c r="AH139" s="251"/>
      <c r="AI139" s="251"/>
      <c r="AJ139" s="251"/>
      <c r="AK139" s="251"/>
      <c r="AL139" s="251"/>
      <c r="AM139" s="251"/>
      <c r="AN139" s="251"/>
      <c r="AO139" s="251"/>
      <c r="AP139" s="251"/>
      <c r="AQ139" s="251"/>
      <c r="AR139" s="251"/>
      <c r="AS139" s="251"/>
      <c r="AT139" s="251"/>
      <c r="AU139" s="251"/>
      <c r="AV139" s="251"/>
      <c r="AW139" s="251"/>
      <c r="AX139" s="251"/>
      <c r="AY139" s="251"/>
      <c r="AZ139" s="251"/>
      <c r="BA139" s="251"/>
      <c r="BB139" s="251"/>
      <c r="BC139" s="251"/>
      <c r="BD139" s="251"/>
      <c r="BE139" s="251"/>
      <c r="BF139" s="251"/>
      <c r="BG139" s="251"/>
      <c r="BH139" s="251"/>
      <c r="BI139" s="251"/>
      <c r="BJ139" s="251"/>
      <c r="BK139" s="251"/>
      <c r="BL139" s="251"/>
      <c r="BM139" s="251"/>
      <c r="BN139" s="251"/>
      <c r="BO139" s="251"/>
      <c r="BP139" s="251"/>
      <c r="BQ139" s="251"/>
      <c r="BR139" s="251"/>
      <c r="BS139" s="251"/>
      <c r="BT139" s="251"/>
      <c r="BU139" s="251"/>
      <c r="BV139" s="251"/>
      <c r="BW139" s="251"/>
      <c r="BX139" s="251"/>
      <c r="BY139" s="251"/>
      <c r="BZ139" s="251"/>
      <c r="CA139" s="251"/>
      <c r="CB139" s="251"/>
      <c r="CC139" s="251"/>
      <c r="CD139" s="251"/>
      <c r="CE139" s="251"/>
      <c r="CF139" s="251"/>
      <c r="CG139" s="251"/>
      <c r="CH139" s="251"/>
      <c r="CI139" s="251"/>
      <c r="CJ139" s="251"/>
      <c r="CK139" s="251"/>
    </row>
    <row r="140" spans="1:89" s="285" customFormat="1" ht="51">
      <c r="A140" s="283" t="s">
        <v>107</v>
      </c>
      <c r="B140" s="284" t="s">
        <v>280</v>
      </c>
      <c r="C140" s="250"/>
      <c r="D140" s="250"/>
      <c r="E140" s="1027"/>
      <c r="F140" s="250"/>
      <c r="G140" s="1035"/>
      <c r="H140" s="1035"/>
      <c r="I140" s="1035"/>
      <c r="J140" s="1035"/>
      <c r="K140" s="1035"/>
      <c r="L140" s="1035"/>
      <c r="M140" s="1035"/>
      <c r="N140" s="1035"/>
      <c r="O140" s="1035"/>
      <c r="P140" s="1035"/>
      <c r="Q140" s="1035"/>
      <c r="R140" s="1035"/>
      <c r="S140" s="1035"/>
      <c r="T140" s="1035"/>
      <c r="U140" s="1035"/>
      <c r="V140" s="1035"/>
      <c r="W140" s="1035"/>
      <c r="X140" s="1035"/>
      <c r="Y140" s="1035"/>
      <c r="Z140" s="1035"/>
      <c r="AA140" s="251"/>
      <c r="AB140" s="251"/>
      <c r="AC140" s="251"/>
      <c r="AD140" s="251"/>
      <c r="AE140" s="251"/>
      <c r="AF140" s="251"/>
      <c r="AG140" s="251"/>
      <c r="AH140" s="251"/>
      <c r="AI140" s="251"/>
      <c r="AJ140" s="251"/>
      <c r="AK140" s="251"/>
      <c r="AL140" s="251"/>
      <c r="AM140" s="251"/>
      <c r="AN140" s="251"/>
      <c r="AO140" s="251"/>
      <c r="AP140" s="251"/>
      <c r="AQ140" s="251"/>
      <c r="AR140" s="251"/>
      <c r="AS140" s="251"/>
      <c r="AT140" s="251"/>
      <c r="AU140" s="251"/>
      <c r="AV140" s="251"/>
      <c r="AW140" s="251"/>
      <c r="AX140" s="251"/>
      <c r="AY140" s="251"/>
      <c r="AZ140" s="251"/>
      <c r="BA140" s="251"/>
      <c r="BB140" s="251"/>
      <c r="BC140" s="251"/>
      <c r="BD140" s="251"/>
      <c r="BE140" s="251"/>
      <c r="BF140" s="251"/>
      <c r="BG140" s="251"/>
      <c r="BH140" s="251"/>
      <c r="BI140" s="251"/>
      <c r="BJ140" s="251"/>
      <c r="BK140" s="251"/>
      <c r="BL140" s="251"/>
      <c r="BM140" s="251"/>
      <c r="BN140" s="251"/>
      <c r="BO140" s="251"/>
      <c r="BP140" s="251"/>
      <c r="BQ140" s="251"/>
      <c r="BR140" s="251"/>
      <c r="BS140" s="251"/>
      <c r="BT140" s="251"/>
      <c r="BU140" s="251"/>
      <c r="BV140" s="251"/>
      <c r="BW140" s="251"/>
      <c r="BX140" s="251"/>
      <c r="BY140" s="251"/>
      <c r="BZ140" s="251"/>
      <c r="CA140" s="251"/>
      <c r="CB140" s="251"/>
      <c r="CC140" s="251"/>
      <c r="CD140" s="251"/>
      <c r="CE140" s="251"/>
      <c r="CF140" s="251"/>
      <c r="CG140" s="251"/>
      <c r="CH140" s="251"/>
      <c r="CI140" s="251"/>
      <c r="CJ140" s="251"/>
      <c r="CK140" s="251"/>
    </row>
    <row r="141" spans="1:89" s="285" customFormat="1">
      <c r="A141" s="283"/>
      <c r="B141" s="284"/>
      <c r="C141" s="250"/>
      <c r="D141" s="250"/>
      <c r="E141" s="1027"/>
      <c r="F141" s="250"/>
      <c r="G141" s="1035"/>
      <c r="H141" s="1035"/>
      <c r="I141" s="1035"/>
      <c r="J141" s="1035"/>
      <c r="K141" s="1035"/>
      <c r="L141" s="1035"/>
      <c r="M141" s="1035"/>
      <c r="N141" s="1035"/>
      <c r="O141" s="1035"/>
      <c r="P141" s="1035"/>
      <c r="Q141" s="1035"/>
      <c r="R141" s="1035"/>
      <c r="S141" s="1035"/>
      <c r="T141" s="1035"/>
      <c r="U141" s="1035"/>
      <c r="V141" s="1035"/>
      <c r="W141" s="1035"/>
      <c r="X141" s="1035"/>
      <c r="Y141" s="1035"/>
      <c r="Z141" s="1035"/>
      <c r="AA141" s="251"/>
      <c r="AB141" s="251"/>
      <c r="AC141" s="251"/>
      <c r="AD141" s="251"/>
      <c r="AE141" s="251"/>
      <c r="AF141" s="251"/>
      <c r="AG141" s="251"/>
      <c r="AH141" s="251"/>
      <c r="AI141" s="251"/>
      <c r="AJ141" s="251"/>
      <c r="AK141" s="251"/>
      <c r="AL141" s="251"/>
      <c r="AM141" s="251"/>
      <c r="AN141" s="251"/>
      <c r="AO141" s="251"/>
      <c r="AP141" s="251"/>
      <c r="AQ141" s="251"/>
      <c r="AR141" s="251"/>
      <c r="AS141" s="251"/>
      <c r="AT141" s="251"/>
      <c r="AU141" s="251"/>
      <c r="AV141" s="251"/>
      <c r="AW141" s="251"/>
      <c r="AX141" s="251"/>
      <c r="AY141" s="251"/>
      <c r="AZ141" s="251"/>
      <c r="BA141" s="251"/>
      <c r="BB141" s="251"/>
      <c r="BC141" s="251"/>
      <c r="BD141" s="251"/>
      <c r="BE141" s="251"/>
      <c r="BF141" s="251"/>
      <c r="BG141" s="251"/>
      <c r="BH141" s="251"/>
      <c r="BI141" s="251"/>
      <c r="BJ141" s="251"/>
      <c r="BK141" s="251"/>
      <c r="BL141" s="251"/>
      <c r="BM141" s="251"/>
      <c r="BN141" s="251"/>
      <c r="BO141" s="251"/>
      <c r="BP141" s="251"/>
      <c r="BQ141" s="251"/>
      <c r="BR141" s="251"/>
      <c r="BS141" s="251"/>
      <c r="BT141" s="251"/>
      <c r="BU141" s="251"/>
      <c r="BV141" s="251"/>
      <c r="BW141" s="251"/>
      <c r="BX141" s="251"/>
      <c r="BY141" s="251"/>
      <c r="BZ141" s="251"/>
      <c r="CA141" s="251"/>
      <c r="CB141" s="251"/>
      <c r="CC141" s="251"/>
      <c r="CD141" s="251"/>
      <c r="CE141" s="251"/>
      <c r="CF141" s="251"/>
      <c r="CG141" s="251"/>
      <c r="CH141" s="251"/>
      <c r="CI141" s="251"/>
      <c r="CJ141" s="251"/>
      <c r="CK141" s="251"/>
    </row>
    <row r="142" spans="1:89" s="148" customFormat="1" ht="25.5">
      <c r="A142" s="148" t="s">
        <v>113</v>
      </c>
      <c r="B142" s="166" t="s">
        <v>281</v>
      </c>
      <c r="C142" s="286"/>
      <c r="D142" s="287"/>
      <c r="E142" s="1030"/>
      <c r="F142" s="287"/>
      <c r="G142" s="1038"/>
      <c r="H142" s="1038"/>
      <c r="I142" s="1038"/>
      <c r="J142" s="1038"/>
      <c r="K142" s="1038"/>
      <c r="L142" s="1038"/>
      <c r="M142" s="1038"/>
      <c r="N142" s="1038"/>
      <c r="O142" s="1038"/>
      <c r="P142" s="1038"/>
      <c r="Q142" s="1038"/>
      <c r="R142" s="1038"/>
      <c r="S142" s="1038"/>
      <c r="T142" s="1038"/>
      <c r="U142" s="1038"/>
      <c r="V142" s="1038"/>
      <c r="W142" s="1038"/>
      <c r="X142" s="1038"/>
      <c r="Y142" s="1038"/>
      <c r="Z142" s="1038"/>
    </row>
    <row r="143" spans="1:89" s="148" customFormat="1" ht="24">
      <c r="B143" s="288" t="s">
        <v>282</v>
      </c>
      <c r="C143" s="286"/>
      <c r="D143" s="287"/>
      <c r="E143" s="1030"/>
      <c r="F143" s="287"/>
      <c r="G143" s="1038"/>
      <c r="H143" s="1038"/>
      <c r="I143" s="1038"/>
      <c r="J143" s="1038"/>
      <c r="K143" s="1038"/>
      <c r="L143" s="1038"/>
      <c r="M143" s="1038"/>
      <c r="N143" s="1038"/>
      <c r="O143" s="1038"/>
      <c r="P143" s="1038"/>
      <c r="Q143" s="1038"/>
      <c r="R143" s="1038"/>
      <c r="S143" s="1038"/>
      <c r="T143" s="1038"/>
      <c r="U143" s="1038"/>
      <c r="V143" s="1038"/>
      <c r="W143" s="1038"/>
      <c r="X143" s="1038"/>
      <c r="Y143" s="1038"/>
      <c r="Z143" s="1038"/>
    </row>
    <row r="144" spans="1:89" s="148" customFormat="1" ht="51">
      <c r="B144" s="148" t="s">
        <v>244</v>
      </c>
      <c r="C144" s="286"/>
      <c r="D144" s="287"/>
      <c r="E144" s="1030"/>
      <c r="F144" s="287"/>
      <c r="G144" s="1038"/>
      <c r="H144" s="1038"/>
      <c r="I144" s="1038"/>
      <c r="J144" s="1038"/>
      <c r="K144" s="1038"/>
      <c r="L144" s="1038"/>
      <c r="M144" s="1038"/>
      <c r="N144" s="1038"/>
      <c r="O144" s="1038"/>
      <c r="P144" s="1038"/>
      <c r="Q144" s="1038"/>
      <c r="R144" s="1038"/>
      <c r="S144" s="1038"/>
      <c r="T144" s="1038"/>
      <c r="U144" s="1038"/>
      <c r="V144" s="1038"/>
      <c r="W144" s="1038"/>
      <c r="X144" s="1038"/>
      <c r="Y144" s="1038"/>
      <c r="Z144" s="1038"/>
    </row>
    <row r="145" spans="1:89" s="148" customFormat="1" ht="38.25">
      <c r="B145" s="164" t="s">
        <v>283</v>
      </c>
      <c r="C145" s="286" t="s">
        <v>96</v>
      </c>
      <c r="D145" s="289">
        <f>4708+32.51+260</f>
        <v>5000.51</v>
      </c>
      <c r="E145" s="1031"/>
      <c r="F145" s="250">
        <f>+E145*D145</f>
        <v>0</v>
      </c>
      <c r="G145" s="1038"/>
      <c r="H145" s="1038"/>
      <c r="I145" s="1038"/>
      <c r="J145" s="1038"/>
      <c r="K145" s="1038"/>
      <c r="L145" s="1038"/>
      <c r="M145" s="1038"/>
      <c r="N145" s="1038"/>
      <c r="O145" s="1038"/>
      <c r="P145" s="1038"/>
      <c r="Q145" s="1038"/>
      <c r="R145" s="1038"/>
      <c r="S145" s="1038"/>
      <c r="T145" s="1038"/>
      <c r="U145" s="1038"/>
      <c r="V145" s="1038"/>
      <c r="W145" s="1038"/>
      <c r="X145" s="1038"/>
      <c r="Y145" s="1038"/>
      <c r="Z145" s="1038"/>
    </row>
    <row r="146" spans="1:89" s="148" customFormat="1">
      <c r="C146" s="286"/>
      <c r="D146" s="287"/>
      <c r="E146" s="1030"/>
      <c r="F146" s="287"/>
      <c r="G146" s="1038"/>
      <c r="H146" s="1038"/>
      <c r="I146" s="1038"/>
      <c r="J146" s="1038"/>
      <c r="K146" s="1038"/>
      <c r="L146" s="1038"/>
      <c r="M146" s="1038"/>
      <c r="N146" s="1038"/>
      <c r="O146" s="1038"/>
      <c r="P146" s="1038"/>
      <c r="Q146" s="1038"/>
      <c r="R146" s="1038"/>
      <c r="S146" s="1038"/>
      <c r="T146" s="1038"/>
      <c r="U146" s="1038"/>
      <c r="V146" s="1038"/>
      <c r="W146" s="1038"/>
      <c r="X146" s="1038"/>
      <c r="Y146" s="1038"/>
      <c r="Z146" s="1038"/>
    </row>
    <row r="147" spans="1:89">
      <c r="E147" s="1027"/>
    </row>
    <row r="148" spans="1:89" s="285" customFormat="1" ht="63.75">
      <c r="A148" s="283" t="s">
        <v>216</v>
      </c>
      <c r="B148" s="284" t="s">
        <v>284</v>
      </c>
      <c r="C148" s="250"/>
      <c r="D148" s="250"/>
      <c r="E148" s="1027"/>
      <c r="F148" s="250"/>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251"/>
      <c r="AB148" s="251"/>
      <c r="AC148" s="251"/>
      <c r="AD148" s="251"/>
      <c r="AE148" s="251"/>
      <c r="AF148" s="251"/>
      <c r="AG148" s="251"/>
      <c r="AH148" s="251"/>
      <c r="AI148" s="251"/>
      <c r="AJ148" s="251"/>
      <c r="AK148" s="251"/>
      <c r="AL148" s="251"/>
      <c r="AM148" s="251"/>
      <c r="AN148" s="251"/>
      <c r="AO148" s="251"/>
      <c r="AP148" s="251"/>
      <c r="AQ148" s="251"/>
      <c r="AR148" s="251"/>
      <c r="AS148" s="251"/>
      <c r="AT148" s="251"/>
      <c r="AU148" s="251"/>
      <c r="AV148" s="251"/>
      <c r="AW148" s="251"/>
      <c r="AX148" s="251"/>
      <c r="AY148" s="251"/>
      <c r="AZ148" s="251"/>
      <c r="BA148" s="251"/>
      <c r="BB148" s="251"/>
      <c r="BC148" s="251"/>
      <c r="BD148" s="251"/>
      <c r="BE148" s="251"/>
      <c r="BF148" s="251"/>
      <c r="BG148" s="251"/>
      <c r="BH148" s="251"/>
      <c r="BI148" s="251"/>
      <c r="BJ148" s="251"/>
      <c r="BK148" s="251"/>
      <c r="BL148" s="251"/>
      <c r="BM148" s="251"/>
      <c r="BN148" s="251"/>
      <c r="BO148" s="251"/>
      <c r="BP148" s="251"/>
      <c r="BQ148" s="251"/>
      <c r="BR148" s="251"/>
      <c r="BS148" s="251"/>
      <c r="BT148" s="251"/>
      <c r="BU148" s="251"/>
      <c r="BV148" s="251"/>
      <c r="BW148" s="251"/>
      <c r="BX148" s="251"/>
      <c r="BY148" s="251"/>
      <c r="BZ148" s="251"/>
      <c r="CA148" s="251"/>
      <c r="CB148" s="251"/>
      <c r="CC148" s="251"/>
      <c r="CD148" s="251"/>
      <c r="CE148" s="251"/>
      <c r="CF148" s="251"/>
      <c r="CG148" s="251"/>
      <c r="CH148" s="251"/>
      <c r="CI148" s="251"/>
      <c r="CJ148" s="251"/>
      <c r="CK148" s="251"/>
    </row>
    <row r="149" spans="1:89" s="285" customFormat="1">
      <c r="A149" s="283" t="s">
        <v>113</v>
      </c>
      <c r="B149" s="284" t="s">
        <v>285</v>
      </c>
      <c r="C149" s="250" t="s">
        <v>96</v>
      </c>
      <c r="D149" s="250">
        <v>25</v>
      </c>
      <c r="E149" s="1027"/>
      <c r="F149" s="250">
        <f>+E149*D149</f>
        <v>0</v>
      </c>
      <c r="G149" s="1035"/>
      <c r="H149" s="1035"/>
      <c r="I149" s="1035"/>
      <c r="J149" s="1035"/>
      <c r="K149" s="1035"/>
      <c r="L149" s="1035"/>
      <c r="M149" s="1035"/>
      <c r="N149" s="1035"/>
      <c r="O149" s="1035"/>
      <c r="P149" s="1035"/>
      <c r="Q149" s="1035"/>
      <c r="R149" s="1035"/>
      <c r="S149" s="1035"/>
      <c r="T149" s="1035"/>
      <c r="U149" s="1035"/>
      <c r="V149" s="1035"/>
      <c r="W149" s="1035"/>
      <c r="X149" s="1035"/>
      <c r="Y149" s="1035"/>
      <c r="Z149" s="1035"/>
      <c r="AA149" s="251"/>
      <c r="AB149" s="251"/>
      <c r="AC149" s="251"/>
      <c r="AD149" s="251"/>
      <c r="AE149" s="251"/>
      <c r="AF149" s="251"/>
      <c r="AG149" s="251"/>
      <c r="AH149" s="251"/>
      <c r="AI149" s="251"/>
      <c r="AJ149" s="251"/>
      <c r="AK149" s="251"/>
      <c r="AL149" s="251"/>
      <c r="AM149" s="251"/>
      <c r="AN149" s="251"/>
      <c r="AO149" s="251"/>
      <c r="AP149" s="251"/>
      <c r="AQ149" s="251"/>
      <c r="AR149" s="251"/>
      <c r="AS149" s="251"/>
      <c r="AT149" s="251"/>
      <c r="AU149" s="251"/>
      <c r="AV149" s="251"/>
      <c r="AW149" s="251"/>
      <c r="AX149" s="251"/>
      <c r="AY149" s="251"/>
      <c r="AZ149" s="251"/>
      <c r="BA149" s="251"/>
      <c r="BB149" s="251"/>
      <c r="BC149" s="251"/>
      <c r="BD149" s="251"/>
      <c r="BE149" s="251"/>
      <c r="BF149" s="251"/>
      <c r="BG149" s="251"/>
      <c r="BH149" s="251"/>
      <c r="BI149" s="251"/>
      <c r="BJ149" s="251"/>
      <c r="BK149" s="251"/>
      <c r="BL149" s="251"/>
      <c r="BM149" s="251"/>
      <c r="BN149" s="251"/>
      <c r="BO149" s="251"/>
      <c r="BP149" s="251"/>
      <c r="BQ149" s="251"/>
      <c r="BR149" s="251"/>
      <c r="BS149" s="251"/>
      <c r="BT149" s="251"/>
      <c r="BU149" s="251"/>
      <c r="BV149" s="251"/>
      <c r="BW149" s="251"/>
      <c r="BX149" s="251"/>
      <c r="BY149" s="251"/>
      <c r="BZ149" s="251"/>
      <c r="CA149" s="251"/>
      <c r="CB149" s="251"/>
      <c r="CC149" s="251"/>
      <c r="CD149" s="251"/>
      <c r="CE149" s="251"/>
      <c r="CF149" s="251"/>
      <c r="CG149" s="251"/>
      <c r="CH149" s="251"/>
      <c r="CI149" s="251"/>
      <c r="CJ149" s="251"/>
      <c r="CK149" s="251"/>
    </row>
    <row r="150" spans="1:89" s="285" customFormat="1">
      <c r="A150" s="283" t="s">
        <v>114</v>
      </c>
      <c r="B150" s="284" t="s">
        <v>286</v>
      </c>
      <c r="C150" s="250" t="s">
        <v>96</v>
      </c>
      <c r="D150" s="250">
        <v>28.9</v>
      </c>
      <c r="E150" s="1027"/>
      <c r="F150" s="250">
        <f>+E150*D150</f>
        <v>0</v>
      </c>
      <c r="G150" s="1035"/>
      <c r="H150" s="1035"/>
      <c r="I150" s="1035"/>
      <c r="J150" s="1035"/>
      <c r="K150" s="1035"/>
      <c r="L150" s="1035"/>
      <c r="M150" s="1035"/>
      <c r="N150" s="1035"/>
      <c r="O150" s="1035"/>
      <c r="P150" s="1035"/>
      <c r="Q150" s="1035"/>
      <c r="R150" s="1035"/>
      <c r="S150" s="1035"/>
      <c r="T150" s="1035"/>
      <c r="U150" s="1035"/>
      <c r="V150" s="1035"/>
      <c r="W150" s="1035"/>
      <c r="X150" s="1035"/>
      <c r="Y150" s="1035"/>
      <c r="Z150" s="1035"/>
      <c r="AA150" s="251"/>
      <c r="AB150" s="251"/>
      <c r="AC150" s="251"/>
      <c r="AD150" s="251"/>
      <c r="AE150" s="251"/>
      <c r="AF150" s="251"/>
      <c r="AG150" s="251"/>
      <c r="AH150" s="251"/>
      <c r="AI150" s="251"/>
      <c r="AJ150" s="251"/>
      <c r="AK150" s="251"/>
      <c r="AL150" s="251"/>
      <c r="AM150" s="251"/>
      <c r="AN150" s="251"/>
      <c r="AO150" s="251"/>
      <c r="AP150" s="251"/>
      <c r="AQ150" s="251"/>
      <c r="AR150" s="251"/>
      <c r="AS150" s="251"/>
      <c r="AT150" s="251"/>
      <c r="AU150" s="251"/>
      <c r="AV150" s="251"/>
      <c r="AW150" s="251"/>
      <c r="AX150" s="251"/>
      <c r="AY150" s="251"/>
      <c r="AZ150" s="251"/>
      <c r="BA150" s="251"/>
      <c r="BB150" s="251"/>
      <c r="BC150" s="251"/>
      <c r="BD150" s="251"/>
      <c r="BE150" s="251"/>
      <c r="BF150" s="251"/>
      <c r="BG150" s="251"/>
      <c r="BH150" s="251"/>
      <c r="BI150" s="251"/>
      <c r="BJ150" s="251"/>
      <c r="BK150" s="251"/>
      <c r="BL150" s="251"/>
      <c r="BM150" s="251"/>
      <c r="BN150" s="251"/>
      <c r="BO150" s="251"/>
      <c r="BP150" s="251"/>
      <c r="BQ150" s="251"/>
      <c r="BR150" s="251"/>
      <c r="BS150" s="251"/>
      <c r="BT150" s="251"/>
      <c r="BU150" s="251"/>
      <c r="BV150" s="251"/>
      <c r="BW150" s="251"/>
      <c r="BX150" s="251"/>
      <c r="BY150" s="251"/>
      <c r="BZ150" s="251"/>
      <c r="CA150" s="251"/>
      <c r="CB150" s="251"/>
      <c r="CC150" s="251"/>
      <c r="CD150" s="251"/>
      <c r="CE150" s="251"/>
      <c r="CF150" s="251"/>
      <c r="CG150" s="251"/>
      <c r="CH150" s="251"/>
      <c r="CI150" s="251"/>
      <c r="CJ150" s="251"/>
      <c r="CK150" s="251"/>
    </row>
    <row r="151" spans="1:89" s="285" customFormat="1">
      <c r="A151" s="283"/>
      <c r="B151" s="284"/>
      <c r="C151" s="250"/>
      <c r="D151" s="250"/>
      <c r="E151" s="1027"/>
      <c r="F151" s="250"/>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251"/>
      <c r="AB151" s="251"/>
      <c r="AC151" s="251"/>
      <c r="AD151" s="251"/>
      <c r="AE151" s="251"/>
      <c r="AF151" s="251"/>
      <c r="AG151" s="251"/>
      <c r="AH151" s="251"/>
      <c r="AI151" s="251"/>
      <c r="AJ151" s="251"/>
      <c r="AK151" s="251"/>
      <c r="AL151" s="251"/>
      <c r="AM151" s="251"/>
      <c r="AN151" s="251"/>
      <c r="AO151" s="251"/>
      <c r="AP151" s="251"/>
      <c r="AQ151" s="251"/>
      <c r="AR151" s="251"/>
      <c r="AS151" s="251"/>
      <c r="AT151" s="251"/>
      <c r="AU151" s="251"/>
      <c r="AV151" s="251"/>
      <c r="AW151" s="251"/>
      <c r="AX151" s="251"/>
      <c r="AY151" s="251"/>
      <c r="AZ151" s="251"/>
      <c r="BA151" s="251"/>
      <c r="BB151" s="251"/>
      <c r="BC151" s="251"/>
      <c r="BD151" s="251"/>
      <c r="BE151" s="251"/>
      <c r="BF151" s="251"/>
      <c r="BG151" s="251"/>
      <c r="BH151" s="251"/>
      <c r="BI151" s="251"/>
      <c r="BJ151" s="251"/>
      <c r="BK151" s="251"/>
      <c r="BL151" s="251"/>
      <c r="BM151" s="251"/>
      <c r="BN151" s="251"/>
      <c r="BO151" s="251"/>
      <c r="BP151" s="251"/>
      <c r="BQ151" s="251"/>
      <c r="BR151" s="251"/>
      <c r="BS151" s="251"/>
      <c r="BT151" s="251"/>
      <c r="BU151" s="251"/>
      <c r="BV151" s="251"/>
      <c r="BW151" s="251"/>
      <c r="BX151" s="251"/>
      <c r="BY151" s="251"/>
      <c r="BZ151" s="251"/>
      <c r="CA151" s="251"/>
      <c r="CB151" s="251"/>
      <c r="CC151" s="251"/>
      <c r="CD151" s="251"/>
      <c r="CE151" s="251"/>
      <c r="CF151" s="251"/>
      <c r="CG151" s="251"/>
      <c r="CH151" s="251"/>
      <c r="CI151" s="251"/>
      <c r="CJ151" s="251"/>
      <c r="CK151" s="251"/>
    </row>
    <row r="152" spans="1:89" s="285" customFormat="1">
      <c r="A152" s="283"/>
      <c r="B152" s="284"/>
      <c r="C152" s="250"/>
      <c r="D152" s="250"/>
      <c r="E152" s="1027"/>
      <c r="F152" s="250"/>
      <c r="G152" s="1035"/>
      <c r="H152" s="1035"/>
      <c r="I152" s="1035"/>
      <c r="J152" s="1035"/>
      <c r="K152" s="1035"/>
      <c r="L152" s="1035"/>
      <c r="M152" s="1035"/>
      <c r="N152" s="1035"/>
      <c r="O152" s="1035"/>
      <c r="P152" s="1035"/>
      <c r="Q152" s="1035"/>
      <c r="R152" s="1035"/>
      <c r="S152" s="1035"/>
      <c r="T152" s="1035"/>
      <c r="U152" s="1035"/>
      <c r="V152" s="1035"/>
      <c r="W152" s="1035"/>
      <c r="X152" s="1035"/>
      <c r="Y152" s="1035"/>
      <c r="Z152" s="1035"/>
      <c r="AA152" s="251"/>
      <c r="AB152" s="251"/>
      <c r="AC152" s="251"/>
      <c r="AD152" s="251"/>
      <c r="AE152" s="251"/>
      <c r="AF152" s="251"/>
      <c r="AG152" s="251"/>
      <c r="AH152" s="251"/>
      <c r="AI152" s="251"/>
      <c r="AJ152" s="251"/>
      <c r="AK152" s="251"/>
      <c r="AL152" s="251"/>
      <c r="AM152" s="251"/>
      <c r="AN152" s="251"/>
      <c r="AO152" s="251"/>
      <c r="AP152" s="251"/>
      <c r="AQ152" s="251"/>
      <c r="AR152" s="251"/>
      <c r="AS152" s="251"/>
      <c r="AT152" s="251"/>
      <c r="AU152" s="251"/>
      <c r="AV152" s="251"/>
      <c r="AW152" s="251"/>
      <c r="AX152" s="251"/>
      <c r="AY152" s="251"/>
      <c r="AZ152" s="251"/>
      <c r="BA152" s="251"/>
      <c r="BB152" s="251"/>
      <c r="BC152" s="251"/>
      <c r="BD152" s="251"/>
      <c r="BE152" s="251"/>
      <c r="BF152" s="251"/>
      <c r="BG152" s="251"/>
      <c r="BH152" s="251"/>
      <c r="BI152" s="251"/>
      <c r="BJ152" s="251"/>
      <c r="BK152" s="251"/>
      <c r="BL152" s="251"/>
      <c r="BM152" s="251"/>
      <c r="BN152" s="251"/>
      <c r="BO152" s="251"/>
      <c r="BP152" s="251"/>
      <c r="BQ152" s="251"/>
      <c r="BR152" s="251"/>
      <c r="BS152" s="251"/>
      <c r="BT152" s="251"/>
      <c r="BU152" s="251"/>
      <c r="BV152" s="251"/>
      <c r="BW152" s="251"/>
      <c r="BX152" s="251"/>
      <c r="BY152" s="251"/>
      <c r="BZ152" s="251"/>
      <c r="CA152" s="251"/>
      <c r="CB152" s="251"/>
      <c r="CC152" s="251"/>
      <c r="CD152" s="251"/>
      <c r="CE152" s="251"/>
      <c r="CF152" s="251"/>
      <c r="CG152" s="251"/>
      <c r="CH152" s="251"/>
      <c r="CI152" s="251"/>
      <c r="CJ152" s="251"/>
      <c r="CK152" s="251"/>
    </row>
    <row r="153" spans="1:89" s="285" customFormat="1" ht="63.75">
      <c r="A153" s="229" t="s">
        <v>218</v>
      </c>
      <c r="B153" s="291" t="s">
        <v>287</v>
      </c>
      <c r="C153" s="250"/>
      <c r="D153" s="250"/>
      <c r="E153" s="1027"/>
      <c r="F153" s="250"/>
      <c r="G153" s="1035"/>
      <c r="H153" s="1035"/>
      <c r="I153" s="1035"/>
      <c r="J153" s="1035"/>
      <c r="K153" s="1035"/>
      <c r="L153" s="1035"/>
      <c r="M153" s="1035"/>
      <c r="N153" s="1035"/>
      <c r="O153" s="1035"/>
      <c r="P153" s="1035"/>
      <c r="Q153" s="1035"/>
      <c r="R153" s="1035"/>
      <c r="S153" s="1035"/>
      <c r="T153" s="1035"/>
      <c r="U153" s="1035"/>
      <c r="V153" s="1035"/>
      <c r="W153" s="1035"/>
      <c r="X153" s="1035"/>
      <c r="Y153" s="1035"/>
      <c r="Z153" s="1035"/>
      <c r="AA153" s="251"/>
      <c r="AB153" s="251"/>
      <c r="AC153" s="251"/>
      <c r="AD153" s="251"/>
      <c r="AE153" s="251"/>
      <c r="AF153" s="251"/>
      <c r="AG153" s="251"/>
      <c r="AH153" s="251"/>
      <c r="AI153" s="251"/>
      <c r="AJ153" s="251"/>
      <c r="AK153" s="251"/>
      <c r="AL153" s="251"/>
      <c r="AM153" s="251"/>
      <c r="AN153" s="251"/>
      <c r="AO153" s="251"/>
      <c r="AP153" s="251"/>
      <c r="AQ153" s="251"/>
      <c r="AR153" s="251"/>
      <c r="AS153" s="251"/>
      <c r="AT153" s="251"/>
      <c r="AU153" s="251"/>
      <c r="AV153" s="251"/>
      <c r="AW153" s="251"/>
      <c r="AX153" s="251"/>
      <c r="AY153" s="251"/>
      <c r="AZ153" s="251"/>
      <c r="BA153" s="251"/>
      <c r="BB153" s="251"/>
      <c r="BC153" s="251"/>
      <c r="BD153" s="251"/>
      <c r="BE153" s="251"/>
      <c r="BF153" s="251"/>
      <c r="BG153" s="251"/>
      <c r="BH153" s="251"/>
      <c r="BI153" s="251"/>
      <c r="BJ153" s="251"/>
      <c r="BK153" s="251"/>
      <c r="BL153" s="251"/>
      <c r="BM153" s="251"/>
      <c r="BN153" s="251"/>
      <c r="BO153" s="251"/>
      <c r="BP153" s="251"/>
      <c r="BQ153" s="251"/>
      <c r="BR153" s="251"/>
      <c r="BS153" s="251"/>
      <c r="BT153" s="251"/>
      <c r="BU153" s="251"/>
      <c r="BV153" s="251"/>
      <c r="BW153" s="251"/>
      <c r="BX153" s="251"/>
      <c r="BY153" s="251"/>
      <c r="BZ153" s="251"/>
      <c r="CA153" s="251"/>
      <c r="CB153" s="251"/>
      <c r="CC153" s="251"/>
      <c r="CD153" s="251"/>
      <c r="CE153" s="251"/>
      <c r="CF153" s="251"/>
      <c r="CG153" s="251"/>
      <c r="CH153" s="251"/>
      <c r="CI153" s="251"/>
      <c r="CJ153" s="251"/>
      <c r="CK153" s="251"/>
    </row>
    <row r="154" spans="1:89" s="285" customFormat="1" ht="51">
      <c r="A154" s="229"/>
      <c r="B154" s="291" t="s">
        <v>288</v>
      </c>
      <c r="C154" s="250"/>
      <c r="D154" s="250"/>
      <c r="E154" s="1027"/>
      <c r="F154" s="250"/>
      <c r="G154" s="1035"/>
      <c r="H154" s="1035"/>
      <c r="I154" s="1035"/>
      <c r="J154" s="1035"/>
      <c r="K154" s="1035"/>
      <c r="L154" s="1035"/>
      <c r="M154" s="1035"/>
      <c r="N154" s="1035"/>
      <c r="O154" s="1035"/>
      <c r="P154" s="1035"/>
      <c r="Q154" s="1035"/>
      <c r="R154" s="1035"/>
      <c r="S154" s="1035"/>
      <c r="T154" s="1035"/>
      <c r="U154" s="1035"/>
      <c r="V154" s="1035"/>
      <c r="W154" s="1035"/>
      <c r="X154" s="1035"/>
      <c r="Y154" s="1035"/>
      <c r="Z154" s="1035"/>
      <c r="AA154" s="251"/>
      <c r="AB154" s="251"/>
      <c r="AC154" s="251"/>
      <c r="AD154" s="251"/>
      <c r="AE154" s="251"/>
      <c r="AF154" s="251"/>
      <c r="AG154" s="251"/>
      <c r="AH154" s="251"/>
      <c r="AI154" s="251"/>
      <c r="AJ154" s="251"/>
      <c r="AK154" s="251"/>
      <c r="AL154" s="251"/>
      <c r="AM154" s="251"/>
      <c r="AN154" s="251"/>
      <c r="AO154" s="251"/>
      <c r="AP154" s="251"/>
      <c r="AQ154" s="251"/>
      <c r="AR154" s="251"/>
      <c r="AS154" s="251"/>
      <c r="AT154" s="251"/>
      <c r="AU154" s="251"/>
      <c r="AV154" s="251"/>
      <c r="AW154" s="251"/>
      <c r="AX154" s="251"/>
      <c r="AY154" s="251"/>
      <c r="AZ154" s="251"/>
      <c r="BA154" s="251"/>
      <c r="BB154" s="251"/>
      <c r="BC154" s="251"/>
      <c r="BD154" s="251"/>
      <c r="BE154" s="251"/>
      <c r="BF154" s="251"/>
      <c r="BG154" s="251"/>
      <c r="BH154" s="251"/>
      <c r="BI154" s="251"/>
      <c r="BJ154" s="251"/>
      <c r="BK154" s="251"/>
      <c r="BL154" s="251"/>
      <c r="BM154" s="251"/>
      <c r="BN154" s="251"/>
      <c r="BO154" s="251"/>
      <c r="BP154" s="251"/>
      <c r="BQ154" s="251"/>
      <c r="BR154" s="251"/>
      <c r="BS154" s="251"/>
      <c r="BT154" s="251"/>
      <c r="BU154" s="251"/>
      <c r="BV154" s="251"/>
      <c r="BW154" s="251"/>
      <c r="BX154" s="251"/>
      <c r="BY154" s="251"/>
      <c r="BZ154" s="251"/>
      <c r="CA154" s="251"/>
      <c r="CB154" s="251"/>
      <c r="CC154" s="251"/>
      <c r="CD154" s="251"/>
      <c r="CE154" s="251"/>
      <c r="CF154" s="251"/>
      <c r="CG154" s="251"/>
      <c r="CH154" s="251"/>
      <c r="CI154" s="251"/>
      <c r="CJ154" s="251"/>
      <c r="CK154" s="251"/>
    </row>
    <row r="155" spans="1:89" s="285" customFormat="1">
      <c r="A155" s="292"/>
      <c r="B155" s="262"/>
      <c r="C155" s="250"/>
      <c r="D155" s="250"/>
      <c r="E155" s="1027"/>
      <c r="F155" s="250"/>
      <c r="G155" s="1035"/>
      <c r="H155" s="1035"/>
      <c r="I155" s="1035"/>
      <c r="J155" s="1035"/>
      <c r="K155" s="1035"/>
      <c r="L155" s="1035"/>
      <c r="M155" s="1035"/>
      <c r="N155" s="1035"/>
      <c r="O155" s="1035"/>
      <c r="P155" s="1035"/>
      <c r="Q155" s="1035"/>
      <c r="R155" s="1035"/>
      <c r="S155" s="1035"/>
      <c r="T155" s="1035"/>
      <c r="U155" s="1035"/>
      <c r="V155" s="1035"/>
      <c r="W155" s="1035"/>
      <c r="X155" s="1035"/>
      <c r="Y155" s="1035"/>
      <c r="Z155" s="1035"/>
      <c r="AA155" s="251"/>
      <c r="AB155" s="251"/>
      <c r="AC155" s="251"/>
      <c r="AD155" s="251"/>
      <c r="AE155" s="251"/>
      <c r="AF155" s="251"/>
      <c r="AG155" s="251"/>
      <c r="AH155" s="251"/>
      <c r="AI155" s="251"/>
      <c r="AJ155" s="251"/>
      <c r="AK155" s="251"/>
      <c r="AL155" s="251"/>
      <c r="AM155" s="251"/>
      <c r="AN155" s="251"/>
      <c r="AO155" s="251"/>
      <c r="AP155" s="251"/>
      <c r="AQ155" s="251"/>
      <c r="AR155" s="251"/>
      <c r="AS155" s="251"/>
      <c r="AT155" s="251"/>
      <c r="AU155" s="251"/>
      <c r="AV155" s="251"/>
      <c r="AW155" s="251"/>
      <c r="AX155" s="251"/>
      <c r="AY155" s="251"/>
      <c r="AZ155" s="251"/>
      <c r="BA155" s="251"/>
      <c r="BB155" s="251"/>
      <c r="BC155" s="251"/>
      <c r="BD155" s="251"/>
      <c r="BE155" s="251"/>
      <c r="BF155" s="251"/>
      <c r="BG155" s="251"/>
      <c r="BH155" s="251"/>
      <c r="BI155" s="251"/>
      <c r="BJ155" s="251"/>
      <c r="BK155" s="251"/>
      <c r="BL155" s="251"/>
      <c r="BM155" s="251"/>
      <c r="BN155" s="251"/>
      <c r="BO155" s="251"/>
      <c r="BP155" s="251"/>
      <c r="BQ155" s="251"/>
      <c r="BR155" s="251"/>
      <c r="BS155" s="251"/>
      <c r="BT155" s="251"/>
      <c r="BU155" s="251"/>
      <c r="BV155" s="251"/>
      <c r="BW155" s="251"/>
      <c r="BX155" s="251"/>
      <c r="BY155" s="251"/>
      <c r="BZ155" s="251"/>
      <c r="CA155" s="251"/>
      <c r="CB155" s="251"/>
      <c r="CC155" s="251"/>
      <c r="CD155" s="251"/>
      <c r="CE155" s="251"/>
      <c r="CF155" s="251"/>
      <c r="CG155" s="251"/>
      <c r="CH155" s="251"/>
      <c r="CI155" s="251"/>
      <c r="CJ155" s="251"/>
      <c r="CK155" s="251"/>
    </row>
    <row r="156" spans="1:89" s="148" customFormat="1" ht="25.5">
      <c r="A156" s="148" t="s">
        <v>113</v>
      </c>
      <c r="B156" s="166" t="s">
        <v>289</v>
      </c>
      <c r="C156" s="286"/>
      <c r="D156" s="287"/>
      <c r="E156" s="1030"/>
      <c r="F156" s="287"/>
      <c r="G156" s="1038"/>
      <c r="H156" s="1038"/>
      <c r="I156" s="1038"/>
      <c r="J156" s="1038"/>
      <c r="K156" s="1038"/>
      <c r="L156" s="1038"/>
      <c r="M156" s="1038"/>
      <c r="N156" s="1038"/>
      <c r="O156" s="1038"/>
      <c r="P156" s="1038"/>
      <c r="Q156" s="1038"/>
      <c r="R156" s="1038"/>
      <c r="S156" s="1038"/>
      <c r="T156" s="1038"/>
      <c r="U156" s="1038"/>
      <c r="V156" s="1038"/>
      <c r="W156" s="1038"/>
      <c r="X156" s="1038"/>
      <c r="Y156" s="1038"/>
      <c r="Z156" s="1038"/>
    </row>
    <row r="157" spans="1:89" s="148" customFormat="1">
      <c r="B157" s="148" t="s">
        <v>290</v>
      </c>
      <c r="C157" s="286"/>
      <c r="D157" s="287"/>
      <c r="E157" s="1030"/>
      <c r="F157" s="287"/>
      <c r="G157" s="1038"/>
      <c r="H157" s="1038"/>
      <c r="I157" s="1038"/>
      <c r="J157" s="1038"/>
      <c r="K157" s="1038"/>
      <c r="L157" s="1038"/>
      <c r="M157" s="1038"/>
      <c r="N157" s="1038"/>
      <c r="O157" s="1038"/>
      <c r="P157" s="1038"/>
      <c r="Q157" s="1038"/>
      <c r="R157" s="1038"/>
      <c r="S157" s="1038"/>
      <c r="T157" s="1038"/>
      <c r="U157" s="1038"/>
      <c r="V157" s="1038"/>
      <c r="W157" s="1038"/>
      <c r="X157" s="1038"/>
      <c r="Y157" s="1038"/>
      <c r="Z157" s="1038"/>
    </row>
    <row r="158" spans="1:89" s="148" customFormat="1">
      <c r="B158" s="148" t="s">
        <v>291</v>
      </c>
      <c r="C158" s="286"/>
      <c r="D158" s="287"/>
      <c r="E158" s="1030"/>
      <c r="F158" s="287"/>
      <c r="G158" s="1038"/>
      <c r="H158" s="1038"/>
      <c r="I158" s="1038"/>
      <c r="J158" s="1038"/>
      <c r="K158" s="1038"/>
      <c r="L158" s="1038"/>
      <c r="M158" s="1038"/>
      <c r="N158" s="1038"/>
      <c r="O158" s="1038"/>
      <c r="P158" s="1038"/>
      <c r="Q158" s="1038"/>
      <c r="R158" s="1038"/>
      <c r="S158" s="1038"/>
      <c r="T158" s="1038"/>
      <c r="U158" s="1038"/>
      <c r="V158" s="1038"/>
      <c r="W158" s="1038"/>
      <c r="X158" s="1038"/>
      <c r="Y158" s="1038"/>
      <c r="Z158" s="1038"/>
    </row>
    <row r="159" spans="1:89" s="148" customFormat="1" ht="51">
      <c r="B159" s="148" t="s">
        <v>292</v>
      </c>
      <c r="C159" s="286"/>
      <c r="D159" s="287"/>
      <c r="E159" s="1030"/>
      <c r="F159" s="287"/>
      <c r="G159" s="1038"/>
      <c r="H159" s="1038"/>
      <c r="I159" s="1038"/>
      <c r="J159" s="1038"/>
      <c r="K159" s="1038"/>
      <c r="L159" s="1038"/>
      <c r="M159" s="1038"/>
      <c r="N159" s="1038"/>
      <c r="O159" s="1038"/>
      <c r="P159" s="1038"/>
      <c r="Q159" s="1038"/>
      <c r="R159" s="1038"/>
      <c r="S159" s="1038"/>
      <c r="T159" s="1038"/>
      <c r="U159" s="1038"/>
      <c r="V159" s="1038"/>
      <c r="W159" s="1038"/>
      <c r="X159" s="1038"/>
      <c r="Y159" s="1038"/>
      <c r="Z159" s="1038"/>
    </row>
    <row r="160" spans="1:89" s="148" customFormat="1" ht="38.25">
      <c r="B160" s="148" t="s">
        <v>293</v>
      </c>
      <c r="C160" s="286"/>
      <c r="D160" s="287"/>
      <c r="E160" s="1030"/>
      <c r="F160" s="287"/>
      <c r="G160" s="1038"/>
      <c r="H160" s="1038"/>
      <c r="I160" s="1038"/>
      <c r="J160" s="1038"/>
      <c r="K160" s="1038"/>
      <c r="L160" s="1038"/>
      <c r="M160" s="1038"/>
      <c r="N160" s="1038"/>
      <c r="O160" s="1038"/>
      <c r="P160" s="1038"/>
      <c r="Q160" s="1038"/>
      <c r="R160" s="1038"/>
      <c r="S160" s="1038"/>
      <c r="T160" s="1038"/>
      <c r="U160" s="1038"/>
      <c r="V160" s="1038"/>
      <c r="W160" s="1038"/>
      <c r="X160" s="1038"/>
      <c r="Y160" s="1038"/>
      <c r="Z160" s="1038"/>
    </row>
    <row r="161" spans="1:26" s="148" customFormat="1">
      <c r="B161" s="164" t="s">
        <v>246</v>
      </c>
      <c r="C161" s="286" t="s">
        <v>96</v>
      </c>
      <c r="D161" s="293">
        <v>147.9</v>
      </c>
      <c r="E161" s="1030"/>
      <c r="F161" s="250">
        <f>+E161*D161</f>
        <v>0</v>
      </c>
      <c r="G161" s="1038"/>
      <c r="H161" s="1038"/>
      <c r="I161" s="1038"/>
      <c r="J161" s="1038"/>
      <c r="K161" s="1038"/>
      <c r="L161" s="1038"/>
      <c r="M161" s="1038"/>
      <c r="N161" s="1038"/>
      <c r="O161" s="1038"/>
      <c r="P161" s="1038"/>
      <c r="Q161" s="1038"/>
      <c r="R161" s="1038"/>
      <c r="S161" s="1038"/>
      <c r="T161" s="1038"/>
      <c r="U161" s="1038"/>
      <c r="V161" s="1038"/>
      <c r="W161" s="1038"/>
      <c r="X161" s="1038"/>
      <c r="Y161" s="1038"/>
      <c r="Z161" s="1038"/>
    </row>
    <row r="162" spans="1:26" s="148" customFormat="1">
      <c r="C162" s="286"/>
      <c r="D162" s="287"/>
      <c r="E162" s="1030"/>
      <c r="F162" s="287"/>
      <c r="G162" s="1038"/>
      <c r="H162" s="1038"/>
      <c r="I162" s="1038"/>
      <c r="J162" s="1038"/>
      <c r="K162" s="1038"/>
      <c r="L162" s="1038"/>
      <c r="M162" s="1038"/>
      <c r="N162" s="1038"/>
      <c r="O162" s="1038"/>
      <c r="P162" s="1038"/>
      <c r="Q162" s="1038"/>
      <c r="R162" s="1038"/>
      <c r="S162" s="1038"/>
      <c r="T162" s="1038"/>
      <c r="U162" s="1038"/>
      <c r="V162" s="1038"/>
      <c r="W162" s="1038"/>
      <c r="X162" s="1038"/>
      <c r="Y162" s="1038"/>
      <c r="Z162" s="1038"/>
    </row>
    <row r="163" spans="1:26" s="148" customFormat="1">
      <c r="C163" s="286"/>
      <c r="D163" s="287"/>
      <c r="E163" s="1030"/>
      <c r="F163" s="287"/>
      <c r="G163" s="1038"/>
      <c r="H163" s="1038"/>
      <c r="I163" s="1038"/>
      <c r="J163" s="1038"/>
      <c r="K163" s="1038"/>
      <c r="L163" s="1038"/>
      <c r="M163" s="1038"/>
      <c r="N163" s="1038"/>
      <c r="O163" s="1038"/>
      <c r="P163" s="1038"/>
      <c r="Q163" s="1038"/>
      <c r="R163" s="1038"/>
      <c r="S163" s="1038"/>
      <c r="T163" s="1038"/>
      <c r="U163" s="1038"/>
      <c r="V163" s="1038"/>
      <c r="W163" s="1038"/>
      <c r="X163" s="1038"/>
      <c r="Y163" s="1038"/>
      <c r="Z163" s="1038"/>
    </row>
    <row r="164" spans="1:26" s="148" customFormat="1">
      <c r="A164" s="148" t="s">
        <v>114</v>
      </c>
      <c r="B164" s="166" t="s">
        <v>294</v>
      </c>
      <c r="C164" s="286"/>
      <c r="D164" s="287"/>
      <c r="E164" s="1030"/>
      <c r="F164" s="287"/>
      <c r="G164" s="1038"/>
      <c r="H164" s="1038"/>
      <c r="I164" s="1038"/>
      <c r="J164" s="1038"/>
      <c r="K164" s="1038"/>
      <c r="L164" s="1038"/>
      <c r="M164" s="1038"/>
      <c r="N164" s="1038"/>
      <c r="O164" s="1038"/>
      <c r="P164" s="1038"/>
      <c r="Q164" s="1038"/>
      <c r="R164" s="1038"/>
      <c r="S164" s="1038"/>
      <c r="T164" s="1038"/>
      <c r="U164" s="1038"/>
      <c r="V164" s="1038"/>
      <c r="W164" s="1038"/>
      <c r="X164" s="1038"/>
      <c r="Y164" s="1038"/>
      <c r="Z164" s="1038"/>
    </row>
    <row r="165" spans="1:26" s="148" customFormat="1">
      <c r="B165" s="148" t="s">
        <v>290</v>
      </c>
      <c r="C165" s="286"/>
      <c r="D165" s="287"/>
      <c r="E165" s="1030"/>
      <c r="F165" s="287"/>
      <c r="G165" s="1038"/>
      <c r="H165" s="1038"/>
      <c r="I165" s="1038"/>
      <c r="J165" s="1038"/>
      <c r="K165" s="1038"/>
      <c r="L165" s="1038"/>
      <c r="M165" s="1038"/>
      <c r="N165" s="1038"/>
      <c r="O165" s="1038"/>
      <c r="P165" s="1038"/>
      <c r="Q165" s="1038"/>
      <c r="R165" s="1038"/>
      <c r="S165" s="1038"/>
      <c r="T165" s="1038"/>
      <c r="U165" s="1038"/>
      <c r="V165" s="1038"/>
      <c r="W165" s="1038"/>
      <c r="X165" s="1038"/>
      <c r="Y165" s="1038"/>
      <c r="Z165" s="1038"/>
    </row>
    <row r="166" spans="1:26" s="148" customFormat="1" ht="25.5">
      <c r="B166" s="148" t="s">
        <v>295</v>
      </c>
      <c r="C166" s="286"/>
      <c r="D166" s="287"/>
      <c r="E166" s="1030"/>
      <c r="F166" s="287"/>
      <c r="G166" s="1038"/>
      <c r="H166" s="1038"/>
      <c r="I166" s="1038"/>
      <c r="J166" s="1038"/>
      <c r="K166" s="1038"/>
      <c r="L166" s="1038"/>
      <c r="M166" s="1038"/>
      <c r="N166" s="1038"/>
      <c r="O166" s="1038"/>
      <c r="P166" s="1038"/>
      <c r="Q166" s="1038"/>
      <c r="R166" s="1038"/>
      <c r="S166" s="1038"/>
      <c r="T166" s="1038"/>
      <c r="U166" s="1038"/>
      <c r="V166" s="1038"/>
      <c r="W166" s="1038"/>
      <c r="X166" s="1038"/>
      <c r="Y166" s="1038"/>
      <c r="Z166" s="1038"/>
    </row>
    <row r="167" spans="1:26" s="148" customFormat="1" ht="51">
      <c r="B167" s="148" t="s">
        <v>292</v>
      </c>
      <c r="C167" s="286"/>
      <c r="D167" s="287"/>
      <c r="E167" s="1030"/>
      <c r="F167" s="287"/>
      <c r="G167" s="1038"/>
      <c r="H167" s="1038"/>
      <c r="I167" s="1038"/>
      <c r="J167" s="1038"/>
      <c r="K167" s="1038"/>
      <c r="L167" s="1038"/>
      <c r="M167" s="1038"/>
      <c r="N167" s="1038"/>
      <c r="O167" s="1038"/>
      <c r="P167" s="1038"/>
      <c r="Q167" s="1038"/>
      <c r="R167" s="1038"/>
      <c r="S167" s="1038"/>
      <c r="T167" s="1038"/>
      <c r="U167" s="1038"/>
      <c r="V167" s="1038"/>
      <c r="W167" s="1038"/>
      <c r="X167" s="1038"/>
      <c r="Y167" s="1038"/>
      <c r="Z167" s="1038"/>
    </row>
    <row r="168" spans="1:26" s="148" customFormat="1" ht="38.25">
      <c r="B168" s="148" t="s">
        <v>293</v>
      </c>
      <c r="C168" s="286"/>
      <c r="D168" s="287"/>
      <c r="E168" s="1030"/>
      <c r="F168" s="287"/>
      <c r="G168" s="1038"/>
      <c r="H168" s="1038"/>
      <c r="I168" s="1038"/>
      <c r="J168" s="1038"/>
      <c r="K168" s="1038"/>
      <c r="L168" s="1038"/>
      <c r="M168" s="1038"/>
      <c r="N168" s="1038"/>
      <c r="O168" s="1038"/>
      <c r="P168" s="1038"/>
      <c r="Q168" s="1038"/>
      <c r="R168" s="1038"/>
      <c r="S168" s="1038"/>
      <c r="T168" s="1038"/>
      <c r="U168" s="1038"/>
      <c r="V168" s="1038"/>
      <c r="W168" s="1038"/>
      <c r="X168" s="1038"/>
      <c r="Y168" s="1038"/>
      <c r="Z168" s="1038"/>
    </row>
    <row r="169" spans="1:26" s="148" customFormat="1" ht="25.5">
      <c r="B169" s="148" t="s">
        <v>296</v>
      </c>
      <c r="C169" s="286"/>
      <c r="D169" s="287"/>
      <c r="E169" s="1030"/>
      <c r="F169" s="287"/>
      <c r="G169" s="1038"/>
      <c r="H169" s="1038"/>
      <c r="I169" s="1038"/>
      <c r="J169" s="1038"/>
      <c r="K169" s="1038"/>
      <c r="L169" s="1038"/>
      <c r="M169" s="1038"/>
      <c r="N169" s="1038"/>
      <c r="O169" s="1038"/>
      <c r="P169" s="1038"/>
      <c r="Q169" s="1038"/>
      <c r="R169" s="1038"/>
      <c r="S169" s="1038"/>
      <c r="T169" s="1038"/>
      <c r="U169" s="1038"/>
      <c r="V169" s="1038"/>
      <c r="W169" s="1038"/>
      <c r="X169" s="1038"/>
      <c r="Y169" s="1038"/>
      <c r="Z169" s="1038"/>
    </row>
    <row r="170" spans="1:26" s="148" customFormat="1">
      <c r="B170" s="164" t="s">
        <v>297</v>
      </c>
      <c r="C170" s="286" t="s">
        <v>96</v>
      </c>
      <c r="D170" s="293">
        <v>102.3</v>
      </c>
      <c r="E170" s="1030"/>
      <c r="F170" s="250">
        <f>+E170*D170</f>
        <v>0</v>
      </c>
      <c r="G170" s="1038"/>
      <c r="H170" s="1038"/>
      <c r="I170" s="1038"/>
      <c r="J170" s="1038"/>
      <c r="K170" s="1038"/>
      <c r="L170" s="1038"/>
      <c r="M170" s="1038"/>
      <c r="N170" s="1038"/>
      <c r="O170" s="1038"/>
      <c r="P170" s="1038"/>
      <c r="Q170" s="1038"/>
      <c r="R170" s="1038"/>
      <c r="S170" s="1038"/>
      <c r="T170" s="1038"/>
      <c r="U170" s="1038"/>
      <c r="V170" s="1038"/>
      <c r="W170" s="1038"/>
      <c r="X170" s="1038"/>
      <c r="Y170" s="1038"/>
      <c r="Z170" s="1038"/>
    </row>
    <row r="171" spans="1:26" s="148" customFormat="1">
      <c r="C171" s="286"/>
      <c r="D171" s="287"/>
      <c r="E171" s="1030"/>
      <c r="F171" s="287"/>
      <c r="G171" s="1038"/>
      <c r="H171" s="1038"/>
      <c r="I171" s="1038"/>
      <c r="J171" s="1038"/>
      <c r="K171" s="1038"/>
      <c r="L171" s="1038"/>
      <c r="M171" s="1038"/>
      <c r="N171" s="1038"/>
      <c r="O171" s="1038"/>
      <c r="P171" s="1038"/>
      <c r="Q171" s="1038"/>
      <c r="R171" s="1038"/>
      <c r="S171" s="1038"/>
      <c r="T171" s="1038"/>
      <c r="U171" s="1038"/>
      <c r="V171" s="1038"/>
      <c r="W171" s="1038"/>
      <c r="X171" s="1038"/>
      <c r="Y171" s="1038"/>
      <c r="Z171" s="1038"/>
    </row>
    <row r="172" spans="1:26" s="148" customFormat="1">
      <c r="C172" s="286"/>
      <c r="D172" s="287"/>
      <c r="E172" s="1030"/>
      <c r="F172" s="287"/>
      <c r="G172" s="1038"/>
      <c r="H172" s="1038"/>
      <c r="I172" s="1038"/>
      <c r="J172" s="1038"/>
      <c r="K172" s="1038"/>
      <c r="L172" s="1038"/>
      <c r="M172" s="1038"/>
      <c r="N172" s="1038"/>
      <c r="O172" s="1038"/>
      <c r="P172" s="1038"/>
      <c r="Q172" s="1038"/>
      <c r="R172" s="1038"/>
      <c r="S172" s="1038"/>
      <c r="T172" s="1038"/>
      <c r="U172" s="1038"/>
      <c r="V172" s="1038"/>
      <c r="W172" s="1038"/>
      <c r="X172" s="1038"/>
      <c r="Y172" s="1038"/>
      <c r="Z172" s="1038"/>
    </row>
    <row r="173" spans="1:26" s="148" customFormat="1" ht="25.5">
      <c r="A173" s="148" t="s">
        <v>115</v>
      </c>
      <c r="B173" s="166" t="s">
        <v>298</v>
      </c>
      <c r="C173" s="286"/>
      <c r="D173" s="287"/>
      <c r="E173" s="1030"/>
      <c r="F173" s="287"/>
      <c r="G173" s="1038"/>
      <c r="H173" s="1038"/>
      <c r="I173" s="1038"/>
      <c r="J173" s="1038"/>
      <c r="K173" s="1038"/>
      <c r="L173" s="1038"/>
      <c r="M173" s="1038"/>
      <c r="N173" s="1038"/>
      <c r="O173" s="1038"/>
      <c r="P173" s="1038"/>
      <c r="Q173" s="1038"/>
      <c r="R173" s="1038"/>
      <c r="S173" s="1038"/>
      <c r="T173" s="1038"/>
      <c r="U173" s="1038"/>
      <c r="V173" s="1038"/>
      <c r="W173" s="1038"/>
      <c r="X173" s="1038"/>
      <c r="Y173" s="1038"/>
      <c r="Z173" s="1038"/>
    </row>
    <row r="174" spans="1:26" s="148" customFormat="1">
      <c r="B174" s="148" t="s">
        <v>290</v>
      </c>
      <c r="C174" s="286"/>
      <c r="D174" s="287"/>
      <c r="E174" s="1030"/>
      <c r="F174" s="287"/>
      <c r="G174" s="1038"/>
      <c r="H174" s="1038"/>
      <c r="I174" s="1038"/>
      <c r="J174" s="1038"/>
      <c r="K174" s="1038"/>
      <c r="L174" s="1038"/>
      <c r="M174" s="1038"/>
      <c r="N174" s="1038"/>
      <c r="O174" s="1038"/>
      <c r="P174" s="1038"/>
      <c r="Q174" s="1038"/>
      <c r="R174" s="1038"/>
      <c r="S174" s="1038"/>
      <c r="T174" s="1038"/>
      <c r="U174" s="1038"/>
      <c r="V174" s="1038"/>
      <c r="W174" s="1038"/>
      <c r="X174" s="1038"/>
      <c r="Y174" s="1038"/>
      <c r="Z174" s="1038"/>
    </row>
    <row r="175" spans="1:26" s="148" customFormat="1" ht="25.5">
      <c r="B175" s="148" t="s">
        <v>295</v>
      </c>
      <c r="C175" s="286"/>
      <c r="D175" s="287"/>
      <c r="E175" s="1030"/>
      <c r="F175" s="287"/>
      <c r="G175" s="1038"/>
      <c r="H175" s="1038"/>
      <c r="I175" s="1038"/>
      <c r="J175" s="1038"/>
      <c r="K175" s="1038"/>
      <c r="L175" s="1038"/>
      <c r="M175" s="1038"/>
      <c r="N175" s="1038"/>
      <c r="O175" s="1038"/>
      <c r="P175" s="1038"/>
      <c r="Q175" s="1038"/>
      <c r="R175" s="1038"/>
      <c r="S175" s="1038"/>
      <c r="T175" s="1038"/>
      <c r="U175" s="1038"/>
      <c r="V175" s="1038"/>
      <c r="W175" s="1038"/>
      <c r="X175" s="1038"/>
      <c r="Y175" s="1038"/>
      <c r="Z175" s="1038"/>
    </row>
    <row r="176" spans="1:26" s="148" customFormat="1" ht="51">
      <c r="B176" s="148" t="s">
        <v>292</v>
      </c>
      <c r="C176" s="286"/>
      <c r="D176" s="287"/>
      <c r="E176" s="1030"/>
      <c r="F176" s="287"/>
      <c r="G176" s="1038"/>
      <c r="H176" s="1038"/>
      <c r="I176" s="1038"/>
      <c r="J176" s="1038"/>
      <c r="K176" s="1038"/>
      <c r="L176" s="1038"/>
      <c r="M176" s="1038"/>
      <c r="N176" s="1038"/>
      <c r="O176" s="1038"/>
      <c r="P176" s="1038"/>
      <c r="Q176" s="1038"/>
      <c r="R176" s="1038"/>
      <c r="S176" s="1038"/>
      <c r="T176" s="1038"/>
      <c r="U176" s="1038"/>
      <c r="V176" s="1038"/>
      <c r="W176" s="1038"/>
      <c r="X176" s="1038"/>
      <c r="Y176" s="1038"/>
      <c r="Z176" s="1038"/>
    </row>
    <row r="177" spans="1:26" s="148" customFormat="1" ht="25.5">
      <c r="B177" s="148" t="s">
        <v>296</v>
      </c>
      <c r="C177" s="286"/>
      <c r="D177" s="287"/>
      <c r="E177" s="1030"/>
      <c r="F177" s="287"/>
      <c r="G177" s="1038"/>
      <c r="H177" s="1038"/>
      <c r="I177" s="1038"/>
      <c r="J177" s="1038"/>
      <c r="K177" s="1038"/>
      <c r="L177" s="1038"/>
      <c r="M177" s="1038"/>
      <c r="N177" s="1038"/>
      <c r="O177" s="1038"/>
      <c r="P177" s="1038"/>
      <c r="Q177" s="1038"/>
      <c r="R177" s="1038"/>
      <c r="S177" s="1038"/>
      <c r="T177" s="1038"/>
      <c r="U177" s="1038"/>
      <c r="V177" s="1038"/>
      <c r="W177" s="1038"/>
      <c r="X177" s="1038"/>
      <c r="Y177" s="1038"/>
      <c r="Z177" s="1038"/>
    </row>
    <row r="178" spans="1:26" s="148" customFormat="1">
      <c r="B178" s="164" t="s">
        <v>246</v>
      </c>
      <c r="C178" s="286"/>
      <c r="D178" s="286"/>
      <c r="E178" s="1030"/>
      <c r="F178" s="287"/>
      <c r="G178" s="1038"/>
      <c r="H178" s="1038"/>
      <c r="I178" s="1038"/>
      <c r="J178" s="1038"/>
      <c r="K178" s="1038"/>
      <c r="L178" s="1038"/>
      <c r="M178" s="1038"/>
      <c r="N178" s="1038"/>
      <c r="O178" s="1038"/>
      <c r="P178" s="1038"/>
      <c r="Q178" s="1038"/>
      <c r="R178" s="1038"/>
      <c r="S178" s="1038"/>
      <c r="T178" s="1038"/>
      <c r="U178" s="1038"/>
      <c r="V178" s="1038"/>
      <c r="W178" s="1038"/>
      <c r="X178" s="1038"/>
      <c r="Y178" s="1038"/>
      <c r="Z178" s="1038"/>
    </row>
    <row r="179" spans="1:26" s="148" customFormat="1">
      <c r="B179" s="164" t="s">
        <v>299</v>
      </c>
      <c r="C179" s="286" t="s">
        <v>96</v>
      </c>
      <c r="D179" s="293">
        <v>2725.72</v>
      </c>
      <c r="E179" s="1030"/>
      <c r="F179" s="250">
        <f>+E179*D179</f>
        <v>0</v>
      </c>
      <c r="G179" s="1038"/>
      <c r="H179" s="1038"/>
      <c r="I179" s="1038"/>
      <c r="J179" s="1038"/>
      <c r="K179" s="1038"/>
      <c r="L179" s="1038"/>
      <c r="M179" s="1038"/>
      <c r="N179" s="1038"/>
      <c r="O179" s="1038"/>
      <c r="P179" s="1038"/>
      <c r="Q179" s="1038"/>
      <c r="R179" s="1038"/>
      <c r="S179" s="1038"/>
      <c r="T179" s="1038"/>
      <c r="U179" s="1038"/>
      <c r="V179" s="1038"/>
      <c r="W179" s="1038"/>
      <c r="X179" s="1038"/>
      <c r="Y179" s="1038"/>
      <c r="Z179" s="1038"/>
    </row>
    <row r="180" spans="1:26" s="148" customFormat="1">
      <c r="B180" s="164" t="s">
        <v>300</v>
      </c>
      <c r="C180" s="286" t="s">
        <v>96</v>
      </c>
      <c r="D180" s="293">
        <v>80.42</v>
      </c>
      <c r="E180" s="1030"/>
      <c r="F180" s="250">
        <f>+E180*D180</f>
        <v>0</v>
      </c>
      <c r="G180" s="1038"/>
      <c r="H180" s="1038"/>
      <c r="I180" s="1038"/>
      <c r="J180" s="1038"/>
      <c r="K180" s="1038"/>
      <c r="L180" s="1038"/>
      <c r="M180" s="1038"/>
      <c r="N180" s="1038"/>
      <c r="O180" s="1038"/>
      <c r="P180" s="1038"/>
      <c r="Q180" s="1038"/>
      <c r="R180" s="1038"/>
      <c r="S180" s="1038"/>
      <c r="T180" s="1038"/>
      <c r="U180" s="1038"/>
      <c r="V180" s="1038"/>
      <c r="W180" s="1038"/>
      <c r="X180" s="1038"/>
      <c r="Y180" s="1038"/>
      <c r="Z180" s="1038"/>
    </row>
    <row r="181" spans="1:26" s="148" customFormat="1">
      <c r="C181" s="286"/>
      <c r="D181" s="287"/>
      <c r="E181" s="1030"/>
      <c r="F181" s="287"/>
      <c r="G181" s="1038"/>
      <c r="H181" s="1038"/>
      <c r="I181" s="1038"/>
      <c r="J181" s="1038"/>
      <c r="K181" s="1038"/>
      <c r="L181" s="1038"/>
      <c r="M181" s="1038"/>
      <c r="N181" s="1038"/>
      <c r="O181" s="1038"/>
      <c r="P181" s="1038"/>
      <c r="Q181" s="1038"/>
      <c r="R181" s="1038"/>
      <c r="S181" s="1038"/>
      <c r="T181" s="1038"/>
      <c r="U181" s="1038"/>
      <c r="V181" s="1038"/>
      <c r="W181" s="1038"/>
      <c r="X181" s="1038"/>
      <c r="Y181" s="1038"/>
      <c r="Z181" s="1038"/>
    </row>
    <row r="182" spans="1:26" s="148" customFormat="1">
      <c r="C182" s="286"/>
      <c r="D182" s="287"/>
      <c r="E182" s="1030"/>
      <c r="F182" s="287"/>
      <c r="G182" s="1038"/>
      <c r="H182" s="1038"/>
      <c r="I182" s="1038"/>
      <c r="J182" s="1038"/>
      <c r="K182" s="1038"/>
      <c r="L182" s="1038"/>
      <c r="M182" s="1038"/>
      <c r="N182" s="1038"/>
      <c r="O182" s="1038"/>
      <c r="P182" s="1038"/>
      <c r="Q182" s="1038"/>
      <c r="R182" s="1038"/>
      <c r="S182" s="1038"/>
      <c r="T182" s="1038"/>
      <c r="U182" s="1038"/>
      <c r="V182" s="1038"/>
      <c r="W182" s="1038"/>
      <c r="X182" s="1038"/>
      <c r="Y182" s="1038"/>
      <c r="Z182" s="1038"/>
    </row>
    <row r="183" spans="1:26" s="148" customFormat="1">
      <c r="A183" s="294" t="s">
        <v>146</v>
      </c>
      <c r="B183" s="295" t="s">
        <v>301</v>
      </c>
      <c r="C183" s="286"/>
      <c r="D183" s="293"/>
      <c r="E183" s="1030"/>
      <c r="F183" s="287"/>
      <c r="G183" s="1038"/>
      <c r="H183" s="1038"/>
      <c r="I183" s="1038"/>
      <c r="J183" s="1038"/>
      <c r="K183" s="1038"/>
      <c r="L183" s="1038"/>
      <c r="M183" s="1038"/>
      <c r="N183" s="1038"/>
      <c r="O183" s="1038"/>
      <c r="P183" s="1038"/>
      <c r="Q183" s="1038"/>
      <c r="R183" s="1038"/>
      <c r="S183" s="1038"/>
      <c r="T183" s="1038"/>
      <c r="U183" s="1038"/>
      <c r="V183" s="1038"/>
      <c r="W183" s="1038"/>
      <c r="X183" s="1038"/>
      <c r="Y183" s="1038"/>
      <c r="Z183" s="1038"/>
    </row>
    <row r="184" spans="1:26" s="148" customFormat="1" ht="127.5">
      <c r="A184" s="294"/>
      <c r="B184" s="273" t="s">
        <v>302</v>
      </c>
      <c r="C184" s="286"/>
      <c r="D184" s="293"/>
      <c r="E184" s="1030"/>
      <c r="F184" s="287"/>
      <c r="G184" s="1038"/>
      <c r="H184" s="1038"/>
      <c r="I184" s="1038"/>
      <c r="J184" s="1038"/>
      <c r="K184" s="1038"/>
      <c r="L184" s="1038"/>
      <c r="M184" s="1038"/>
      <c r="N184" s="1038"/>
      <c r="O184" s="1038"/>
      <c r="P184" s="1038"/>
      <c r="Q184" s="1038"/>
      <c r="R184" s="1038"/>
      <c r="S184" s="1038"/>
      <c r="T184" s="1038"/>
      <c r="U184" s="1038"/>
      <c r="V184" s="1038"/>
      <c r="W184" s="1038"/>
      <c r="X184" s="1038"/>
      <c r="Y184" s="1038"/>
      <c r="Z184" s="1038"/>
    </row>
    <row r="185" spans="1:26" s="148" customFormat="1" ht="24">
      <c r="A185" s="294"/>
      <c r="B185" s="296" t="s">
        <v>303</v>
      </c>
      <c r="C185" s="286"/>
      <c r="D185" s="293"/>
      <c r="E185" s="1030"/>
      <c r="F185" s="287"/>
      <c r="G185" s="1038"/>
      <c r="H185" s="1038"/>
      <c r="I185" s="1038"/>
      <c r="J185" s="1038"/>
      <c r="K185" s="1038"/>
      <c r="L185" s="1038"/>
      <c r="M185" s="1038"/>
      <c r="N185" s="1038"/>
      <c r="O185" s="1038"/>
      <c r="P185" s="1038"/>
      <c r="Q185" s="1038"/>
      <c r="R185" s="1038"/>
      <c r="S185" s="1038"/>
      <c r="T185" s="1038"/>
      <c r="U185" s="1038"/>
      <c r="V185" s="1038"/>
      <c r="W185" s="1038"/>
      <c r="X185" s="1038"/>
      <c r="Y185" s="1038"/>
      <c r="Z185" s="1038"/>
    </row>
    <row r="186" spans="1:26" s="148" customFormat="1">
      <c r="A186" s="294"/>
      <c r="B186" s="164" t="s">
        <v>304</v>
      </c>
      <c r="C186" s="286" t="s">
        <v>96</v>
      </c>
      <c r="D186" s="293">
        <v>3598.48</v>
      </c>
      <c r="E186" s="1030"/>
      <c r="F186" s="250">
        <f>+E186*D186</f>
        <v>0</v>
      </c>
      <c r="G186" s="1038"/>
      <c r="H186" s="1038"/>
      <c r="I186" s="1038"/>
      <c r="J186" s="1038"/>
      <c r="K186" s="1038"/>
      <c r="L186" s="1038"/>
      <c r="M186" s="1038"/>
      <c r="N186" s="1038"/>
      <c r="O186" s="1038"/>
      <c r="P186" s="1038"/>
      <c r="Q186" s="1038"/>
      <c r="R186" s="1038"/>
      <c r="S186" s="1038"/>
      <c r="T186" s="1038"/>
      <c r="U186" s="1038"/>
      <c r="V186" s="1038"/>
      <c r="W186" s="1038"/>
      <c r="X186" s="1038"/>
      <c r="Y186" s="1038"/>
      <c r="Z186" s="1038"/>
    </row>
    <row r="187" spans="1:26" s="148" customFormat="1">
      <c r="A187" s="294"/>
      <c r="B187" s="164"/>
      <c r="C187" s="286"/>
      <c r="D187" s="293"/>
      <c r="E187" s="1030"/>
      <c r="F187" s="287"/>
      <c r="G187" s="1038"/>
      <c r="H187" s="1038"/>
      <c r="I187" s="1038"/>
      <c r="J187" s="1038"/>
      <c r="K187" s="1038"/>
      <c r="L187" s="1038"/>
      <c r="M187" s="1038"/>
      <c r="N187" s="1038"/>
      <c r="O187" s="1038"/>
      <c r="P187" s="1038"/>
      <c r="Q187" s="1038"/>
      <c r="R187" s="1038"/>
      <c r="S187" s="1038"/>
      <c r="T187" s="1038"/>
      <c r="U187" s="1038"/>
      <c r="V187" s="1038"/>
      <c r="W187" s="1038"/>
      <c r="X187" s="1038"/>
      <c r="Y187" s="1038"/>
      <c r="Z187" s="1038"/>
    </row>
    <row r="188" spans="1:26" s="148" customFormat="1">
      <c r="C188" s="286"/>
      <c r="D188" s="287"/>
      <c r="E188" s="1030"/>
      <c r="F188" s="287"/>
      <c r="G188" s="1038"/>
      <c r="H188" s="1038"/>
      <c r="I188" s="1038"/>
      <c r="J188" s="1038"/>
      <c r="K188" s="1038"/>
      <c r="L188" s="1038"/>
      <c r="M188" s="1038"/>
      <c r="N188" s="1038"/>
      <c r="O188" s="1038"/>
      <c r="P188" s="1038"/>
      <c r="Q188" s="1038"/>
      <c r="R188" s="1038"/>
      <c r="S188" s="1038"/>
      <c r="T188" s="1038"/>
      <c r="U188" s="1038"/>
      <c r="V188" s="1038"/>
      <c r="W188" s="1038"/>
      <c r="X188" s="1038"/>
      <c r="Y188" s="1038"/>
      <c r="Z188" s="1038"/>
    </row>
    <row r="189" spans="1:26" s="148" customFormat="1">
      <c r="A189" s="148" t="s">
        <v>153</v>
      </c>
      <c r="B189" s="275" t="s">
        <v>305</v>
      </c>
      <c r="C189" s="286"/>
      <c r="D189" s="287"/>
      <c r="E189" s="1030"/>
      <c r="F189" s="287"/>
      <c r="G189" s="1038"/>
      <c r="H189" s="1038"/>
      <c r="I189" s="1038"/>
      <c r="J189" s="1038"/>
      <c r="K189" s="1038"/>
      <c r="L189" s="1038"/>
      <c r="M189" s="1038"/>
      <c r="N189" s="1038"/>
      <c r="O189" s="1038"/>
      <c r="P189" s="1038"/>
      <c r="Q189" s="1038"/>
      <c r="R189" s="1038"/>
      <c r="S189" s="1038"/>
      <c r="T189" s="1038"/>
      <c r="U189" s="1038"/>
      <c r="V189" s="1038"/>
      <c r="W189" s="1038"/>
      <c r="X189" s="1038"/>
      <c r="Y189" s="1038"/>
      <c r="Z189" s="1038"/>
    </row>
    <row r="190" spans="1:26" s="148" customFormat="1" ht="127.5">
      <c r="A190" s="294"/>
      <c r="B190" s="166" t="s">
        <v>306</v>
      </c>
      <c r="C190" s="286"/>
      <c r="D190" s="297"/>
      <c r="E190" s="1032"/>
      <c r="F190" s="287"/>
      <c r="G190" s="1038"/>
      <c r="H190" s="1038"/>
      <c r="I190" s="1038"/>
      <c r="J190" s="1038"/>
      <c r="K190" s="1038"/>
      <c r="L190" s="1038"/>
      <c r="M190" s="1038"/>
      <c r="N190" s="1038"/>
      <c r="O190" s="1038"/>
      <c r="P190" s="1038"/>
      <c r="Q190" s="1038"/>
      <c r="R190" s="1038"/>
      <c r="S190" s="1038"/>
      <c r="T190" s="1038"/>
      <c r="U190" s="1038"/>
      <c r="V190" s="1038"/>
      <c r="W190" s="1038"/>
      <c r="X190" s="1038"/>
      <c r="Y190" s="1038"/>
      <c r="Z190" s="1038"/>
    </row>
    <row r="191" spans="1:26" s="148" customFormat="1" ht="36">
      <c r="B191" s="296" t="s">
        <v>307</v>
      </c>
      <c r="C191" s="286"/>
      <c r="D191" s="287"/>
      <c r="E191" s="1030"/>
      <c r="F191" s="287"/>
      <c r="G191" s="1038"/>
      <c r="H191" s="1038"/>
      <c r="I191" s="1038"/>
      <c r="J191" s="1038"/>
      <c r="K191" s="1038"/>
      <c r="L191" s="1038"/>
      <c r="M191" s="1038"/>
      <c r="N191" s="1038"/>
      <c r="O191" s="1038"/>
      <c r="P191" s="1038"/>
      <c r="Q191" s="1038"/>
      <c r="R191" s="1038"/>
      <c r="S191" s="1038"/>
      <c r="T191" s="1038"/>
      <c r="U191" s="1038"/>
      <c r="V191" s="1038"/>
      <c r="W191" s="1038"/>
      <c r="X191" s="1038"/>
      <c r="Y191" s="1038"/>
      <c r="Z191" s="1038"/>
    </row>
    <row r="192" spans="1:26" s="148" customFormat="1">
      <c r="A192" s="294"/>
      <c r="B192" s="164" t="s">
        <v>304</v>
      </c>
      <c r="C192" s="286" t="s">
        <v>96</v>
      </c>
      <c r="D192" s="293">
        <v>3336.2</v>
      </c>
      <c r="E192" s="1030"/>
      <c r="F192" s="250">
        <f>+E192*D192</f>
        <v>0</v>
      </c>
      <c r="G192" s="1038"/>
      <c r="H192" s="1038"/>
      <c r="I192" s="1038"/>
      <c r="J192" s="1038"/>
      <c r="K192" s="1038"/>
      <c r="L192" s="1038"/>
      <c r="M192" s="1038"/>
      <c r="N192" s="1038"/>
      <c r="O192" s="1038"/>
      <c r="P192" s="1038"/>
      <c r="Q192" s="1038"/>
      <c r="R192" s="1038"/>
      <c r="S192" s="1038"/>
      <c r="T192" s="1038"/>
      <c r="U192" s="1038"/>
      <c r="V192" s="1038"/>
      <c r="W192" s="1038"/>
      <c r="X192" s="1038"/>
      <c r="Y192" s="1038"/>
      <c r="Z192" s="1038"/>
    </row>
    <row r="193" spans="1:26" s="148" customFormat="1">
      <c r="C193" s="286"/>
      <c r="D193" s="287"/>
      <c r="E193" s="1030"/>
      <c r="F193" s="287"/>
      <c r="G193" s="1038"/>
      <c r="H193" s="1038"/>
      <c r="I193" s="1038"/>
      <c r="J193" s="1038"/>
      <c r="K193" s="1038"/>
      <c r="L193" s="1038"/>
      <c r="M193" s="1038"/>
      <c r="N193" s="1038"/>
      <c r="O193" s="1038"/>
      <c r="P193" s="1038"/>
      <c r="Q193" s="1038"/>
      <c r="R193" s="1038"/>
      <c r="S193" s="1038"/>
      <c r="T193" s="1038"/>
      <c r="U193" s="1038"/>
      <c r="V193" s="1038"/>
      <c r="W193" s="1038"/>
      <c r="X193" s="1038"/>
      <c r="Y193" s="1038"/>
      <c r="Z193" s="1038"/>
    </row>
    <row r="194" spans="1:26" s="148" customFormat="1">
      <c r="C194" s="286"/>
      <c r="D194" s="287"/>
      <c r="E194" s="1030"/>
      <c r="F194" s="287"/>
      <c r="G194" s="1038"/>
      <c r="H194" s="1038"/>
      <c r="I194" s="1038"/>
      <c r="J194" s="1038"/>
      <c r="K194" s="1038"/>
      <c r="L194" s="1038"/>
      <c r="M194" s="1038"/>
      <c r="N194" s="1038"/>
      <c r="O194" s="1038"/>
      <c r="P194" s="1038"/>
      <c r="Q194" s="1038"/>
      <c r="R194" s="1038"/>
      <c r="S194" s="1038"/>
      <c r="T194" s="1038"/>
      <c r="U194" s="1038"/>
      <c r="V194" s="1038"/>
      <c r="W194" s="1038"/>
      <c r="X194" s="1038"/>
      <c r="Y194" s="1038"/>
      <c r="Z194" s="1038"/>
    </row>
    <row r="195" spans="1:26" s="148" customFormat="1" ht="25.5">
      <c r="A195" s="148" t="s">
        <v>155</v>
      </c>
      <c r="B195" s="166" t="s">
        <v>308</v>
      </c>
      <c r="C195" s="286"/>
      <c r="D195" s="287"/>
      <c r="E195" s="1030"/>
      <c r="F195" s="287"/>
      <c r="G195" s="1038"/>
      <c r="H195" s="1038"/>
      <c r="I195" s="1038"/>
      <c r="J195" s="1038"/>
      <c r="K195" s="1038"/>
      <c r="L195" s="1038"/>
      <c r="M195" s="1038"/>
      <c r="N195" s="1038"/>
      <c r="O195" s="1038"/>
      <c r="P195" s="1038"/>
      <c r="Q195" s="1038"/>
      <c r="R195" s="1038"/>
      <c r="S195" s="1038"/>
      <c r="T195" s="1038"/>
      <c r="U195" s="1038"/>
      <c r="V195" s="1038"/>
      <c r="W195" s="1038"/>
      <c r="X195" s="1038"/>
      <c r="Y195" s="1038"/>
      <c r="Z195" s="1038"/>
    </row>
    <row r="196" spans="1:26" s="148" customFormat="1" ht="25.5">
      <c r="A196" s="294"/>
      <c r="B196" s="273" t="s">
        <v>309</v>
      </c>
      <c r="C196" s="286"/>
      <c r="D196" s="287"/>
      <c r="E196" s="1030"/>
      <c r="F196" s="287"/>
      <c r="G196" s="1038"/>
      <c r="H196" s="1038"/>
      <c r="I196" s="1038"/>
      <c r="J196" s="1038"/>
      <c r="K196" s="1038"/>
      <c r="L196" s="1038"/>
      <c r="M196" s="1038"/>
      <c r="N196" s="1038"/>
      <c r="O196" s="1038"/>
      <c r="P196" s="1038"/>
      <c r="Q196" s="1038"/>
      <c r="R196" s="1038"/>
      <c r="S196" s="1038"/>
      <c r="T196" s="1038"/>
      <c r="U196" s="1038"/>
      <c r="V196" s="1038"/>
      <c r="W196" s="1038"/>
      <c r="X196" s="1038"/>
      <c r="Y196" s="1038"/>
      <c r="Z196" s="1038"/>
    </row>
    <row r="197" spans="1:26" s="148" customFormat="1" ht="38.25">
      <c r="A197" s="294"/>
      <c r="B197" s="273" t="s">
        <v>310</v>
      </c>
      <c r="C197" s="286"/>
      <c r="D197" s="287"/>
      <c r="E197" s="1030"/>
      <c r="F197" s="287"/>
      <c r="G197" s="1038"/>
      <c r="H197" s="1038"/>
      <c r="I197" s="1038"/>
      <c r="J197" s="1038"/>
      <c r="K197" s="1038"/>
      <c r="L197" s="1038"/>
      <c r="M197" s="1038"/>
      <c r="N197" s="1038"/>
      <c r="O197" s="1038"/>
      <c r="P197" s="1038"/>
      <c r="Q197" s="1038"/>
      <c r="R197" s="1038"/>
      <c r="S197" s="1038"/>
      <c r="T197" s="1038"/>
      <c r="U197" s="1038"/>
      <c r="V197" s="1038"/>
      <c r="W197" s="1038"/>
      <c r="X197" s="1038"/>
      <c r="Y197" s="1038"/>
      <c r="Z197" s="1038"/>
    </row>
    <row r="198" spans="1:26" s="148" customFormat="1" ht="89.25">
      <c r="A198" s="294"/>
      <c r="B198" s="148" t="s">
        <v>311</v>
      </c>
      <c r="C198" s="286"/>
      <c r="D198" s="287"/>
      <c r="E198" s="1030"/>
      <c r="F198" s="287"/>
      <c r="G198" s="1038"/>
      <c r="H198" s="1038"/>
      <c r="I198" s="1038"/>
      <c r="J198" s="1038"/>
      <c r="K198" s="1038"/>
      <c r="L198" s="1038"/>
      <c r="M198" s="1038"/>
      <c r="N198" s="1038"/>
      <c r="O198" s="1038"/>
      <c r="P198" s="1038"/>
      <c r="Q198" s="1038"/>
      <c r="R198" s="1038"/>
      <c r="S198" s="1038"/>
      <c r="T198" s="1038"/>
      <c r="U198" s="1038"/>
      <c r="V198" s="1038"/>
      <c r="W198" s="1038"/>
      <c r="X198" s="1038"/>
      <c r="Y198" s="1038"/>
      <c r="Z198" s="1038"/>
    </row>
    <row r="199" spans="1:26" s="148" customFormat="1" ht="76.5">
      <c r="B199" s="298" t="s">
        <v>312</v>
      </c>
      <c r="C199" s="286"/>
      <c r="D199" s="287"/>
      <c r="E199" s="1030"/>
      <c r="F199" s="287"/>
      <c r="G199" s="1038"/>
      <c r="H199" s="1038"/>
      <c r="I199" s="1038"/>
      <c r="J199" s="1038"/>
      <c r="K199" s="1038"/>
      <c r="L199" s="1038"/>
      <c r="M199" s="1038"/>
      <c r="N199" s="1038"/>
      <c r="O199" s="1038"/>
      <c r="P199" s="1038"/>
      <c r="Q199" s="1038"/>
      <c r="R199" s="1038"/>
      <c r="S199" s="1038"/>
      <c r="T199" s="1038"/>
      <c r="U199" s="1038"/>
      <c r="V199" s="1038"/>
      <c r="W199" s="1038"/>
      <c r="X199" s="1038"/>
      <c r="Y199" s="1038"/>
      <c r="Z199" s="1038"/>
    </row>
    <row r="200" spans="1:26" s="148" customFormat="1" ht="76.5">
      <c r="B200" s="276" t="s">
        <v>313</v>
      </c>
      <c r="C200" s="286"/>
      <c r="D200" s="287"/>
      <c r="E200" s="1030"/>
      <c r="F200" s="287"/>
      <c r="G200" s="1038"/>
      <c r="H200" s="1038"/>
      <c r="I200" s="1038"/>
      <c r="J200" s="1038"/>
      <c r="K200" s="1038"/>
      <c r="L200" s="1038"/>
      <c r="M200" s="1038"/>
      <c r="N200" s="1038"/>
      <c r="O200" s="1038"/>
      <c r="P200" s="1038"/>
      <c r="Q200" s="1038"/>
      <c r="R200" s="1038"/>
      <c r="S200" s="1038"/>
      <c r="T200" s="1038"/>
      <c r="U200" s="1038"/>
      <c r="V200" s="1038"/>
      <c r="W200" s="1038"/>
      <c r="X200" s="1038"/>
      <c r="Y200" s="1038"/>
      <c r="Z200" s="1038"/>
    </row>
    <row r="201" spans="1:26" s="148" customFormat="1">
      <c r="B201" s="164" t="s">
        <v>246</v>
      </c>
      <c r="C201" s="286" t="s">
        <v>96</v>
      </c>
      <c r="D201" s="293">
        <v>219.76</v>
      </c>
      <c r="E201" s="1030"/>
      <c r="F201" s="250">
        <f>+E201*D201</f>
        <v>0</v>
      </c>
      <c r="G201" s="1038"/>
      <c r="H201" s="1038"/>
      <c r="I201" s="1038"/>
      <c r="J201" s="1038"/>
      <c r="K201" s="1038"/>
      <c r="L201" s="1038"/>
      <c r="M201" s="1038"/>
      <c r="N201" s="1038"/>
      <c r="O201" s="1038"/>
      <c r="P201" s="1038"/>
      <c r="Q201" s="1038"/>
      <c r="R201" s="1038"/>
      <c r="S201" s="1038"/>
      <c r="T201" s="1038"/>
      <c r="U201" s="1038"/>
      <c r="V201" s="1038"/>
      <c r="W201" s="1038"/>
      <c r="X201" s="1038"/>
      <c r="Y201" s="1038"/>
      <c r="Z201" s="1038"/>
    </row>
    <row r="202" spans="1:26" s="148" customFormat="1">
      <c r="C202" s="286"/>
      <c r="D202" s="287"/>
      <c r="E202" s="1030"/>
      <c r="F202" s="287"/>
      <c r="G202" s="1038"/>
      <c r="H202" s="1038"/>
      <c r="I202" s="1038"/>
      <c r="J202" s="1038"/>
      <c r="K202" s="1038"/>
      <c r="L202" s="1038"/>
      <c r="M202" s="1038"/>
      <c r="N202" s="1038"/>
      <c r="O202" s="1038"/>
      <c r="P202" s="1038"/>
      <c r="Q202" s="1038"/>
      <c r="R202" s="1038"/>
      <c r="S202" s="1038"/>
      <c r="T202" s="1038"/>
      <c r="U202" s="1038"/>
      <c r="V202" s="1038"/>
      <c r="W202" s="1038"/>
      <c r="X202" s="1038"/>
      <c r="Y202" s="1038"/>
      <c r="Z202" s="1038"/>
    </row>
    <row r="203" spans="1:26" s="148" customFormat="1">
      <c r="C203" s="286"/>
      <c r="D203" s="287"/>
      <c r="E203" s="1030"/>
      <c r="F203" s="287"/>
      <c r="G203" s="1038"/>
      <c r="H203" s="1038"/>
      <c r="I203" s="1038"/>
      <c r="J203" s="1038"/>
      <c r="K203" s="1038"/>
      <c r="L203" s="1038"/>
      <c r="M203" s="1038"/>
      <c r="N203" s="1038"/>
      <c r="O203" s="1038"/>
      <c r="P203" s="1038"/>
      <c r="Q203" s="1038"/>
      <c r="R203" s="1038"/>
      <c r="S203" s="1038"/>
      <c r="T203" s="1038"/>
      <c r="U203" s="1038"/>
      <c r="V203" s="1038"/>
      <c r="W203" s="1038"/>
      <c r="X203" s="1038"/>
      <c r="Y203" s="1038"/>
      <c r="Z203" s="1038"/>
    </row>
    <row r="204" spans="1:26" s="148" customFormat="1">
      <c r="A204" s="148" t="s">
        <v>157</v>
      </c>
      <c r="B204" s="166" t="s">
        <v>314</v>
      </c>
      <c r="C204" s="286"/>
      <c r="D204" s="287"/>
      <c r="E204" s="1030"/>
      <c r="F204" s="287"/>
      <c r="G204" s="1038"/>
      <c r="H204" s="1038"/>
      <c r="I204" s="1038"/>
      <c r="J204" s="1038"/>
      <c r="K204" s="1038"/>
      <c r="L204" s="1038"/>
      <c r="M204" s="1038"/>
      <c r="N204" s="1038"/>
      <c r="O204" s="1038"/>
      <c r="P204" s="1038"/>
      <c r="Q204" s="1038"/>
      <c r="R204" s="1038"/>
      <c r="S204" s="1038"/>
      <c r="T204" s="1038"/>
      <c r="U204" s="1038"/>
      <c r="V204" s="1038"/>
      <c r="W204" s="1038"/>
      <c r="X204" s="1038"/>
      <c r="Y204" s="1038"/>
      <c r="Z204" s="1038"/>
    </row>
    <row r="205" spans="1:26" s="148" customFormat="1" ht="76.5">
      <c r="B205" s="162" t="s">
        <v>315</v>
      </c>
      <c r="C205" s="286"/>
      <c r="D205" s="287"/>
      <c r="E205" s="1030"/>
      <c r="F205" s="287"/>
      <c r="G205" s="1038"/>
      <c r="H205" s="1038"/>
      <c r="I205" s="1038"/>
      <c r="J205" s="1038"/>
      <c r="K205" s="1038"/>
      <c r="L205" s="1038"/>
      <c r="M205" s="1038"/>
      <c r="N205" s="1038"/>
      <c r="O205" s="1038"/>
      <c r="P205" s="1038"/>
      <c r="Q205" s="1038"/>
      <c r="R205" s="1038"/>
      <c r="S205" s="1038"/>
      <c r="T205" s="1038"/>
      <c r="U205" s="1038"/>
      <c r="V205" s="1038"/>
      <c r="W205" s="1038"/>
      <c r="X205" s="1038"/>
      <c r="Y205" s="1038"/>
      <c r="Z205" s="1038"/>
    </row>
    <row r="206" spans="1:26" s="148" customFormat="1" ht="25.5">
      <c r="B206" s="164" t="s">
        <v>316</v>
      </c>
      <c r="C206" s="286"/>
      <c r="D206" s="287"/>
      <c r="E206" s="1030"/>
      <c r="F206" s="287"/>
      <c r="G206" s="1038"/>
      <c r="H206" s="1038"/>
      <c r="I206" s="1038"/>
      <c r="J206" s="1038"/>
      <c r="K206" s="1038"/>
      <c r="L206" s="1038"/>
      <c r="M206" s="1038"/>
      <c r="N206" s="1038"/>
      <c r="O206" s="1038"/>
      <c r="P206" s="1038"/>
      <c r="Q206" s="1038"/>
      <c r="R206" s="1038"/>
      <c r="S206" s="1038"/>
      <c r="T206" s="1038"/>
      <c r="U206" s="1038"/>
      <c r="V206" s="1038"/>
      <c r="W206" s="1038"/>
      <c r="X206" s="1038"/>
      <c r="Y206" s="1038"/>
      <c r="Z206" s="1038"/>
    </row>
    <row r="207" spans="1:26" s="148" customFormat="1" ht="38.25">
      <c r="A207" s="294"/>
      <c r="B207" s="299" t="s">
        <v>317</v>
      </c>
      <c r="C207" s="286"/>
      <c r="D207" s="287"/>
      <c r="E207" s="1030"/>
      <c r="F207" s="287"/>
      <c r="G207" s="1038"/>
      <c r="H207" s="1038"/>
      <c r="I207" s="1038"/>
      <c r="J207" s="1038"/>
      <c r="K207" s="1038"/>
      <c r="L207" s="1038"/>
      <c r="M207" s="1038"/>
      <c r="N207" s="1038"/>
      <c r="O207" s="1038"/>
      <c r="P207" s="1038"/>
      <c r="Q207" s="1038"/>
      <c r="R207" s="1038"/>
      <c r="S207" s="1038"/>
      <c r="T207" s="1038"/>
      <c r="U207" s="1038"/>
      <c r="V207" s="1038"/>
      <c r="W207" s="1038"/>
      <c r="X207" s="1038"/>
      <c r="Y207" s="1038"/>
      <c r="Z207" s="1038"/>
    </row>
    <row r="208" spans="1:26" s="148" customFormat="1" ht="25.5">
      <c r="B208" s="298" t="s">
        <v>282</v>
      </c>
      <c r="C208" s="286"/>
      <c r="D208" s="287"/>
      <c r="E208" s="1030"/>
      <c r="F208" s="287"/>
      <c r="G208" s="1038"/>
      <c r="H208" s="1038"/>
      <c r="I208" s="1038"/>
      <c r="J208" s="1038"/>
      <c r="K208" s="1038"/>
      <c r="L208" s="1038"/>
      <c r="M208" s="1038"/>
      <c r="N208" s="1038"/>
      <c r="O208" s="1038"/>
      <c r="P208" s="1038"/>
      <c r="Q208" s="1038"/>
      <c r="R208" s="1038"/>
      <c r="S208" s="1038"/>
      <c r="T208" s="1038"/>
      <c r="U208" s="1038"/>
      <c r="V208" s="1038"/>
      <c r="W208" s="1038"/>
      <c r="X208" s="1038"/>
      <c r="Y208" s="1038"/>
      <c r="Z208" s="1038"/>
    </row>
    <row r="209" spans="1:26" s="148" customFormat="1">
      <c r="A209" s="294"/>
      <c r="B209" s="164" t="s">
        <v>304</v>
      </c>
      <c r="C209" s="286" t="s">
        <v>96</v>
      </c>
      <c r="D209" s="293">
        <v>55.17</v>
      </c>
      <c r="E209" s="1030"/>
      <c r="F209" s="250">
        <f>+E209*D209</f>
        <v>0</v>
      </c>
      <c r="G209" s="1038"/>
      <c r="H209" s="1038"/>
      <c r="I209" s="1038"/>
      <c r="J209" s="1038"/>
      <c r="K209" s="1038"/>
      <c r="L209" s="1038"/>
      <c r="M209" s="1038"/>
      <c r="N209" s="1038"/>
      <c r="O209" s="1038"/>
      <c r="P209" s="1038"/>
      <c r="Q209" s="1038"/>
      <c r="R209" s="1038"/>
      <c r="S209" s="1038"/>
      <c r="T209" s="1038"/>
      <c r="U209" s="1038"/>
      <c r="V209" s="1038"/>
      <c r="W209" s="1038"/>
      <c r="X209" s="1038"/>
      <c r="Y209" s="1038"/>
      <c r="Z209" s="1038"/>
    </row>
    <row r="210" spans="1:26">
      <c r="A210" s="274"/>
      <c r="B210" s="274"/>
      <c r="E210" s="1027"/>
    </row>
    <row r="211" spans="1:26" s="148" customFormat="1">
      <c r="C211" s="286"/>
      <c r="D211" s="287"/>
      <c r="E211" s="1030"/>
      <c r="F211" s="287"/>
      <c r="G211" s="1038"/>
      <c r="H211" s="1038"/>
      <c r="I211" s="1038"/>
      <c r="J211" s="1038"/>
      <c r="K211" s="1038"/>
      <c r="L211" s="1038"/>
      <c r="M211" s="1038"/>
      <c r="N211" s="1038"/>
      <c r="O211" s="1038"/>
      <c r="P211" s="1038"/>
      <c r="Q211" s="1038"/>
      <c r="R211" s="1038"/>
      <c r="S211" s="1038"/>
      <c r="T211" s="1038"/>
      <c r="U211" s="1038"/>
      <c r="V211" s="1038"/>
      <c r="W211" s="1038"/>
      <c r="X211" s="1038"/>
      <c r="Y211" s="1038"/>
      <c r="Z211" s="1038"/>
    </row>
    <row r="212" spans="1:26" s="148" customFormat="1">
      <c r="A212" s="148" t="s">
        <v>158</v>
      </c>
      <c r="B212" s="295" t="s">
        <v>318</v>
      </c>
      <c r="C212" s="286"/>
      <c r="D212" s="287"/>
      <c r="E212" s="1030"/>
      <c r="F212" s="287"/>
      <c r="G212" s="1038"/>
      <c r="H212" s="1038"/>
      <c r="I212" s="1038"/>
      <c r="J212" s="1038"/>
      <c r="K212" s="1038"/>
      <c r="L212" s="1038"/>
      <c r="M212" s="1038"/>
      <c r="N212" s="1038"/>
      <c r="O212" s="1038"/>
      <c r="P212" s="1038"/>
      <c r="Q212" s="1038"/>
      <c r="R212" s="1038"/>
      <c r="S212" s="1038"/>
      <c r="T212" s="1038"/>
      <c r="U212" s="1038"/>
      <c r="V212" s="1038"/>
      <c r="W212" s="1038"/>
      <c r="X212" s="1038"/>
      <c r="Y212" s="1038"/>
      <c r="Z212" s="1038"/>
    </row>
    <row r="213" spans="1:26" s="148" customFormat="1" ht="76.5">
      <c r="B213" s="277" t="s">
        <v>315</v>
      </c>
      <c r="C213" s="286"/>
      <c r="D213" s="287"/>
      <c r="E213" s="1030"/>
      <c r="F213" s="287"/>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row>
    <row r="214" spans="1:26" s="148" customFormat="1" ht="25.5">
      <c r="A214" s="294"/>
      <c r="B214" s="277" t="s">
        <v>316</v>
      </c>
      <c r="C214" s="286"/>
      <c r="D214" s="287"/>
      <c r="E214" s="1030"/>
      <c r="F214" s="287"/>
      <c r="G214" s="1038"/>
      <c r="H214" s="1038"/>
      <c r="I214" s="1038"/>
      <c r="J214" s="1038"/>
      <c r="K214" s="1038"/>
      <c r="L214" s="1038"/>
      <c r="M214" s="1038"/>
      <c r="N214" s="1038"/>
      <c r="O214" s="1038"/>
      <c r="P214" s="1038"/>
      <c r="Q214" s="1038"/>
      <c r="R214" s="1038"/>
      <c r="S214" s="1038"/>
      <c r="T214" s="1038"/>
      <c r="U214" s="1038"/>
      <c r="V214" s="1038"/>
      <c r="W214" s="1038"/>
      <c r="X214" s="1038"/>
      <c r="Y214" s="1038"/>
      <c r="Z214" s="1038"/>
    </row>
    <row r="215" spans="1:26" s="148" customFormat="1" ht="38.25">
      <c r="B215" s="300" t="s">
        <v>319</v>
      </c>
      <c r="C215" s="286"/>
      <c r="D215" s="287"/>
      <c r="E215" s="1030"/>
      <c r="F215" s="287"/>
      <c r="G215" s="1038"/>
      <c r="H215" s="1038"/>
      <c r="I215" s="1038"/>
      <c r="J215" s="1038"/>
      <c r="K215" s="1038"/>
      <c r="L215" s="1038"/>
      <c r="M215" s="1038"/>
      <c r="N215" s="1038"/>
      <c r="O215" s="1038"/>
      <c r="P215" s="1038"/>
      <c r="Q215" s="1038"/>
      <c r="R215" s="1038"/>
      <c r="S215" s="1038"/>
      <c r="T215" s="1038"/>
      <c r="U215" s="1038"/>
      <c r="V215" s="1038"/>
      <c r="W215" s="1038"/>
      <c r="X215" s="1038"/>
      <c r="Y215" s="1038"/>
      <c r="Z215" s="1038"/>
    </row>
    <row r="216" spans="1:26" s="148" customFormat="1">
      <c r="B216" s="164" t="s">
        <v>246</v>
      </c>
      <c r="C216" s="286" t="s">
        <v>96</v>
      </c>
      <c r="D216" s="293">
        <v>12.65</v>
      </c>
      <c r="E216" s="1030"/>
      <c r="F216" s="250">
        <f>+E216*D216</f>
        <v>0</v>
      </c>
      <c r="G216" s="1038"/>
      <c r="H216" s="1038"/>
      <c r="I216" s="1038"/>
      <c r="J216" s="1038"/>
      <c r="K216" s="1038"/>
      <c r="L216" s="1038"/>
      <c r="M216" s="1038"/>
      <c r="N216" s="1038"/>
      <c r="O216" s="1038"/>
      <c r="P216" s="1038"/>
      <c r="Q216" s="1038"/>
      <c r="R216" s="1038"/>
      <c r="S216" s="1038"/>
      <c r="T216" s="1038"/>
      <c r="U216" s="1038"/>
      <c r="V216" s="1038"/>
      <c r="W216" s="1038"/>
      <c r="X216" s="1038"/>
      <c r="Y216" s="1038"/>
      <c r="Z216" s="1038"/>
    </row>
    <row r="217" spans="1:26" s="148" customFormat="1">
      <c r="C217" s="286"/>
      <c r="D217" s="287"/>
      <c r="E217" s="1030"/>
      <c r="F217" s="287"/>
      <c r="G217" s="1038"/>
      <c r="H217" s="1038"/>
      <c r="I217" s="1038"/>
      <c r="J217" s="1038"/>
      <c r="K217" s="1038"/>
      <c r="L217" s="1038"/>
      <c r="M217" s="1038"/>
      <c r="N217" s="1038"/>
      <c r="O217" s="1038"/>
      <c r="P217" s="1038"/>
      <c r="Q217" s="1038"/>
      <c r="R217" s="1038"/>
      <c r="S217" s="1038"/>
      <c r="T217" s="1038"/>
      <c r="U217" s="1038"/>
      <c r="V217" s="1038"/>
      <c r="W217" s="1038"/>
      <c r="X217" s="1038"/>
      <c r="Y217" s="1038"/>
      <c r="Z217" s="1038"/>
    </row>
    <row r="218" spans="1:26" s="148" customFormat="1">
      <c r="C218" s="286"/>
      <c r="D218" s="287"/>
      <c r="E218" s="1030"/>
      <c r="F218" s="287"/>
      <c r="G218" s="1038"/>
      <c r="H218" s="1038"/>
      <c r="I218" s="1038"/>
      <c r="J218" s="1038"/>
      <c r="K218" s="1038"/>
      <c r="L218" s="1038"/>
      <c r="M218" s="1038"/>
      <c r="N218" s="1038"/>
      <c r="O218" s="1038"/>
      <c r="P218" s="1038"/>
      <c r="Q218" s="1038"/>
      <c r="R218" s="1038"/>
      <c r="S218" s="1038"/>
      <c r="T218" s="1038"/>
      <c r="U218" s="1038"/>
      <c r="V218" s="1038"/>
      <c r="W218" s="1038"/>
      <c r="X218" s="1038"/>
      <c r="Y218" s="1038"/>
      <c r="Z218" s="1038"/>
    </row>
    <row r="219" spans="1:26" s="273" customFormat="1">
      <c r="A219" s="273" t="s">
        <v>160</v>
      </c>
      <c r="B219" s="301" t="s">
        <v>320</v>
      </c>
      <c r="C219" s="302"/>
      <c r="D219" s="293"/>
      <c r="E219" s="1033"/>
      <c r="F219" s="293"/>
      <c r="G219" s="1039"/>
      <c r="H219" s="1039"/>
      <c r="I219" s="1039"/>
      <c r="J219" s="1039"/>
      <c r="K219" s="1039"/>
      <c r="L219" s="1039"/>
      <c r="M219" s="1039"/>
      <c r="N219" s="1039"/>
      <c r="O219" s="1039"/>
      <c r="P219" s="1039"/>
      <c r="Q219" s="1039"/>
      <c r="R219" s="1039"/>
      <c r="S219" s="1039"/>
      <c r="T219" s="1039"/>
      <c r="U219" s="1039"/>
      <c r="V219" s="1039"/>
      <c r="W219" s="1039"/>
      <c r="X219" s="1039"/>
      <c r="Y219" s="1039"/>
      <c r="Z219" s="1039"/>
    </row>
    <row r="220" spans="1:26" s="273" customFormat="1" ht="127.5">
      <c r="B220" s="303" t="s">
        <v>321</v>
      </c>
      <c r="C220" s="304"/>
      <c r="D220" s="305"/>
      <c r="E220" s="1034"/>
      <c r="F220" s="293"/>
      <c r="G220" s="1039"/>
      <c r="H220" s="1039"/>
      <c r="I220" s="1039"/>
      <c r="J220" s="1039"/>
      <c r="K220" s="1039"/>
      <c r="L220" s="1039"/>
      <c r="M220" s="1039"/>
      <c r="N220" s="1039"/>
      <c r="O220" s="1039"/>
      <c r="P220" s="1039"/>
      <c r="Q220" s="1039"/>
      <c r="R220" s="1039"/>
      <c r="S220" s="1039"/>
      <c r="T220" s="1039"/>
      <c r="U220" s="1039"/>
      <c r="V220" s="1039"/>
      <c r="W220" s="1039"/>
      <c r="X220" s="1039"/>
      <c r="Y220" s="1039"/>
      <c r="Z220" s="1039"/>
    </row>
    <row r="221" spans="1:26" s="273" customFormat="1" ht="25.5">
      <c r="B221" s="162" t="s">
        <v>322</v>
      </c>
      <c r="C221" s="307"/>
      <c r="D221" s="308"/>
      <c r="E221" s="1034"/>
      <c r="F221" s="293"/>
      <c r="G221" s="1039"/>
      <c r="H221" s="1039"/>
      <c r="I221" s="1039"/>
      <c r="J221" s="1039"/>
      <c r="K221" s="1039"/>
      <c r="L221" s="1039"/>
      <c r="M221" s="1039"/>
      <c r="N221" s="1039"/>
      <c r="O221" s="1039"/>
      <c r="P221" s="1039"/>
      <c r="Q221" s="1039"/>
      <c r="R221" s="1039"/>
      <c r="S221" s="1039"/>
      <c r="T221" s="1039"/>
      <c r="U221" s="1039"/>
      <c r="V221" s="1039"/>
      <c r="W221" s="1039"/>
      <c r="X221" s="1039"/>
      <c r="Y221" s="1039"/>
      <c r="Z221" s="1039"/>
    </row>
    <row r="222" spans="1:26" s="273" customFormat="1">
      <c r="B222" s="309" t="s">
        <v>323</v>
      </c>
      <c r="C222" s="310"/>
      <c r="D222" s="307"/>
      <c r="E222" s="1034"/>
      <c r="F222" s="293"/>
      <c r="G222" s="1039"/>
      <c r="H222" s="1039"/>
      <c r="I222" s="1039"/>
      <c r="J222" s="1039"/>
      <c r="K222" s="1039"/>
      <c r="L222" s="1039"/>
      <c r="M222" s="1039"/>
      <c r="N222" s="1039"/>
      <c r="O222" s="1039"/>
      <c r="P222" s="1039"/>
      <c r="Q222" s="1039"/>
      <c r="R222" s="1039"/>
      <c r="S222" s="1039"/>
      <c r="T222" s="1039"/>
      <c r="U222" s="1039"/>
      <c r="V222" s="1039"/>
      <c r="W222" s="1039"/>
      <c r="X222" s="1039"/>
      <c r="Y222" s="1039"/>
      <c r="Z222" s="1039"/>
    </row>
    <row r="223" spans="1:26" s="273" customFormat="1" ht="51">
      <c r="B223" s="309" t="s">
        <v>324</v>
      </c>
      <c r="C223" s="310"/>
      <c r="D223" s="308"/>
      <c r="E223" s="1034"/>
      <c r="F223" s="293"/>
      <c r="G223" s="1039"/>
      <c r="H223" s="1039"/>
      <c r="I223" s="1039"/>
      <c r="J223" s="1039"/>
      <c r="K223" s="1039"/>
      <c r="L223" s="1039"/>
      <c r="M223" s="1039"/>
      <c r="N223" s="1039"/>
      <c r="O223" s="1039"/>
      <c r="P223" s="1039"/>
      <c r="Q223" s="1039"/>
      <c r="R223" s="1039"/>
      <c r="S223" s="1039"/>
      <c r="T223" s="1039"/>
      <c r="U223" s="1039"/>
      <c r="V223" s="1039"/>
      <c r="W223" s="1039"/>
      <c r="X223" s="1039"/>
      <c r="Y223" s="1039"/>
      <c r="Z223" s="1039"/>
    </row>
    <row r="224" spans="1:26" s="148" customFormat="1">
      <c r="B224" s="164" t="s">
        <v>246</v>
      </c>
      <c r="C224" s="286" t="s">
        <v>96</v>
      </c>
      <c r="D224" s="293">
        <v>52.55</v>
      </c>
      <c r="E224" s="1030"/>
      <c r="F224" s="250">
        <f>+E224*D224</f>
        <v>0</v>
      </c>
      <c r="G224" s="1038"/>
      <c r="H224" s="1038"/>
      <c r="I224" s="1038"/>
      <c r="J224" s="1038"/>
      <c r="K224" s="1038"/>
      <c r="L224" s="1038"/>
      <c r="M224" s="1038"/>
      <c r="N224" s="1038"/>
      <c r="O224" s="1038"/>
      <c r="P224" s="1038"/>
      <c r="Q224" s="1038"/>
      <c r="R224" s="1038"/>
      <c r="S224" s="1038"/>
      <c r="T224" s="1038"/>
      <c r="U224" s="1038"/>
      <c r="V224" s="1038"/>
      <c r="W224" s="1038"/>
      <c r="X224" s="1038"/>
      <c r="Y224" s="1038"/>
      <c r="Z224" s="1038"/>
    </row>
    <row r="225" spans="1:26" s="148" customFormat="1">
      <c r="C225" s="286"/>
      <c r="D225" s="287"/>
      <c r="E225" s="1030"/>
      <c r="F225" s="287"/>
      <c r="G225" s="1038"/>
      <c r="H225" s="1038"/>
      <c r="I225" s="1038"/>
      <c r="J225" s="1038"/>
      <c r="K225" s="1038"/>
      <c r="L225" s="1038"/>
      <c r="M225" s="1038"/>
      <c r="N225" s="1038"/>
      <c r="O225" s="1038"/>
      <c r="P225" s="1038"/>
      <c r="Q225" s="1038"/>
      <c r="R225" s="1038"/>
      <c r="S225" s="1038"/>
      <c r="T225" s="1038"/>
      <c r="U225" s="1038"/>
      <c r="V225" s="1038"/>
      <c r="W225" s="1038"/>
      <c r="X225" s="1038"/>
      <c r="Y225" s="1038"/>
      <c r="Z225" s="1038"/>
    </row>
    <row r="226" spans="1:26" s="148" customFormat="1">
      <c r="C226" s="286"/>
      <c r="D226" s="287"/>
      <c r="E226" s="1030"/>
      <c r="F226" s="287"/>
      <c r="G226" s="1038"/>
      <c r="H226" s="1038"/>
      <c r="I226" s="1038"/>
      <c r="J226" s="1038"/>
      <c r="K226" s="1038"/>
      <c r="L226" s="1038"/>
      <c r="M226" s="1038"/>
      <c r="N226" s="1038"/>
      <c r="O226" s="1038"/>
      <c r="P226" s="1038"/>
      <c r="Q226" s="1038"/>
      <c r="R226" s="1038"/>
      <c r="S226" s="1038"/>
      <c r="T226" s="1038"/>
      <c r="U226" s="1038"/>
      <c r="V226" s="1038"/>
      <c r="W226" s="1038"/>
      <c r="X226" s="1038"/>
      <c r="Y226" s="1038"/>
      <c r="Z226" s="1038"/>
    </row>
    <row r="227" spans="1:26" ht="63.75">
      <c r="A227" s="229" t="s">
        <v>219</v>
      </c>
      <c r="B227" s="249" t="s">
        <v>325</v>
      </c>
      <c r="C227" s="251"/>
      <c r="D227" s="251"/>
      <c r="E227" s="1035"/>
      <c r="F227" s="251"/>
    </row>
    <row r="228" spans="1:26" ht="38.25">
      <c r="B228" s="273" t="s">
        <v>326</v>
      </c>
      <c r="E228" s="1027"/>
    </row>
    <row r="229" spans="1:26" ht="25.5">
      <c r="B229" s="273" t="s">
        <v>327</v>
      </c>
      <c r="E229" s="1027"/>
    </row>
    <row r="230" spans="1:26" ht="51">
      <c r="A230" s="274"/>
      <c r="B230" s="311" t="s">
        <v>328</v>
      </c>
      <c r="E230" s="1027"/>
    </row>
    <row r="231" spans="1:26">
      <c r="B231" s="251" t="s">
        <v>246</v>
      </c>
      <c r="C231" s="250" t="s">
        <v>96</v>
      </c>
      <c r="D231" s="250">
        <f>1*4.46+0.3*4.46</f>
        <v>5.798</v>
      </c>
      <c r="E231" s="1027"/>
      <c r="F231" s="250">
        <f>+E231*D231</f>
        <v>0</v>
      </c>
    </row>
    <row r="232" spans="1:26">
      <c r="E232" s="1027"/>
    </row>
    <row r="233" spans="1:26">
      <c r="E233" s="1027"/>
    </row>
    <row r="234" spans="1:26" ht="51">
      <c r="A234" s="229" t="s">
        <v>222</v>
      </c>
      <c r="B234" s="249" t="s">
        <v>329</v>
      </c>
      <c r="C234" s="251"/>
      <c r="D234" s="312"/>
      <c r="E234" s="1035"/>
      <c r="F234" s="251"/>
    </row>
    <row r="235" spans="1:26" ht="38.25">
      <c r="B235" s="273" t="s">
        <v>330</v>
      </c>
      <c r="C235" s="251"/>
      <c r="D235" s="251"/>
      <c r="E235" s="1035"/>
      <c r="F235" s="251"/>
    </row>
    <row r="236" spans="1:26">
      <c r="B236" s="273" t="s">
        <v>331</v>
      </c>
      <c r="C236" s="251"/>
      <c r="D236" s="251"/>
      <c r="E236" s="1035"/>
      <c r="F236" s="251"/>
    </row>
    <row r="237" spans="1:26" ht="38.25">
      <c r="B237" s="273" t="s">
        <v>251</v>
      </c>
      <c r="E237" s="1027"/>
    </row>
    <row r="238" spans="1:26" ht="102">
      <c r="B238" s="273" t="s">
        <v>332</v>
      </c>
      <c r="E238" s="1027"/>
    </row>
    <row r="239" spans="1:26" ht="25.5">
      <c r="B239" s="273" t="s">
        <v>249</v>
      </c>
      <c r="C239" s="251"/>
      <c r="D239" s="251"/>
      <c r="E239" s="1035"/>
      <c r="F239" s="251"/>
    </row>
    <row r="240" spans="1:26">
      <c r="B240" s="249" t="s">
        <v>246</v>
      </c>
      <c r="C240" s="250" t="s">
        <v>96</v>
      </c>
      <c r="D240" s="250">
        <v>10.7</v>
      </c>
      <c r="E240" s="1027"/>
      <c r="F240" s="250">
        <f>+E240*D240</f>
        <v>0</v>
      </c>
    </row>
    <row r="241" spans="1:26">
      <c r="E241" s="1027"/>
    </row>
    <row r="242" spans="1:26">
      <c r="E242" s="1027"/>
    </row>
    <row r="243" spans="1:26" s="98" customFormat="1" ht="38.25">
      <c r="A243" s="229" t="s">
        <v>226</v>
      </c>
      <c r="B243" s="164" t="s">
        <v>333</v>
      </c>
      <c r="C243" s="313" t="s">
        <v>84</v>
      </c>
      <c r="D243" s="314">
        <v>10</v>
      </c>
      <c r="E243" s="1027"/>
      <c r="F243" s="250">
        <f>+E243*D243</f>
        <v>0</v>
      </c>
      <c r="G243" s="1021"/>
      <c r="H243" s="1021"/>
      <c r="I243" s="1021"/>
      <c r="J243" s="1021"/>
      <c r="K243" s="1021"/>
      <c r="L243" s="1021"/>
      <c r="M243" s="1021"/>
      <c r="N243" s="1021"/>
      <c r="O243" s="1021"/>
      <c r="P243" s="1021"/>
      <c r="Q243" s="1021"/>
      <c r="R243" s="1021"/>
      <c r="S243" s="1021"/>
      <c r="T243" s="1021"/>
      <c r="U243" s="1021"/>
      <c r="V243" s="1021"/>
      <c r="W243" s="1021"/>
      <c r="X243" s="1021"/>
      <c r="Y243" s="1021"/>
      <c r="Z243" s="1021"/>
    </row>
    <row r="244" spans="1:26" s="98" customFormat="1">
      <c r="A244" s="229"/>
      <c r="B244" s="315"/>
      <c r="C244" s="144"/>
      <c r="D244" s="144"/>
      <c r="E244" s="1027"/>
      <c r="F244" s="144"/>
      <c r="G244" s="1021"/>
      <c r="H244" s="1021"/>
      <c r="I244" s="1021"/>
      <c r="J244" s="1021"/>
      <c r="K244" s="1021"/>
      <c r="L244" s="1021"/>
      <c r="M244" s="1021"/>
      <c r="N244" s="1021"/>
      <c r="O244" s="1021"/>
      <c r="P244" s="1021"/>
      <c r="Q244" s="1021"/>
      <c r="R244" s="1021"/>
      <c r="S244" s="1021"/>
      <c r="T244" s="1021"/>
      <c r="U244" s="1021"/>
      <c r="V244" s="1021"/>
      <c r="W244" s="1021"/>
      <c r="X244" s="1021"/>
      <c r="Y244" s="1021"/>
      <c r="Z244" s="1021"/>
    </row>
    <row r="245" spans="1:26" s="98" customFormat="1">
      <c r="A245" s="229"/>
      <c r="B245" s="315"/>
      <c r="C245" s="144"/>
      <c r="D245" s="144"/>
      <c r="E245" s="1027"/>
      <c r="F245" s="144"/>
      <c r="G245" s="1021"/>
      <c r="H245" s="1021"/>
      <c r="I245" s="1021"/>
      <c r="J245" s="1021"/>
      <c r="K245" s="1021"/>
      <c r="L245" s="1021"/>
      <c r="M245" s="1021"/>
      <c r="N245" s="1021"/>
      <c r="O245" s="1021"/>
      <c r="P245" s="1021"/>
      <c r="Q245" s="1021"/>
      <c r="R245" s="1021"/>
      <c r="S245" s="1021"/>
      <c r="T245" s="1021"/>
      <c r="U245" s="1021"/>
      <c r="V245" s="1021"/>
      <c r="W245" s="1021"/>
      <c r="X245" s="1021"/>
      <c r="Y245" s="1021"/>
      <c r="Z245" s="1021"/>
    </row>
    <row r="246" spans="1:26" s="98" customFormat="1" ht="38.25">
      <c r="A246" s="229" t="s">
        <v>334</v>
      </c>
      <c r="B246" s="164" t="s">
        <v>335</v>
      </c>
      <c r="C246" s="313" t="s">
        <v>84</v>
      </c>
      <c r="D246" s="314">
        <f>2+1+1</f>
        <v>4</v>
      </c>
      <c r="E246" s="1027"/>
      <c r="F246" s="250">
        <f>+E246*D246</f>
        <v>0</v>
      </c>
      <c r="G246" s="1021"/>
      <c r="H246" s="1021"/>
      <c r="I246" s="1021"/>
      <c r="J246" s="1021"/>
      <c r="K246" s="1021"/>
      <c r="L246" s="1021"/>
      <c r="M246" s="1021"/>
      <c r="N246" s="1021"/>
      <c r="O246" s="1021"/>
      <c r="P246" s="1021"/>
      <c r="Q246" s="1021"/>
      <c r="R246" s="1021"/>
      <c r="S246" s="1021"/>
      <c r="T246" s="1021"/>
      <c r="U246" s="1021"/>
      <c r="V246" s="1021"/>
      <c r="W246" s="1021"/>
      <c r="X246" s="1021"/>
      <c r="Y246" s="1021"/>
      <c r="Z246" s="1021"/>
    </row>
    <row r="247" spans="1:26">
      <c r="B247" s="321"/>
      <c r="E247" s="1027"/>
    </row>
    <row r="248" spans="1:26" ht="63.75">
      <c r="A248" s="229" t="s">
        <v>337</v>
      </c>
      <c r="B248" s="249" t="s">
        <v>338</v>
      </c>
      <c r="C248" s="250" t="s">
        <v>225</v>
      </c>
      <c r="D248" s="250">
        <v>1300</v>
      </c>
      <c r="E248" s="1027"/>
      <c r="F248" s="250">
        <f>+E248*D248</f>
        <v>0</v>
      </c>
    </row>
    <row r="249" spans="1:26">
      <c r="E249" s="1027"/>
    </row>
    <row r="250" spans="1:26">
      <c r="E250" s="1027"/>
    </row>
    <row r="251" spans="1:26" ht="102">
      <c r="A251" s="229" t="s">
        <v>339</v>
      </c>
      <c r="B251" s="249" t="s">
        <v>340</v>
      </c>
      <c r="C251" s="250" t="s">
        <v>81</v>
      </c>
      <c r="D251" s="250">
        <v>6</v>
      </c>
      <c r="E251" s="1027"/>
      <c r="F251" s="250">
        <f>+E251*D251</f>
        <v>0</v>
      </c>
    </row>
    <row r="252" spans="1:26">
      <c r="E252" s="1027"/>
    </row>
    <row r="253" spans="1:26">
      <c r="E253" s="1027"/>
    </row>
    <row r="254" spans="1:26" ht="51">
      <c r="A254" s="229" t="s">
        <v>341</v>
      </c>
      <c r="B254" s="249" t="s">
        <v>342</v>
      </c>
      <c r="C254" s="250" t="s">
        <v>84</v>
      </c>
      <c r="D254" s="250">
        <v>2</v>
      </c>
      <c r="E254" s="1027"/>
      <c r="F254" s="250">
        <f>+E254*D254</f>
        <v>0</v>
      </c>
    </row>
    <row r="255" spans="1:26">
      <c r="E255" s="1027"/>
    </row>
    <row r="256" spans="1:26">
      <c r="E256" s="1027"/>
    </row>
    <row r="257" spans="1:89" ht="76.5">
      <c r="A257" s="229" t="s">
        <v>343</v>
      </c>
      <c r="B257" s="249" t="s">
        <v>344</v>
      </c>
      <c r="E257" s="1027"/>
    </row>
    <row r="258" spans="1:89" s="326" customFormat="1">
      <c r="A258" s="322"/>
      <c r="B258" s="323" t="s">
        <v>345</v>
      </c>
      <c r="C258" s="324"/>
      <c r="D258" s="325"/>
      <c r="E258" s="1036"/>
      <c r="F258" s="325"/>
      <c r="G258" s="1040"/>
      <c r="H258" s="1040"/>
      <c r="I258" s="1040"/>
      <c r="J258" s="1040"/>
      <c r="K258" s="1040"/>
      <c r="L258" s="1040"/>
      <c r="M258" s="1040"/>
      <c r="N258" s="1040"/>
      <c r="O258" s="1040"/>
      <c r="P258" s="1040"/>
      <c r="Q258" s="1040"/>
      <c r="R258" s="1040"/>
      <c r="S258" s="1040"/>
      <c r="T258" s="1040"/>
      <c r="U258" s="1040"/>
      <c r="V258" s="1040"/>
      <c r="W258" s="1040"/>
      <c r="X258" s="1040"/>
      <c r="Y258" s="1040"/>
      <c r="Z258" s="1040"/>
    </row>
    <row r="259" spans="1:89" s="326" customFormat="1">
      <c r="A259" s="322"/>
      <c r="B259" s="323" t="s">
        <v>346</v>
      </c>
      <c r="C259" s="324" t="s">
        <v>73</v>
      </c>
      <c r="D259" s="325">
        <v>1</v>
      </c>
      <c r="E259" s="1036"/>
      <c r="F259" s="325">
        <f>+E259*D259</f>
        <v>0</v>
      </c>
      <c r="G259" s="1040"/>
      <c r="H259" s="1040"/>
      <c r="I259" s="1040"/>
      <c r="J259" s="1040"/>
      <c r="K259" s="1040"/>
      <c r="L259" s="1040"/>
      <c r="M259" s="1040"/>
      <c r="N259" s="1040"/>
      <c r="O259" s="1040"/>
      <c r="P259" s="1040"/>
      <c r="Q259" s="1040"/>
      <c r="R259" s="1040"/>
      <c r="S259" s="1040"/>
      <c r="T259" s="1040"/>
      <c r="U259" s="1040"/>
      <c r="V259" s="1040"/>
      <c r="W259" s="1040"/>
      <c r="X259" s="1040"/>
      <c r="Y259" s="1040"/>
      <c r="Z259" s="1040"/>
    </row>
    <row r="260" spans="1:89" s="326" customFormat="1">
      <c r="A260" s="322"/>
      <c r="B260" s="323" t="s">
        <v>347</v>
      </c>
      <c r="C260" s="324" t="s">
        <v>73</v>
      </c>
      <c r="D260" s="325">
        <v>1</v>
      </c>
      <c r="E260" s="1036"/>
      <c r="F260" s="325">
        <f>+E260*D260</f>
        <v>0</v>
      </c>
      <c r="G260" s="1040"/>
      <c r="H260" s="1040"/>
      <c r="I260" s="1040"/>
      <c r="J260" s="1040"/>
      <c r="K260" s="1040"/>
      <c r="L260" s="1040"/>
      <c r="M260" s="1040"/>
      <c r="N260" s="1040"/>
      <c r="O260" s="1040"/>
      <c r="P260" s="1040"/>
      <c r="Q260" s="1040"/>
      <c r="R260" s="1040"/>
      <c r="S260" s="1040"/>
      <c r="T260" s="1040"/>
      <c r="U260" s="1040"/>
      <c r="V260" s="1040"/>
      <c r="W260" s="1040"/>
      <c r="X260" s="1040"/>
      <c r="Y260" s="1040"/>
      <c r="Z260" s="1040"/>
    </row>
    <row r="261" spans="1:89" s="326" customFormat="1">
      <c r="A261" s="322"/>
      <c r="B261" s="323" t="s">
        <v>348</v>
      </c>
      <c r="C261" s="324" t="s">
        <v>73</v>
      </c>
      <c r="D261" s="325">
        <v>1</v>
      </c>
      <c r="E261" s="1036"/>
      <c r="F261" s="325">
        <f>+E261*D261</f>
        <v>0</v>
      </c>
      <c r="G261" s="1040"/>
      <c r="H261" s="1040"/>
      <c r="I261" s="1040"/>
      <c r="J261" s="1040"/>
      <c r="K261" s="1040"/>
      <c r="L261" s="1040"/>
      <c r="M261" s="1040"/>
      <c r="N261" s="1040"/>
      <c r="O261" s="1040"/>
      <c r="P261" s="1040"/>
      <c r="Q261" s="1040"/>
      <c r="R261" s="1040"/>
      <c r="S261" s="1040"/>
      <c r="T261" s="1040"/>
      <c r="U261" s="1040"/>
      <c r="V261" s="1040"/>
      <c r="W261" s="1040"/>
      <c r="X261" s="1040"/>
      <c r="Y261" s="1040"/>
      <c r="Z261" s="1040"/>
    </row>
    <row r="262" spans="1:89" s="326" customFormat="1">
      <c r="A262" s="322"/>
      <c r="B262" s="327"/>
      <c r="C262" s="324"/>
      <c r="D262" s="325"/>
      <c r="E262" s="1036"/>
      <c r="F262" s="325"/>
      <c r="G262" s="1040"/>
      <c r="H262" s="1040"/>
      <c r="I262" s="1040"/>
      <c r="J262" s="1040"/>
      <c r="K262" s="1040"/>
      <c r="L262" s="1040"/>
      <c r="M262" s="1040"/>
      <c r="N262" s="1040"/>
      <c r="O262" s="1040"/>
      <c r="P262" s="1040"/>
      <c r="Q262" s="1040"/>
      <c r="R262" s="1040"/>
      <c r="S262" s="1040"/>
      <c r="T262" s="1040"/>
      <c r="U262" s="1040"/>
      <c r="V262" s="1040"/>
      <c r="W262" s="1040"/>
      <c r="X262" s="1040"/>
      <c r="Y262" s="1040"/>
      <c r="Z262" s="1040"/>
    </row>
    <row r="263" spans="1:89">
      <c r="B263" s="328"/>
      <c r="E263" s="1027"/>
    </row>
    <row r="264" spans="1:89" ht="76.5">
      <c r="A264" s="229" t="s">
        <v>349</v>
      </c>
      <c r="B264" s="328" t="s">
        <v>350</v>
      </c>
      <c r="C264" s="250" t="s">
        <v>225</v>
      </c>
      <c r="D264" s="250">
        <v>500</v>
      </c>
      <c r="E264" s="1027"/>
      <c r="F264" s="250">
        <f>+E264*D264</f>
        <v>0</v>
      </c>
    </row>
    <row r="265" spans="1:89">
      <c r="B265" s="328"/>
      <c r="E265" s="1027"/>
    </row>
    <row r="266" spans="1:89" s="285" customFormat="1" ht="89.25">
      <c r="A266" s="229" t="s">
        <v>355</v>
      </c>
      <c r="B266" s="291" t="s">
        <v>356</v>
      </c>
      <c r="C266" s="250" t="s">
        <v>96</v>
      </c>
      <c r="D266" s="250">
        <v>176</v>
      </c>
      <c r="E266" s="1027"/>
      <c r="F266" s="250">
        <f>+E266*D266</f>
        <v>0</v>
      </c>
      <c r="G266" s="1035"/>
      <c r="H266" s="1035"/>
      <c r="I266" s="1035"/>
      <c r="J266" s="1035"/>
      <c r="K266" s="1035"/>
      <c r="L266" s="1035"/>
      <c r="M266" s="1035"/>
      <c r="N266" s="1035"/>
      <c r="O266" s="1035"/>
      <c r="P266" s="1035"/>
      <c r="Q266" s="1035"/>
      <c r="R266" s="1035"/>
      <c r="S266" s="1035"/>
      <c r="T266" s="1035"/>
      <c r="U266" s="1035"/>
      <c r="V266" s="1035"/>
      <c r="W266" s="1035"/>
      <c r="X266" s="1035"/>
      <c r="Y266" s="1035"/>
      <c r="Z266" s="1035"/>
      <c r="AA266" s="251"/>
      <c r="AB266" s="251"/>
      <c r="AC266" s="251"/>
      <c r="AD266" s="251"/>
      <c r="AE266" s="251"/>
      <c r="AF266" s="251"/>
      <c r="AG266" s="251"/>
      <c r="AH266" s="251"/>
      <c r="AI266" s="251"/>
      <c r="AJ266" s="251"/>
      <c r="AK266" s="251"/>
      <c r="AL266" s="251"/>
      <c r="AM266" s="251"/>
      <c r="AN266" s="251"/>
      <c r="AO266" s="251"/>
      <c r="AP266" s="251"/>
      <c r="AQ266" s="251"/>
      <c r="AR266" s="251"/>
      <c r="AS266" s="251"/>
      <c r="AT266" s="251"/>
      <c r="AU266" s="251"/>
      <c r="AV266" s="251"/>
      <c r="AW266" s="251"/>
      <c r="AX266" s="251"/>
      <c r="AY266" s="251"/>
      <c r="AZ266" s="251"/>
      <c r="BA266" s="251"/>
      <c r="BB266" s="251"/>
      <c r="BC266" s="251"/>
      <c r="BD266" s="251"/>
      <c r="BE266" s="251"/>
      <c r="BF266" s="251"/>
      <c r="BG266" s="251"/>
      <c r="BH266" s="251"/>
      <c r="BI266" s="251"/>
      <c r="BJ266" s="251"/>
      <c r="BK266" s="251"/>
      <c r="BL266" s="251"/>
      <c r="BM266" s="251"/>
      <c r="BN266" s="251"/>
      <c r="BO266" s="251"/>
      <c r="BP266" s="251"/>
      <c r="BQ266" s="251"/>
      <c r="BR266" s="251"/>
      <c r="BS266" s="251"/>
      <c r="BT266" s="251"/>
      <c r="BU266" s="251"/>
      <c r="BV266" s="251"/>
      <c r="BW266" s="251"/>
      <c r="BX266" s="251"/>
      <c r="BY266" s="251"/>
      <c r="BZ266" s="251"/>
      <c r="CA266" s="251"/>
      <c r="CB266" s="251"/>
      <c r="CC266" s="251"/>
      <c r="CD266" s="251"/>
      <c r="CE266" s="251"/>
      <c r="CF266" s="251"/>
      <c r="CG266" s="251"/>
      <c r="CH266" s="251"/>
      <c r="CI266" s="251"/>
      <c r="CJ266" s="251"/>
      <c r="CK266" s="251"/>
    </row>
    <row r="267" spans="1:89" s="326" customFormat="1">
      <c r="A267" s="329"/>
      <c r="B267" s="330"/>
      <c r="C267" s="331"/>
      <c r="D267" s="331"/>
      <c r="E267" s="331"/>
      <c r="F267" s="331"/>
      <c r="G267" s="1040"/>
      <c r="H267" s="1040"/>
      <c r="I267" s="1040"/>
      <c r="J267" s="1040"/>
      <c r="K267" s="1040"/>
      <c r="L267" s="1040"/>
      <c r="M267" s="1040"/>
      <c r="N267" s="1040"/>
      <c r="O267" s="1040"/>
      <c r="P267" s="1040"/>
      <c r="Q267" s="1040"/>
      <c r="R267" s="1040"/>
      <c r="S267" s="1040"/>
      <c r="T267" s="1040"/>
      <c r="U267" s="1040"/>
      <c r="V267" s="1040"/>
      <c r="W267" s="1040"/>
      <c r="X267" s="1040"/>
      <c r="Y267" s="1040"/>
      <c r="Z267" s="1040"/>
    </row>
    <row r="268" spans="1:89" s="326" customFormat="1">
      <c r="A268" s="332"/>
      <c r="B268" s="333"/>
      <c r="C268" s="334"/>
      <c r="D268" s="334"/>
      <c r="E268" s="334"/>
      <c r="F268" s="334"/>
      <c r="G268" s="1040"/>
      <c r="H268" s="1040"/>
      <c r="I268" s="1040"/>
      <c r="J268" s="1040"/>
      <c r="K268" s="1040"/>
      <c r="L268" s="1040"/>
      <c r="M268" s="1040"/>
      <c r="N268" s="1040"/>
      <c r="O268" s="1040"/>
      <c r="P268" s="1040"/>
      <c r="Q268" s="1040"/>
      <c r="R268" s="1040"/>
      <c r="S268" s="1040"/>
      <c r="T268" s="1040"/>
      <c r="U268" s="1040"/>
      <c r="V268" s="1040"/>
      <c r="W268" s="1040"/>
      <c r="X268" s="1040"/>
      <c r="Y268" s="1040"/>
      <c r="Z268" s="1040"/>
    </row>
    <row r="269" spans="1:89" ht="13.5" thickBot="1">
      <c r="A269" s="335"/>
      <c r="B269" s="336" t="s">
        <v>357</v>
      </c>
      <c r="C269" s="337"/>
      <c r="D269" s="337"/>
      <c r="E269" s="337"/>
      <c r="F269" s="337">
        <f>SUM(F1:F267)</f>
        <v>0</v>
      </c>
    </row>
    <row r="270" spans="1:89" ht="13.5" thickTop="1">
      <c r="A270" s="274"/>
      <c r="B270" s="274"/>
    </row>
    <row r="273" spans="1:2">
      <c r="A273" s="274"/>
      <c r="B273" s="274"/>
    </row>
    <row r="274" spans="1:2">
      <c r="A274" s="274"/>
      <c r="B274" s="274"/>
    </row>
    <row r="275" spans="1:2">
      <c r="A275" s="274"/>
      <c r="B275" s="274"/>
    </row>
    <row r="276" spans="1:2">
      <c r="A276" s="274"/>
      <c r="B276" s="274"/>
    </row>
    <row r="277" spans="1:2">
      <c r="A277" s="274"/>
      <c r="B277" s="274"/>
    </row>
    <row r="278" spans="1:2">
      <c r="A278" s="274"/>
      <c r="B278" s="274"/>
    </row>
    <row r="279" spans="1:2">
      <c r="A279" s="274"/>
      <c r="B279" s="274"/>
    </row>
    <row r="280" spans="1:2">
      <c r="A280" s="274"/>
      <c r="B280" s="274"/>
    </row>
    <row r="281" spans="1:2">
      <c r="A281" s="274"/>
      <c r="B281" s="274"/>
    </row>
    <row r="282" spans="1:2">
      <c r="A282" s="274"/>
      <c r="B282" s="274"/>
    </row>
    <row r="283" spans="1:2">
      <c r="A283" s="274"/>
      <c r="B283" s="274"/>
    </row>
    <row r="284" spans="1:2">
      <c r="A284" s="274"/>
      <c r="B284" s="274"/>
    </row>
    <row r="285" spans="1:2">
      <c r="A285" s="274"/>
      <c r="B285" s="274"/>
    </row>
    <row r="286" spans="1:2">
      <c r="A286" s="274"/>
      <c r="B286" s="274"/>
    </row>
    <row r="287" spans="1:2">
      <c r="A287" s="274"/>
      <c r="B287" s="274"/>
    </row>
    <row r="288" spans="1:2">
      <c r="A288" s="274"/>
      <c r="B288" s="274"/>
    </row>
    <row r="289" spans="1:2">
      <c r="A289" s="274"/>
      <c r="B289" s="274"/>
    </row>
    <row r="290" spans="1:2">
      <c r="A290" s="274"/>
      <c r="B290" s="274"/>
    </row>
    <row r="291" spans="1:2">
      <c r="A291" s="274"/>
      <c r="B291" s="274"/>
    </row>
    <row r="292" spans="1:2">
      <c r="A292" s="274"/>
      <c r="B292" s="274"/>
    </row>
    <row r="293" spans="1:2">
      <c r="A293" s="274"/>
      <c r="B293" s="274"/>
    </row>
    <row r="294" spans="1:2">
      <c r="A294" s="274"/>
      <c r="B294" s="274"/>
    </row>
    <row r="295" spans="1:2">
      <c r="A295" s="274"/>
      <c r="B295" s="274"/>
    </row>
    <row r="296" spans="1:2">
      <c r="A296" s="274"/>
      <c r="B296" s="274"/>
    </row>
    <row r="297" spans="1:2">
      <c r="A297" s="274"/>
      <c r="B297" s="274"/>
    </row>
    <row r="298" spans="1:2">
      <c r="A298" s="274"/>
      <c r="B298" s="274"/>
    </row>
    <row r="299" spans="1:2">
      <c r="A299" s="274"/>
      <c r="B299" s="274"/>
    </row>
    <row r="300" spans="1:2">
      <c r="A300" s="274"/>
      <c r="B300" s="274"/>
    </row>
    <row r="301" spans="1:2">
      <c r="A301" s="274"/>
      <c r="B301" s="274"/>
    </row>
    <row r="302" spans="1:2">
      <c r="A302" s="274"/>
      <c r="B302" s="274"/>
    </row>
    <row r="303" spans="1:2">
      <c r="A303" s="274"/>
      <c r="B303" s="274"/>
    </row>
    <row r="304" spans="1:2">
      <c r="A304" s="274"/>
      <c r="B304" s="274"/>
    </row>
    <row r="305" spans="1:2">
      <c r="A305" s="274"/>
      <c r="B305" s="274"/>
    </row>
    <row r="306" spans="1:2">
      <c r="A306" s="274"/>
      <c r="B306" s="274"/>
    </row>
    <row r="307" spans="1:2">
      <c r="A307" s="274"/>
      <c r="B307" s="274"/>
    </row>
    <row r="308" spans="1:2">
      <c r="A308" s="274"/>
      <c r="B308" s="274"/>
    </row>
    <row r="309" spans="1:2">
      <c r="A309" s="274"/>
      <c r="B309" s="274"/>
    </row>
    <row r="310" spans="1:2">
      <c r="A310" s="274"/>
      <c r="B310" s="274"/>
    </row>
    <row r="311" spans="1:2">
      <c r="A311" s="274"/>
      <c r="B311" s="274"/>
    </row>
    <row r="312" spans="1:2">
      <c r="A312" s="274"/>
      <c r="B312" s="274"/>
    </row>
    <row r="313" spans="1:2">
      <c r="A313" s="274"/>
      <c r="B313" s="274"/>
    </row>
    <row r="314" spans="1:2">
      <c r="A314" s="274"/>
      <c r="B314" s="274"/>
    </row>
    <row r="315" spans="1:2">
      <c r="A315" s="274"/>
      <c r="B315" s="274"/>
    </row>
    <row r="316" spans="1:2">
      <c r="A316" s="274"/>
      <c r="B316" s="274"/>
    </row>
    <row r="317" spans="1:2">
      <c r="A317" s="274"/>
      <c r="B317" s="274"/>
    </row>
    <row r="318" spans="1:2">
      <c r="A318" s="274"/>
      <c r="B318" s="274"/>
    </row>
    <row r="319" spans="1:2">
      <c r="A319" s="274"/>
      <c r="B319" s="274"/>
    </row>
    <row r="320" spans="1:2">
      <c r="A320" s="274"/>
      <c r="B320" s="274"/>
    </row>
    <row r="321" spans="1:2">
      <c r="A321" s="274"/>
      <c r="B321" s="274"/>
    </row>
    <row r="322" spans="1:2">
      <c r="A322" s="274"/>
      <c r="B322" s="274"/>
    </row>
    <row r="323" spans="1:2">
      <c r="A323" s="274"/>
      <c r="B323" s="274"/>
    </row>
    <row r="324" spans="1:2">
      <c r="A324" s="274"/>
      <c r="B324" s="274"/>
    </row>
    <row r="325" spans="1:2">
      <c r="A325" s="274"/>
      <c r="B325" s="274"/>
    </row>
    <row r="326" spans="1:2">
      <c r="A326" s="274"/>
      <c r="B326" s="274"/>
    </row>
    <row r="327" spans="1:2">
      <c r="A327" s="274"/>
      <c r="B327" s="274"/>
    </row>
    <row r="328" spans="1:2">
      <c r="A328" s="274"/>
      <c r="B328" s="274"/>
    </row>
    <row r="329" spans="1:2">
      <c r="A329" s="274"/>
      <c r="B329" s="274"/>
    </row>
    <row r="330" spans="1:2">
      <c r="A330" s="274"/>
      <c r="B330" s="274"/>
    </row>
    <row r="331" spans="1:2">
      <c r="A331" s="274"/>
      <c r="B331" s="274"/>
    </row>
    <row r="332" spans="1:2">
      <c r="A332" s="274"/>
      <c r="B332" s="274"/>
    </row>
    <row r="333" spans="1:2">
      <c r="A333" s="274"/>
      <c r="B333" s="274"/>
    </row>
    <row r="334" spans="1:2">
      <c r="A334" s="274"/>
      <c r="B334" s="274"/>
    </row>
    <row r="335" spans="1:2">
      <c r="A335" s="274"/>
      <c r="B335" s="274"/>
    </row>
    <row r="336" spans="1:2">
      <c r="A336" s="274"/>
      <c r="B336" s="274"/>
    </row>
    <row r="337" spans="1:2">
      <c r="A337" s="274"/>
      <c r="B337" s="274"/>
    </row>
    <row r="338" spans="1:2">
      <c r="A338" s="274"/>
      <c r="B338" s="274"/>
    </row>
    <row r="339" spans="1:2">
      <c r="A339" s="274"/>
      <c r="B339" s="274"/>
    </row>
    <row r="340" spans="1:2">
      <c r="A340" s="274"/>
      <c r="B340" s="274"/>
    </row>
    <row r="341" spans="1:2">
      <c r="A341" s="274"/>
      <c r="B341" s="274"/>
    </row>
    <row r="342" spans="1:2">
      <c r="A342" s="274"/>
      <c r="B342" s="274"/>
    </row>
    <row r="343" spans="1:2">
      <c r="A343" s="274"/>
      <c r="B343" s="274"/>
    </row>
    <row r="344" spans="1:2">
      <c r="A344" s="274"/>
      <c r="B344" s="274"/>
    </row>
    <row r="345" spans="1:2">
      <c r="A345" s="274"/>
      <c r="B345" s="274"/>
    </row>
    <row r="346" spans="1:2">
      <c r="A346" s="274"/>
      <c r="B346" s="274"/>
    </row>
    <row r="347" spans="1:2">
      <c r="A347" s="274"/>
      <c r="B347" s="274"/>
    </row>
    <row r="348" spans="1:2">
      <c r="A348" s="274"/>
      <c r="B348" s="274"/>
    </row>
    <row r="349" spans="1:2">
      <c r="A349" s="274"/>
      <c r="B349" s="274"/>
    </row>
    <row r="350" spans="1:2">
      <c r="A350" s="274"/>
      <c r="B350" s="274"/>
    </row>
    <row r="351" spans="1:2">
      <c r="A351" s="274"/>
      <c r="B351" s="274"/>
    </row>
    <row r="352" spans="1:2">
      <c r="A352" s="274"/>
      <c r="B352" s="274"/>
    </row>
    <row r="353" spans="1:2">
      <c r="A353" s="274"/>
      <c r="B353" s="274"/>
    </row>
    <row r="354" spans="1:2">
      <c r="A354" s="274"/>
      <c r="B354" s="274"/>
    </row>
    <row r="355" spans="1:2">
      <c r="A355" s="274"/>
      <c r="B355" s="274"/>
    </row>
    <row r="356" spans="1:2">
      <c r="A356" s="274"/>
      <c r="B356" s="274"/>
    </row>
    <row r="357" spans="1:2">
      <c r="A357" s="274"/>
      <c r="B357" s="274"/>
    </row>
    <row r="358" spans="1:2">
      <c r="A358" s="274"/>
      <c r="B358" s="274"/>
    </row>
    <row r="359" spans="1:2">
      <c r="A359" s="274"/>
      <c r="B359" s="274"/>
    </row>
    <row r="360" spans="1:2">
      <c r="A360" s="274"/>
      <c r="B360" s="274"/>
    </row>
    <row r="361" spans="1:2">
      <c r="A361" s="274"/>
      <c r="B361" s="274"/>
    </row>
    <row r="362" spans="1:2">
      <c r="A362" s="274"/>
      <c r="B362" s="274"/>
    </row>
    <row r="363" spans="1:2">
      <c r="A363" s="274"/>
      <c r="B363" s="274"/>
    </row>
    <row r="364" spans="1:2">
      <c r="A364" s="274"/>
      <c r="B364" s="274"/>
    </row>
    <row r="365" spans="1:2">
      <c r="A365" s="274"/>
      <c r="B365" s="274"/>
    </row>
  </sheetData>
  <sheetProtection algorithmName="SHA-512" hashValue="4Ixh7hftMk2J3Jlznxg85alko8HDnoVMA4Mg6CcKd/S5JEXqmomS2+skFxhQzdh6US2PQoLLSHC9d4vjUr+hog==" saltValue="rLMlhWGLWTf/XWoIP52stA==" spinCount="100000" sheet="1" objects="1" scenarios="1" selectLockedCells="1"/>
  <printOptions horizontalCentered="1"/>
  <pageMargins left="0.98402777777777772" right="0.39374999999999999" top="0.98402777777777772" bottom="0.78749999999999998" header="0.51180555555555551" footer="0.51180555555555551"/>
  <pageSetup paperSize="9" firstPageNumber="0" orientation="portrait" horizontalDpi="300" verticalDpi="300" r:id="rId1"/>
  <headerFooter alignWithMargins="0">
    <oddHeader>&amp;C&amp;6ZDRAVSTVENI DOM - NOVA GORICA</oddHeader>
    <oddFooter>&amp;C&amp;A&amp;R&amp;P od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1A11D-0C99-4C45-9B86-0AA40BA23E17}">
  <sheetPr>
    <tabColor theme="5" tint="0.59999389629810485"/>
  </sheetPr>
  <dimension ref="A1:Y362"/>
  <sheetViews>
    <sheetView showZeros="0" zoomScaleNormal="100" zoomScaleSheetLayoutView="100" workbookViewId="0">
      <selection activeCell="E12" sqref="E12"/>
    </sheetView>
  </sheetViews>
  <sheetFormatPr defaultRowHeight="12.75"/>
  <cols>
    <col min="1" max="1" width="5.85546875" style="2557" bestFit="1" customWidth="1"/>
    <col min="2" max="2" width="48.140625" style="2416" customWidth="1"/>
    <col min="3" max="3" width="5.7109375" style="2558" customWidth="1"/>
    <col min="4" max="4" width="6.5703125" style="2559" customWidth="1"/>
    <col min="5" max="5" width="9.7109375" style="2559" bestFit="1" customWidth="1"/>
    <col min="6" max="6" width="10.140625" style="2559" bestFit="1" customWidth="1"/>
    <col min="7" max="25" width="9.140625" style="2605"/>
    <col min="26" max="256" width="9.140625" style="2404"/>
    <col min="257" max="257" width="5.85546875" style="2404" bestFit="1" customWidth="1"/>
    <col min="258" max="258" width="48.140625" style="2404" customWidth="1"/>
    <col min="259" max="259" width="5.7109375" style="2404" customWidth="1"/>
    <col min="260" max="260" width="6.5703125" style="2404" customWidth="1"/>
    <col min="261" max="261" width="9.7109375" style="2404" bestFit="1" customWidth="1"/>
    <col min="262" max="262" width="10.140625" style="2404" bestFit="1" customWidth="1"/>
    <col min="263" max="512" width="9.140625" style="2404"/>
    <col min="513" max="513" width="5.85546875" style="2404" bestFit="1" customWidth="1"/>
    <col min="514" max="514" width="48.140625" style="2404" customWidth="1"/>
    <col min="515" max="515" width="5.7109375" style="2404" customWidth="1"/>
    <col min="516" max="516" width="6.5703125" style="2404" customWidth="1"/>
    <col min="517" max="517" width="9.7109375" style="2404" bestFit="1" customWidth="1"/>
    <col min="518" max="518" width="10.140625" style="2404" bestFit="1" customWidth="1"/>
    <col min="519" max="768" width="9.140625" style="2404"/>
    <col min="769" max="769" width="5.85546875" style="2404" bestFit="1" customWidth="1"/>
    <col min="770" max="770" width="48.140625" style="2404" customWidth="1"/>
    <col min="771" max="771" width="5.7109375" style="2404" customWidth="1"/>
    <col min="772" max="772" width="6.5703125" style="2404" customWidth="1"/>
    <col min="773" max="773" width="9.7109375" style="2404" bestFit="1" customWidth="1"/>
    <col min="774" max="774" width="10.140625" style="2404" bestFit="1" customWidth="1"/>
    <col min="775" max="1024" width="9.140625" style="2404"/>
    <col min="1025" max="1025" width="5.85546875" style="2404" bestFit="1" customWidth="1"/>
    <col min="1026" max="1026" width="48.140625" style="2404" customWidth="1"/>
    <col min="1027" max="1027" width="5.7109375" style="2404" customWidth="1"/>
    <col min="1028" max="1028" width="6.5703125" style="2404" customWidth="1"/>
    <col min="1029" max="1029" width="9.7109375" style="2404" bestFit="1" customWidth="1"/>
    <col min="1030" max="1030" width="10.140625" style="2404" bestFit="1" customWidth="1"/>
    <col min="1031" max="1280" width="9.140625" style="2404"/>
    <col min="1281" max="1281" width="5.85546875" style="2404" bestFit="1" customWidth="1"/>
    <col min="1282" max="1282" width="48.140625" style="2404" customWidth="1"/>
    <col min="1283" max="1283" width="5.7109375" style="2404" customWidth="1"/>
    <col min="1284" max="1284" width="6.5703125" style="2404" customWidth="1"/>
    <col min="1285" max="1285" width="9.7109375" style="2404" bestFit="1" customWidth="1"/>
    <col min="1286" max="1286" width="10.140625" style="2404" bestFit="1" customWidth="1"/>
    <col min="1287" max="1536" width="9.140625" style="2404"/>
    <col min="1537" max="1537" width="5.85546875" style="2404" bestFit="1" customWidth="1"/>
    <col min="1538" max="1538" width="48.140625" style="2404" customWidth="1"/>
    <col min="1539" max="1539" width="5.7109375" style="2404" customWidth="1"/>
    <col min="1540" max="1540" width="6.5703125" style="2404" customWidth="1"/>
    <col min="1541" max="1541" width="9.7109375" style="2404" bestFit="1" customWidth="1"/>
    <col min="1542" max="1542" width="10.140625" style="2404" bestFit="1" customWidth="1"/>
    <col min="1543" max="1792" width="9.140625" style="2404"/>
    <col min="1793" max="1793" width="5.85546875" style="2404" bestFit="1" customWidth="1"/>
    <col min="1794" max="1794" width="48.140625" style="2404" customWidth="1"/>
    <col min="1795" max="1795" width="5.7109375" style="2404" customWidth="1"/>
    <col min="1796" max="1796" width="6.5703125" style="2404" customWidth="1"/>
    <col min="1797" max="1797" width="9.7109375" style="2404" bestFit="1" customWidth="1"/>
    <col min="1798" max="1798" width="10.140625" style="2404" bestFit="1" customWidth="1"/>
    <col min="1799" max="2048" width="9.140625" style="2404"/>
    <col min="2049" max="2049" width="5.85546875" style="2404" bestFit="1" customWidth="1"/>
    <col min="2050" max="2050" width="48.140625" style="2404" customWidth="1"/>
    <col min="2051" max="2051" width="5.7109375" style="2404" customWidth="1"/>
    <col min="2052" max="2052" width="6.5703125" style="2404" customWidth="1"/>
    <col min="2053" max="2053" width="9.7109375" style="2404" bestFit="1" customWidth="1"/>
    <col min="2054" max="2054" width="10.140625" style="2404" bestFit="1" customWidth="1"/>
    <col min="2055" max="2304" width="9.140625" style="2404"/>
    <col min="2305" max="2305" width="5.85546875" style="2404" bestFit="1" customWidth="1"/>
    <col min="2306" max="2306" width="48.140625" style="2404" customWidth="1"/>
    <col min="2307" max="2307" width="5.7109375" style="2404" customWidth="1"/>
    <col min="2308" max="2308" width="6.5703125" style="2404" customWidth="1"/>
    <col min="2309" max="2309" width="9.7109375" style="2404" bestFit="1" customWidth="1"/>
    <col min="2310" max="2310" width="10.140625" style="2404" bestFit="1" customWidth="1"/>
    <col min="2311" max="2560" width="9.140625" style="2404"/>
    <col min="2561" max="2561" width="5.85546875" style="2404" bestFit="1" customWidth="1"/>
    <col min="2562" max="2562" width="48.140625" style="2404" customWidth="1"/>
    <col min="2563" max="2563" width="5.7109375" style="2404" customWidth="1"/>
    <col min="2564" max="2564" width="6.5703125" style="2404" customWidth="1"/>
    <col min="2565" max="2565" width="9.7109375" style="2404" bestFit="1" customWidth="1"/>
    <col min="2566" max="2566" width="10.140625" style="2404" bestFit="1" customWidth="1"/>
    <col min="2567" max="2816" width="9.140625" style="2404"/>
    <col min="2817" max="2817" width="5.85546875" style="2404" bestFit="1" customWidth="1"/>
    <col min="2818" max="2818" width="48.140625" style="2404" customWidth="1"/>
    <col min="2819" max="2819" width="5.7109375" style="2404" customWidth="1"/>
    <col min="2820" max="2820" width="6.5703125" style="2404" customWidth="1"/>
    <col min="2821" max="2821" width="9.7109375" style="2404" bestFit="1" customWidth="1"/>
    <col min="2822" max="2822" width="10.140625" style="2404" bestFit="1" customWidth="1"/>
    <col min="2823" max="3072" width="9.140625" style="2404"/>
    <col min="3073" max="3073" width="5.85546875" style="2404" bestFit="1" customWidth="1"/>
    <col min="3074" max="3074" width="48.140625" style="2404" customWidth="1"/>
    <col min="3075" max="3075" width="5.7109375" style="2404" customWidth="1"/>
    <col min="3076" max="3076" width="6.5703125" style="2404" customWidth="1"/>
    <col min="3077" max="3077" width="9.7109375" style="2404" bestFit="1" customWidth="1"/>
    <col min="3078" max="3078" width="10.140625" style="2404" bestFit="1" customWidth="1"/>
    <col min="3079" max="3328" width="9.140625" style="2404"/>
    <col min="3329" max="3329" width="5.85546875" style="2404" bestFit="1" customWidth="1"/>
    <col min="3330" max="3330" width="48.140625" style="2404" customWidth="1"/>
    <col min="3331" max="3331" width="5.7109375" style="2404" customWidth="1"/>
    <col min="3332" max="3332" width="6.5703125" style="2404" customWidth="1"/>
    <col min="3333" max="3333" width="9.7109375" style="2404" bestFit="1" customWidth="1"/>
    <col min="3334" max="3334" width="10.140625" style="2404" bestFit="1" customWidth="1"/>
    <col min="3335" max="3584" width="9.140625" style="2404"/>
    <col min="3585" max="3585" width="5.85546875" style="2404" bestFit="1" customWidth="1"/>
    <col min="3586" max="3586" width="48.140625" style="2404" customWidth="1"/>
    <col min="3587" max="3587" width="5.7109375" style="2404" customWidth="1"/>
    <col min="3588" max="3588" width="6.5703125" style="2404" customWidth="1"/>
    <col min="3589" max="3589" width="9.7109375" style="2404" bestFit="1" customWidth="1"/>
    <col min="3590" max="3590" width="10.140625" style="2404" bestFit="1" customWidth="1"/>
    <col min="3591" max="3840" width="9.140625" style="2404"/>
    <col min="3841" max="3841" width="5.85546875" style="2404" bestFit="1" customWidth="1"/>
    <col min="3842" max="3842" width="48.140625" style="2404" customWidth="1"/>
    <col min="3843" max="3843" width="5.7109375" style="2404" customWidth="1"/>
    <col min="3844" max="3844" width="6.5703125" style="2404" customWidth="1"/>
    <col min="3845" max="3845" width="9.7109375" style="2404" bestFit="1" customWidth="1"/>
    <col min="3846" max="3846" width="10.140625" style="2404" bestFit="1" customWidth="1"/>
    <col min="3847" max="4096" width="9.140625" style="2404"/>
    <col min="4097" max="4097" width="5.85546875" style="2404" bestFit="1" customWidth="1"/>
    <col min="4098" max="4098" width="48.140625" style="2404" customWidth="1"/>
    <col min="4099" max="4099" width="5.7109375" style="2404" customWidth="1"/>
    <col min="4100" max="4100" width="6.5703125" style="2404" customWidth="1"/>
    <col min="4101" max="4101" width="9.7109375" style="2404" bestFit="1" customWidth="1"/>
    <col min="4102" max="4102" width="10.140625" style="2404" bestFit="1" customWidth="1"/>
    <col min="4103" max="4352" width="9.140625" style="2404"/>
    <col min="4353" max="4353" width="5.85546875" style="2404" bestFit="1" customWidth="1"/>
    <col min="4354" max="4354" width="48.140625" style="2404" customWidth="1"/>
    <col min="4355" max="4355" width="5.7109375" style="2404" customWidth="1"/>
    <col min="4356" max="4356" width="6.5703125" style="2404" customWidth="1"/>
    <col min="4357" max="4357" width="9.7109375" style="2404" bestFit="1" customWidth="1"/>
    <col min="4358" max="4358" width="10.140625" style="2404" bestFit="1" customWidth="1"/>
    <col min="4359" max="4608" width="9.140625" style="2404"/>
    <col min="4609" max="4609" width="5.85546875" style="2404" bestFit="1" customWidth="1"/>
    <col min="4610" max="4610" width="48.140625" style="2404" customWidth="1"/>
    <col min="4611" max="4611" width="5.7109375" style="2404" customWidth="1"/>
    <col min="4612" max="4612" width="6.5703125" style="2404" customWidth="1"/>
    <col min="4613" max="4613" width="9.7109375" style="2404" bestFit="1" customWidth="1"/>
    <col min="4614" max="4614" width="10.140625" style="2404" bestFit="1" customWidth="1"/>
    <col min="4615" max="4864" width="9.140625" style="2404"/>
    <col min="4865" max="4865" width="5.85546875" style="2404" bestFit="1" customWidth="1"/>
    <col min="4866" max="4866" width="48.140625" style="2404" customWidth="1"/>
    <col min="4867" max="4867" width="5.7109375" style="2404" customWidth="1"/>
    <col min="4868" max="4868" width="6.5703125" style="2404" customWidth="1"/>
    <col min="4869" max="4869" width="9.7109375" style="2404" bestFit="1" customWidth="1"/>
    <col min="4870" max="4870" width="10.140625" style="2404" bestFit="1" customWidth="1"/>
    <col min="4871" max="5120" width="9.140625" style="2404"/>
    <col min="5121" max="5121" width="5.85546875" style="2404" bestFit="1" customWidth="1"/>
    <col min="5122" max="5122" width="48.140625" style="2404" customWidth="1"/>
    <col min="5123" max="5123" width="5.7109375" style="2404" customWidth="1"/>
    <col min="5124" max="5124" width="6.5703125" style="2404" customWidth="1"/>
    <col min="5125" max="5125" width="9.7109375" style="2404" bestFit="1" customWidth="1"/>
    <col min="5126" max="5126" width="10.140625" style="2404" bestFit="1" customWidth="1"/>
    <col min="5127" max="5376" width="9.140625" style="2404"/>
    <col min="5377" max="5377" width="5.85546875" style="2404" bestFit="1" customWidth="1"/>
    <col min="5378" max="5378" width="48.140625" style="2404" customWidth="1"/>
    <col min="5379" max="5379" width="5.7109375" style="2404" customWidth="1"/>
    <col min="5380" max="5380" width="6.5703125" style="2404" customWidth="1"/>
    <col min="5381" max="5381" width="9.7109375" style="2404" bestFit="1" customWidth="1"/>
    <col min="5382" max="5382" width="10.140625" style="2404" bestFit="1" customWidth="1"/>
    <col min="5383" max="5632" width="9.140625" style="2404"/>
    <col min="5633" max="5633" width="5.85546875" style="2404" bestFit="1" customWidth="1"/>
    <col min="5634" max="5634" width="48.140625" style="2404" customWidth="1"/>
    <col min="5635" max="5635" width="5.7109375" style="2404" customWidth="1"/>
    <col min="5636" max="5636" width="6.5703125" style="2404" customWidth="1"/>
    <col min="5637" max="5637" width="9.7109375" style="2404" bestFit="1" customWidth="1"/>
    <col min="5638" max="5638" width="10.140625" style="2404" bestFit="1" customWidth="1"/>
    <col min="5639" max="5888" width="9.140625" style="2404"/>
    <col min="5889" max="5889" width="5.85546875" style="2404" bestFit="1" customWidth="1"/>
    <col min="5890" max="5890" width="48.140625" style="2404" customWidth="1"/>
    <col min="5891" max="5891" width="5.7109375" style="2404" customWidth="1"/>
    <col min="5892" max="5892" width="6.5703125" style="2404" customWidth="1"/>
    <col min="5893" max="5893" width="9.7109375" style="2404" bestFit="1" customWidth="1"/>
    <col min="5894" max="5894" width="10.140625" style="2404" bestFit="1" customWidth="1"/>
    <col min="5895" max="6144" width="9.140625" style="2404"/>
    <col min="6145" max="6145" width="5.85546875" style="2404" bestFit="1" customWidth="1"/>
    <col min="6146" max="6146" width="48.140625" style="2404" customWidth="1"/>
    <col min="6147" max="6147" width="5.7109375" style="2404" customWidth="1"/>
    <col min="6148" max="6148" width="6.5703125" style="2404" customWidth="1"/>
    <col min="6149" max="6149" width="9.7109375" style="2404" bestFit="1" customWidth="1"/>
    <col min="6150" max="6150" width="10.140625" style="2404" bestFit="1" customWidth="1"/>
    <col min="6151" max="6400" width="9.140625" style="2404"/>
    <col min="6401" max="6401" width="5.85546875" style="2404" bestFit="1" customWidth="1"/>
    <col min="6402" max="6402" width="48.140625" style="2404" customWidth="1"/>
    <col min="6403" max="6403" width="5.7109375" style="2404" customWidth="1"/>
    <col min="6404" max="6404" width="6.5703125" style="2404" customWidth="1"/>
    <col min="6405" max="6405" width="9.7109375" style="2404" bestFit="1" customWidth="1"/>
    <col min="6406" max="6406" width="10.140625" style="2404" bestFit="1" customWidth="1"/>
    <col min="6407" max="6656" width="9.140625" style="2404"/>
    <col min="6657" max="6657" width="5.85546875" style="2404" bestFit="1" customWidth="1"/>
    <col min="6658" max="6658" width="48.140625" style="2404" customWidth="1"/>
    <col min="6659" max="6659" width="5.7109375" style="2404" customWidth="1"/>
    <col min="6660" max="6660" width="6.5703125" style="2404" customWidth="1"/>
    <col min="6661" max="6661" width="9.7109375" style="2404" bestFit="1" customWidth="1"/>
    <col min="6662" max="6662" width="10.140625" style="2404" bestFit="1" customWidth="1"/>
    <col min="6663" max="6912" width="9.140625" style="2404"/>
    <col min="6913" max="6913" width="5.85546875" style="2404" bestFit="1" customWidth="1"/>
    <col min="6914" max="6914" width="48.140625" style="2404" customWidth="1"/>
    <col min="6915" max="6915" width="5.7109375" style="2404" customWidth="1"/>
    <col min="6916" max="6916" width="6.5703125" style="2404" customWidth="1"/>
    <col min="6917" max="6917" width="9.7109375" style="2404" bestFit="1" customWidth="1"/>
    <col min="6918" max="6918" width="10.140625" style="2404" bestFit="1" customWidth="1"/>
    <col min="6919" max="7168" width="9.140625" style="2404"/>
    <col min="7169" max="7169" width="5.85546875" style="2404" bestFit="1" customWidth="1"/>
    <col min="7170" max="7170" width="48.140625" style="2404" customWidth="1"/>
    <col min="7171" max="7171" width="5.7109375" style="2404" customWidth="1"/>
    <col min="7172" max="7172" width="6.5703125" style="2404" customWidth="1"/>
    <col min="7173" max="7173" width="9.7109375" style="2404" bestFit="1" customWidth="1"/>
    <col min="7174" max="7174" width="10.140625" style="2404" bestFit="1" customWidth="1"/>
    <col min="7175" max="7424" width="9.140625" style="2404"/>
    <col min="7425" max="7425" width="5.85546875" style="2404" bestFit="1" customWidth="1"/>
    <col min="7426" max="7426" width="48.140625" style="2404" customWidth="1"/>
    <col min="7427" max="7427" width="5.7109375" style="2404" customWidth="1"/>
    <col min="7428" max="7428" width="6.5703125" style="2404" customWidth="1"/>
    <col min="7429" max="7429" width="9.7109375" style="2404" bestFit="1" customWidth="1"/>
    <col min="7430" max="7430" width="10.140625" style="2404" bestFit="1" customWidth="1"/>
    <col min="7431" max="7680" width="9.140625" style="2404"/>
    <col min="7681" max="7681" width="5.85546875" style="2404" bestFit="1" customWidth="1"/>
    <col min="7682" max="7682" width="48.140625" style="2404" customWidth="1"/>
    <col min="7683" max="7683" width="5.7109375" style="2404" customWidth="1"/>
    <col min="7684" max="7684" width="6.5703125" style="2404" customWidth="1"/>
    <col min="7685" max="7685" width="9.7109375" style="2404" bestFit="1" customWidth="1"/>
    <col min="7686" max="7686" width="10.140625" style="2404" bestFit="1" customWidth="1"/>
    <col min="7687" max="7936" width="9.140625" style="2404"/>
    <col min="7937" max="7937" width="5.85546875" style="2404" bestFit="1" customWidth="1"/>
    <col min="7938" max="7938" width="48.140625" style="2404" customWidth="1"/>
    <col min="7939" max="7939" width="5.7109375" style="2404" customWidth="1"/>
    <col min="7940" max="7940" width="6.5703125" style="2404" customWidth="1"/>
    <col min="7941" max="7941" width="9.7109375" style="2404" bestFit="1" customWidth="1"/>
    <col min="7942" max="7942" width="10.140625" style="2404" bestFit="1" customWidth="1"/>
    <col min="7943" max="8192" width="9.140625" style="2404"/>
    <col min="8193" max="8193" width="5.85546875" style="2404" bestFit="1" customWidth="1"/>
    <col min="8194" max="8194" width="48.140625" style="2404" customWidth="1"/>
    <col min="8195" max="8195" width="5.7109375" style="2404" customWidth="1"/>
    <col min="8196" max="8196" width="6.5703125" style="2404" customWidth="1"/>
    <col min="8197" max="8197" width="9.7109375" style="2404" bestFit="1" customWidth="1"/>
    <col min="8198" max="8198" width="10.140625" style="2404" bestFit="1" customWidth="1"/>
    <col min="8199" max="8448" width="9.140625" style="2404"/>
    <col min="8449" max="8449" width="5.85546875" style="2404" bestFit="1" customWidth="1"/>
    <col min="8450" max="8450" width="48.140625" style="2404" customWidth="1"/>
    <col min="8451" max="8451" width="5.7109375" style="2404" customWidth="1"/>
    <col min="8452" max="8452" width="6.5703125" style="2404" customWidth="1"/>
    <col min="8453" max="8453" width="9.7109375" style="2404" bestFit="1" customWidth="1"/>
    <col min="8454" max="8454" width="10.140625" style="2404" bestFit="1" customWidth="1"/>
    <col min="8455" max="8704" width="9.140625" style="2404"/>
    <col min="8705" max="8705" width="5.85546875" style="2404" bestFit="1" customWidth="1"/>
    <col min="8706" max="8706" width="48.140625" style="2404" customWidth="1"/>
    <col min="8707" max="8707" width="5.7109375" style="2404" customWidth="1"/>
    <col min="8708" max="8708" width="6.5703125" style="2404" customWidth="1"/>
    <col min="8709" max="8709" width="9.7109375" style="2404" bestFit="1" customWidth="1"/>
    <col min="8710" max="8710" width="10.140625" style="2404" bestFit="1" customWidth="1"/>
    <col min="8711" max="8960" width="9.140625" style="2404"/>
    <col min="8961" max="8961" width="5.85546875" style="2404" bestFit="1" customWidth="1"/>
    <col min="8962" max="8962" width="48.140625" style="2404" customWidth="1"/>
    <col min="8963" max="8963" width="5.7109375" style="2404" customWidth="1"/>
    <col min="8964" max="8964" width="6.5703125" style="2404" customWidth="1"/>
    <col min="8965" max="8965" width="9.7109375" style="2404" bestFit="1" customWidth="1"/>
    <col min="8966" max="8966" width="10.140625" style="2404" bestFit="1" customWidth="1"/>
    <col min="8967" max="9216" width="9.140625" style="2404"/>
    <col min="9217" max="9217" width="5.85546875" style="2404" bestFit="1" customWidth="1"/>
    <col min="9218" max="9218" width="48.140625" style="2404" customWidth="1"/>
    <col min="9219" max="9219" width="5.7109375" style="2404" customWidth="1"/>
    <col min="9220" max="9220" width="6.5703125" style="2404" customWidth="1"/>
    <col min="9221" max="9221" width="9.7109375" style="2404" bestFit="1" customWidth="1"/>
    <col min="9222" max="9222" width="10.140625" style="2404" bestFit="1" customWidth="1"/>
    <col min="9223" max="9472" width="9.140625" style="2404"/>
    <col min="9473" max="9473" width="5.85546875" style="2404" bestFit="1" customWidth="1"/>
    <col min="9474" max="9474" width="48.140625" style="2404" customWidth="1"/>
    <col min="9475" max="9475" width="5.7109375" style="2404" customWidth="1"/>
    <col min="9476" max="9476" width="6.5703125" style="2404" customWidth="1"/>
    <col min="9477" max="9477" width="9.7109375" style="2404" bestFit="1" customWidth="1"/>
    <col min="9478" max="9478" width="10.140625" style="2404" bestFit="1" customWidth="1"/>
    <col min="9479" max="9728" width="9.140625" style="2404"/>
    <col min="9729" max="9729" width="5.85546875" style="2404" bestFit="1" customWidth="1"/>
    <col min="9730" max="9730" width="48.140625" style="2404" customWidth="1"/>
    <col min="9731" max="9731" width="5.7109375" style="2404" customWidth="1"/>
    <col min="9732" max="9732" width="6.5703125" style="2404" customWidth="1"/>
    <col min="9733" max="9733" width="9.7109375" style="2404" bestFit="1" customWidth="1"/>
    <col min="9734" max="9734" width="10.140625" style="2404" bestFit="1" customWidth="1"/>
    <col min="9735" max="9984" width="9.140625" style="2404"/>
    <col min="9985" max="9985" width="5.85546875" style="2404" bestFit="1" customWidth="1"/>
    <col min="9986" max="9986" width="48.140625" style="2404" customWidth="1"/>
    <col min="9987" max="9987" width="5.7109375" style="2404" customWidth="1"/>
    <col min="9988" max="9988" width="6.5703125" style="2404" customWidth="1"/>
    <col min="9989" max="9989" width="9.7109375" style="2404" bestFit="1" customWidth="1"/>
    <col min="9990" max="9990" width="10.140625" style="2404" bestFit="1" customWidth="1"/>
    <col min="9991" max="10240" width="9.140625" style="2404"/>
    <col min="10241" max="10241" width="5.85546875" style="2404" bestFit="1" customWidth="1"/>
    <col min="10242" max="10242" width="48.140625" style="2404" customWidth="1"/>
    <col min="10243" max="10243" width="5.7109375" style="2404" customWidth="1"/>
    <col min="10244" max="10244" width="6.5703125" style="2404" customWidth="1"/>
    <col min="10245" max="10245" width="9.7109375" style="2404" bestFit="1" customWidth="1"/>
    <col min="10246" max="10246" width="10.140625" style="2404" bestFit="1" customWidth="1"/>
    <col min="10247" max="10496" width="9.140625" style="2404"/>
    <col min="10497" max="10497" width="5.85546875" style="2404" bestFit="1" customWidth="1"/>
    <col min="10498" max="10498" width="48.140625" style="2404" customWidth="1"/>
    <col min="10499" max="10499" width="5.7109375" style="2404" customWidth="1"/>
    <col min="10500" max="10500" width="6.5703125" style="2404" customWidth="1"/>
    <col min="10501" max="10501" width="9.7109375" style="2404" bestFit="1" customWidth="1"/>
    <col min="10502" max="10502" width="10.140625" style="2404" bestFit="1" customWidth="1"/>
    <col min="10503" max="10752" width="9.140625" style="2404"/>
    <col min="10753" max="10753" width="5.85546875" style="2404" bestFit="1" customWidth="1"/>
    <col min="10754" max="10754" width="48.140625" style="2404" customWidth="1"/>
    <col min="10755" max="10755" width="5.7109375" style="2404" customWidth="1"/>
    <col min="10756" max="10756" width="6.5703125" style="2404" customWidth="1"/>
    <col min="10757" max="10757" width="9.7109375" style="2404" bestFit="1" customWidth="1"/>
    <col min="10758" max="10758" width="10.140625" style="2404" bestFit="1" customWidth="1"/>
    <col min="10759" max="11008" width="9.140625" style="2404"/>
    <col min="11009" max="11009" width="5.85546875" style="2404" bestFit="1" customWidth="1"/>
    <col min="11010" max="11010" width="48.140625" style="2404" customWidth="1"/>
    <col min="11011" max="11011" width="5.7109375" style="2404" customWidth="1"/>
    <col min="11012" max="11012" width="6.5703125" style="2404" customWidth="1"/>
    <col min="11013" max="11013" width="9.7109375" style="2404" bestFit="1" customWidth="1"/>
    <col min="11014" max="11014" width="10.140625" style="2404" bestFit="1" customWidth="1"/>
    <col min="11015" max="11264" width="9.140625" style="2404"/>
    <col min="11265" max="11265" width="5.85546875" style="2404" bestFit="1" customWidth="1"/>
    <col min="11266" max="11266" width="48.140625" style="2404" customWidth="1"/>
    <col min="11267" max="11267" width="5.7109375" style="2404" customWidth="1"/>
    <col min="11268" max="11268" width="6.5703125" style="2404" customWidth="1"/>
    <col min="11269" max="11269" width="9.7109375" style="2404" bestFit="1" customWidth="1"/>
    <col min="11270" max="11270" width="10.140625" style="2404" bestFit="1" customWidth="1"/>
    <col min="11271" max="11520" width="9.140625" style="2404"/>
    <col min="11521" max="11521" width="5.85546875" style="2404" bestFit="1" customWidth="1"/>
    <col min="11522" max="11522" width="48.140625" style="2404" customWidth="1"/>
    <col min="11523" max="11523" width="5.7109375" style="2404" customWidth="1"/>
    <col min="11524" max="11524" width="6.5703125" style="2404" customWidth="1"/>
    <col min="11525" max="11525" width="9.7109375" style="2404" bestFit="1" customWidth="1"/>
    <col min="11526" max="11526" width="10.140625" style="2404" bestFit="1" customWidth="1"/>
    <col min="11527" max="11776" width="9.140625" style="2404"/>
    <col min="11777" max="11777" width="5.85546875" style="2404" bestFit="1" customWidth="1"/>
    <col min="11778" max="11778" width="48.140625" style="2404" customWidth="1"/>
    <col min="11779" max="11779" width="5.7109375" style="2404" customWidth="1"/>
    <col min="11780" max="11780" width="6.5703125" style="2404" customWidth="1"/>
    <col min="11781" max="11781" width="9.7109375" style="2404" bestFit="1" customWidth="1"/>
    <col min="11782" max="11782" width="10.140625" style="2404" bestFit="1" customWidth="1"/>
    <col min="11783" max="12032" width="9.140625" style="2404"/>
    <col min="12033" max="12033" width="5.85546875" style="2404" bestFit="1" customWidth="1"/>
    <col min="12034" max="12034" width="48.140625" style="2404" customWidth="1"/>
    <col min="12035" max="12035" width="5.7109375" style="2404" customWidth="1"/>
    <col min="12036" max="12036" width="6.5703125" style="2404" customWidth="1"/>
    <col min="12037" max="12037" width="9.7109375" style="2404" bestFit="1" customWidth="1"/>
    <col min="12038" max="12038" width="10.140625" style="2404" bestFit="1" customWidth="1"/>
    <col min="12039" max="12288" width="9.140625" style="2404"/>
    <col min="12289" max="12289" width="5.85546875" style="2404" bestFit="1" customWidth="1"/>
    <col min="12290" max="12290" width="48.140625" style="2404" customWidth="1"/>
    <col min="12291" max="12291" width="5.7109375" style="2404" customWidth="1"/>
    <col min="12292" max="12292" width="6.5703125" style="2404" customWidth="1"/>
    <col min="12293" max="12293" width="9.7109375" style="2404" bestFit="1" customWidth="1"/>
    <col min="12294" max="12294" width="10.140625" style="2404" bestFit="1" customWidth="1"/>
    <col min="12295" max="12544" width="9.140625" style="2404"/>
    <col min="12545" max="12545" width="5.85546875" style="2404" bestFit="1" customWidth="1"/>
    <col min="12546" max="12546" width="48.140625" style="2404" customWidth="1"/>
    <col min="12547" max="12547" width="5.7109375" style="2404" customWidth="1"/>
    <col min="12548" max="12548" width="6.5703125" style="2404" customWidth="1"/>
    <col min="12549" max="12549" width="9.7109375" style="2404" bestFit="1" customWidth="1"/>
    <col min="12550" max="12550" width="10.140625" style="2404" bestFit="1" customWidth="1"/>
    <col min="12551" max="12800" width="9.140625" style="2404"/>
    <col min="12801" max="12801" width="5.85546875" style="2404" bestFit="1" customWidth="1"/>
    <col min="12802" max="12802" width="48.140625" style="2404" customWidth="1"/>
    <col min="12803" max="12803" width="5.7109375" style="2404" customWidth="1"/>
    <col min="12804" max="12804" width="6.5703125" style="2404" customWidth="1"/>
    <col min="12805" max="12805" width="9.7109375" style="2404" bestFit="1" customWidth="1"/>
    <col min="12806" max="12806" width="10.140625" style="2404" bestFit="1" customWidth="1"/>
    <col min="12807" max="13056" width="9.140625" style="2404"/>
    <col min="13057" max="13057" width="5.85546875" style="2404" bestFit="1" customWidth="1"/>
    <col min="13058" max="13058" width="48.140625" style="2404" customWidth="1"/>
    <col min="13059" max="13059" width="5.7109375" style="2404" customWidth="1"/>
    <col min="13060" max="13060" width="6.5703125" style="2404" customWidth="1"/>
    <col min="13061" max="13061" width="9.7109375" style="2404" bestFit="1" customWidth="1"/>
    <col min="13062" max="13062" width="10.140625" style="2404" bestFit="1" customWidth="1"/>
    <col min="13063" max="13312" width="9.140625" style="2404"/>
    <col min="13313" max="13313" width="5.85546875" style="2404" bestFit="1" customWidth="1"/>
    <col min="13314" max="13314" width="48.140625" style="2404" customWidth="1"/>
    <col min="13315" max="13315" width="5.7109375" style="2404" customWidth="1"/>
    <col min="13316" max="13316" width="6.5703125" style="2404" customWidth="1"/>
    <col min="13317" max="13317" width="9.7109375" style="2404" bestFit="1" customWidth="1"/>
    <col min="13318" max="13318" width="10.140625" style="2404" bestFit="1" customWidth="1"/>
    <col min="13319" max="13568" width="9.140625" style="2404"/>
    <col min="13569" max="13569" width="5.85546875" style="2404" bestFit="1" customWidth="1"/>
    <col min="13570" max="13570" width="48.140625" style="2404" customWidth="1"/>
    <col min="13571" max="13571" width="5.7109375" style="2404" customWidth="1"/>
    <col min="13572" max="13572" width="6.5703125" style="2404" customWidth="1"/>
    <col min="13573" max="13573" width="9.7109375" style="2404" bestFit="1" customWidth="1"/>
    <col min="13574" max="13574" width="10.140625" style="2404" bestFit="1" customWidth="1"/>
    <col min="13575" max="13824" width="9.140625" style="2404"/>
    <col min="13825" max="13825" width="5.85546875" style="2404" bestFit="1" customWidth="1"/>
    <col min="13826" max="13826" width="48.140625" style="2404" customWidth="1"/>
    <col min="13827" max="13827" width="5.7109375" style="2404" customWidth="1"/>
    <col min="13828" max="13828" width="6.5703125" style="2404" customWidth="1"/>
    <col min="13829" max="13829" width="9.7109375" style="2404" bestFit="1" customWidth="1"/>
    <col min="13830" max="13830" width="10.140625" style="2404" bestFit="1" customWidth="1"/>
    <col min="13831" max="14080" width="9.140625" style="2404"/>
    <col min="14081" max="14081" width="5.85546875" style="2404" bestFit="1" customWidth="1"/>
    <col min="14082" max="14082" width="48.140625" style="2404" customWidth="1"/>
    <col min="14083" max="14083" width="5.7109375" style="2404" customWidth="1"/>
    <col min="14084" max="14084" width="6.5703125" style="2404" customWidth="1"/>
    <col min="14085" max="14085" width="9.7109375" style="2404" bestFit="1" customWidth="1"/>
    <col min="14086" max="14086" width="10.140625" style="2404" bestFit="1" customWidth="1"/>
    <col min="14087" max="14336" width="9.140625" style="2404"/>
    <col min="14337" max="14337" width="5.85546875" style="2404" bestFit="1" customWidth="1"/>
    <col min="14338" max="14338" width="48.140625" style="2404" customWidth="1"/>
    <col min="14339" max="14339" width="5.7109375" style="2404" customWidth="1"/>
    <col min="14340" max="14340" width="6.5703125" style="2404" customWidth="1"/>
    <col min="14341" max="14341" width="9.7109375" style="2404" bestFit="1" customWidth="1"/>
    <col min="14342" max="14342" width="10.140625" style="2404" bestFit="1" customWidth="1"/>
    <col min="14343" max="14592" width="9.140625" style="2404"/>
    <col min="14593" max="14593" width="5.85546875" style="2404" bestFit="1" customWidth="1"/>
    <col min="14594" max="14594" width="48.140625" style="2404" customWidth="1"/>
    <col min="14595" max="14595" width="5.7109375" style="2404" customWidth="1"/>
    <col min="14596" max="14596" width="6.5703125" style="2404" customWidth="1"/>
    <col min="14597" max="14597" width="9.7109375" style="2404" bestFit="1" customWidth="1"/>
    <col min="14598" max="14598" width="10.140625" style="2404" bestFit="1" customWidth="1"/>
    <col min="14599" max="14848" width="9.140625" style="2404"/>
    <col min="14849" max="14849" width="5.85546875" style="2404" bestFit="1" customWidth="1"/>
    <col min="14850" max="14850" width="48.140625" style="2404" customWidth="1"/>
    <col min="14851" max="14851" width="5.7109375" style="2404" customWidth="1"/>
    <col min="14852" max="14852" width="6.5703125" style="2404" customWidth="1"/>
    <col min="14853" max="14853" width="9.7109375" style="2404" bestFit="1" customWidth="1"/>
    <col min="14854" max="14854" width="10.140625" style="2404" bestFit="1" customWidth="1"/>
    <col min="14855" max="15104" width="9.140625" style="2404"/>
    <col min="15105" max="15105" width="5.85546875" style="2404" bestFit="1" customWidth="1"/>
    <col min="15106" max="15106" width="48.140625" style="2404" customWidth="1"/>
    <col min="15107" max="15107" width="5.7109375" style="2404" customWidth="1"/>
    <col min="15108" max="15108" width="6.5703125" style="2404" customWidth="1"/>
    <col min="15109" max="15109" width="9.7109375" style="2404" bestFit="1" customWidth="1"/>
    <col min="15110" max="15110" width="10.140625" style="2404" bestFit="1" customWidth="1"/>
    <col min="15111" max="15360" width="9.140625" style="2404"/>
    <col min="15361" max="15361" width="5.85546875" style="2404" bestFit="1" customWidth="1"/>
    <col min="15362" max="15362" width="48.140625" style="2404" customWidth="1"/>
    <col min="15363" max="15363" width="5.7109375" style="2404" customWidth="1"/>
    <col min="15364" max="15364" width="6.5703125" style="2404" customWidth="1"/>
    <col min="15365" max="15365" width="9.7109375" style="2404" bestFit="1" customWidth="1"/>
    <col min="15366" max="15366" width="10.140625" style="2404" bestFit="1" customWidth="1"/>
    <col min="15367" max="15616" width="9.140625" style="2404"/>
    <col min="15617" max="15617" width="5.85546875" style="2404" bestFit="1" customWidth="1"/>
    <col min="15618" max="15618" width="48.140625" style="2404" customWidth="1"/>
    <col min="15619" max="15619" width="5.7109375" style="2404" customWidth="1"/>
    <col min="15620" max="15620" width="6.5703125" style="2404" customWidth="1"/>
    <col min="15621" max="15621" width="9.7109375" style="2404" bestFit="1" customWidth="1"/>
    <col min="15622" max="15622" width="10.140625" style="2404" bestFit="1" customWidth="1"/>
    <col min="15623" max="15872" width="9.140625" style="2404"/>
    <col min="15873" max="15873" width="5.85546875" style="2404" bestFit="1" customWidth="1"/>
    <col min="15874" max="15874" width="48.140625" style="2404" customWidth="1"/>
    <col min="15875" max="15875" width="5.7109375" style="2404" customWidth="1"/>
    <col min="15876" max="15876" width="6.5703125" style="2404" customWidth="1"/>
    <col min="15877" max="15877" width="9.7109375" style="2404" bestFit="1" customWidth="1"/>
    <col min="15878" max="15878" width="10.140625" style="2404" bestFit="1" customWidth="1"/>
    <col min="15879" max="16128" width="9.140625" style="2404"/>
    <col min="16129" max="16129" width="5.85546875" style="2404" bestFit="1" customWidth="1"/>
    <col min="16130" max="16130" width="48.140625" style="2404" customWidth="1"/>
    <col min="16131" max="16131" width="5.7109375" style="2404" customWidth="1"/>
    <col min="16132" max="16132" width="6.5703125" style="2404" customWidth="1"/>
    <col min="16133" max="16133" width="9.7109375" style="2404" bestFit="1" customWidth="1"/>
    <col min="16134" max="16134" width="10.140625" style="2404" bestFit="1" customWidth="1"/>
    <col min="16135" max="16384" width="9.140625" style="2404"/>
  </cols>
  <sheetData>
    <row r="1" spans="1:25" s="2397" customFormat="1" ht="11.25">
      <c r="A1" s="2391" t="s">
        <v>2713</v>
      </c>
      <c r="B1" s="2392" t="s">
        <v>2714</v>
      </c>
      <c r="C1" s="2393" t="s">
        <v>2058</v>
      </c>
      <c r="D1" s="2394" t="s">
        <v>39</v>
      </c>
      <c r="E1" s="2395" t="s">
        <v>2946</v>
      </c>
      <c r="F1" s="2396" t="s">
        <v>2716</v>
      </c>
      <c r="G1" s="2604"/>
      <c r="H1" s="2604"/>
      <c r="I1" s="2604"/>
      <c r="J1" s="2604"/>
      <c r="K1" s="2604"/>
      <c r="L1" s="2604"/>
      <c r="M1" s="2604"/>
      <c r="N1" s="2604"/>
      <c r="O1" s="2604"/>
      <c r="P1" s="2604"/>
      <c r="Q1" s="2604"/>
      <c r="R1" s="2604"/>
      <c r="S1" s="2604"/>
      <c r="T1" s="2604"/>
      <c r="U1" s="2604"/>
      <c r="V1" s="2604"/>
      <c r="W1" s="2604"/>
      <c r="X1" s="2604"/>
      <c r="Y1" s="2604"/>
    </row>
    <row r="2" spans="1:25" s="2397" customFormat="1" ht="11.25">
      <c r="A2" s="2391"/>
      <c r="B2" s="2392"/>
      <c r="C2" s="2393"/>
      <c r="D2" s="2394"/>
      <c r="E2" s="2396"/>
      <c r="F2" s="2396"/>
      <c r="G2" s="2604"/>
      <c r="H2" s="2604"/>
      <c r="I2" s="2604"/>
      <c r="J2" s="2604"/>
      <c r="K2" s="2604"/>
      <c r="L2" s="2604"/>
      <c r="M2" s="2604"/>
      <c r="N2" s="2604"/>
      <c r="O2" s="2604"/>
      <c r="P2" s="2604"/>
      <c r="Q2" s="2604"/>
      <c r="R2" s="2604"/>
      <c r="S2" s="2604"/>
      <c r="T2" s="2604"/>
      <c r="U2" s="2604"/>
      <c r="V2" s="2604"/>
      <c r="W2" s="2604"/>
      <c r="X2" s="2604"/>
      <c r="Y2" s="2604"/>
    </row>
    <row r="3" spans="1:25" ht="18">
      <c r="A3" s="2398" t="s">
        <v>3401</v>
      </c>
      <c r="B3" s="2399" t="s">
        <v>3402</v>
      </c>
      <c r="C3" s="2400"/>
      <c r="D3" s="2401"/>
      <c r="E3" s="2402"/>
      <c r="F3" s="2403"/>
    </row>
    <row r="4" spans="1:25" ht="15.75">
      <c r="A4" s="2405"/>
      <c r="B4" s="2406"/>
      <c r="C4" s="2400"/>
      <c r="D4" s="2401"/>
      <c r="E4" s="2402"/>
      <c r="F4" s="2403"/>
    </row>
    <row r="5" spans="1:25" ht="38.25">
      <c r="A5" s="2405"/>
      <c r="B5" s="2407" t="s">
        <v>3150</v>
      </c>
      <c r="C5" s="2400"/>
      <c r="D5" s="2401"/>
      <c r="E5" s="2590"/>
      <c r="F5" s="2403"/>
    </row>
    <row r="6" spans="1:25">
      <c r="A6" s="2408"/>
      <c r="B6" s="2409"/>
      <c r="C6" s="2408"/>
      <c r="D6" s="2410"/>
      <c r="E6" s="2590"/>
      <c r="F6" s="2403"/>
    </row>
    <row r="7" spans="1:25">
      <c r="A7" s="2408"/>
      <c r="B7" s="2411" t="s">
        <v>3403</v>
      </c>
      <c r="C7" s="2408"/>
      <c r="D7" s="2410"/>
      <c r="E7" s="2590"/>
      <c r="F7" s="2403"/>
    </row>
    <row r="8" spans="1:25">
      <c r="A8" s="2408"/>
      <c r="B8" s="2409"/>
      <c r="C8" s="2408"/>
      <c r="D8" s="2410"/>
      <c r="E8" s="2590"/>
      <c r="F8" s="2403"/>
    </row>
    <row r="9" spans="1:25" s="2416" customFormat="1">
      <c r="A9" s="2412">
        <v>1</v>
      </c>
      <c r="B9" s="2413" t="s">
        <v>3404</v>
      </c>
      <c r="C9" s="2414"/>
      <c r="D9" s="2415"/>
      <c r="E9" s="2591"/>
      <c r="F9" s="2403">
        <f>D9*E9</f>
        <v>0</v>
      </c>
      <c r="G9" s="2606"/>
      <c r="H9" s="2606"/>
      <c r="I9" s="2606"/>
      <c r="J9" s="2606"/>
      <c r="K9" s="2606"/>
      <c r="L9" s="2606"/>
      <c r="M9" s="2606"/>
      <c r="N9" s="2606"/>
      <c r="O9" s="2606"/>
      <c r="P9" s="2606"/>
      <c r="Q9" s="2606"/>
      <c r="R9" s="2606"/>
      <c r="S9" s="2606"/>
      <c r="T9" s="2606"/>
      <c r="U9" s="2606"/>
      <c r="V9" s="2606"/>
      <c r="W9" s="2606"/>
      <c r="X9" s="2606"/>
      <c r="Y9" s="2606"/>
    </row>
    <row r="10" spans="1:25" s="2416" customFormat="1" ht="38.25">
      <c r="A10" s="2412"/>
      <c r="B10" s="2413" t="s">
        <v>3405</v>
      </c>
      <c r="C10" s="2414"/>
      <c r="D10" s="2415"/>
      <c r="E10" s="2591"/>
      <c r="F10" s="2403">
        <f>D10*E10</f>
        <v>0</v>
      </c>
      <c r="G10" s="2606"/>
      <c r="H10" s="2606"/>
      <c r="I10" s="2606"/>
      <c r="J10" s="2606"/>
      <c r="K10" s="2606"/>
      <c r="L10" s="2606"/>
      <c r="M10" s="2606"/>
      <c r="N10" s="2606"/>
      <c r="O10" s="2606"/>
      <c r="P10" s="2606"/>
      <c r="Q10" s="2606"/>
      <c r="R10" s="2606"/>
      <c r="S10" s="2606"/>
      <c r="T10" s="2606"/>
      <c r="U10" s="2606"/>
      <c r="V10" s="2606"/>
      <c r="W10" s="2606"/>
      <c r="X10" s="2606"/>
      <c r="Y10" s="2606"/>
    </row>
    <row r="11" spans="1:25" s="2416" customFormat="1">
      <c r="A11" s="2417" t="s">
        <v>2744</v>
      </c>
      <c r="B11" s="2418" t="s">
        <v>3406</v>
      </c>
      <c r="C11" s="2414"/>
      <c r="D11" s="2415"/>
      <c r="E11" s="2591"/>
      <c r="F11" s="2403">
        <f>D11*E11</f>
        <v>0</v>
      </c>
      <c r="G11" s="2606"/>
      <c r="H11" s="2606"/>
      <c r="I11" s="2606"/>
      <c r="J11" s="2606"/>
      <c r="K11" s="2606"/>
      <c r="L11" s="2606"/>
      <c r="M11" s="2606"/>
      <c r="N11" s="2606"/>
      <c r="O11" s="2606"/>
      <c r="P11" s="2606"/>
      <c r="Q11" s="2606"/>
      <c r="R11" s="2606"/>
      <c r="S11" s="2606"/>
      <c r="T11" s="2606"/>
      <c r="U11" s="2606"/>
      <c r="V11" s="2606"/>
      <c r="W11" s="2606"/>
      <c r="X11" s="2606"/>
      <c r="Y11" s="2606"/>
    </row>
    <row r="12" spans="1:25" s="2416" customFormat="1">
      <c r="A12" s="2417"/>
      <c r="B12" s="2418" t="s">
        <v>3407</v>
      </c>
      <c r="C12" s="2414" t="s">
        <v>84</v>
      </c>
      <c r="D12" s="2415">
        <v>6</v>
      </c>
      <c r="E12" s="2554"/>
      <c r="F12" s="2403" t="str">
        <f t="shared" ref="F12:F19" si="0">IF(AND(D12&lt;&gt;"",E12&lt;&gt;""),D12*E12,"")</f>
        <v/>
      </c>
      <c r="G12" s="2606"/>
      <c r="H12" s="2606"/>
      <c r="I12" s="2606"/>
      <c r="J12" s="2606"/>
      <c r="K12" s="2606"/>
      <c r="L12" s="2606"/>
      <c r="M12" s="2606"/>
      <c r="N12" s="2606"/>
      <c r="O12" s="2606"/>
      <c r="P12" s="2606"/>
      <c r="Q12" s="2606"/>
      <c r="R12" s="2606"/>
      <c r="S12" s="2606"/>
      <c r="T12" s="2606"/>
      <c r="U12" s="2606"/>
      <c r="V12" s="2606"/>
      <c r="W12" s="2606"/>
      <c r="X12" s="2606"/>
      <c r="Y12" s="2606"/>
    </row>
    <row r="13" spans="1:25" s="2416" customFormat="1">
      <c r="A13" s="2417"/>
      <c r="B13" s="2418" t="s">
        <v>3408</v>
      </c>
      <c r="C13" s="2414" t="s">
        <v>84</v>
      </c>
      <c r="D13" s="2415">
        <v>2</v>
      </c>
      <c r="E13" s="2554"/>
      <c r="F13" s="2403" t="str">
        <f t="shared" si="0"/>
        <v/>
      </c>
      <c r="G13" s="2606"/>
      <c r="H13" s="2606"/>
      <c r="I13" s="2606"/>
      <c r="J13" s="2606"/>
      <c r="K13" s="2606"/>
      <c r="L13" s="2606"/>
      <c r="M13" s="2606"/>
      <c r="N13" s="2606"/>
      <c r="O13" s="2606"/>
      <c r="P13" s="2606"/>
      <c r="Q13" s="2606"/>
      <c r="R13" s="2606"/>
      <c r="S13" s="2606"/>
      <c r="T13" s="2606"/>
      <c r="U13" s="2606"/>
      <c r="V13" s="2606"/>
      <c r="W13" s="2606"/>
      <c r="X13" s="2606"/>
      <c r="Y13" s="2606"/>
    </row>
    <row r="14" spans="1:25" s="2416" customFormat="1">
      <c r="A14" s="2417"/>
      <c r="B14" s="2418" t="s">
        <v>3409</v>
      </c>
      <c r="C14" s="2414" t="s">
        <v>84</v>
      </c>
      <c r="D14" s="2415">
        <v>1</v>
      </c>
      <c r="E14" s="2554"/>
      <c r="F14" s="2403" t="str">
        <f t="shared" si="0"/>
        <v/>
      </c>
      <c r="G14" s="2606"/>
      <c r="H14" s="2606"/>
      <c r="I14" s="2606"/>
      <c r="J14" s="2606"/>
      <c r="K14" s="2606"/>
      <c r="L14" s="2606"/>
      <c r="M14" s="2606"/>
      <c r="N14" s="2606"/>
      <c r="O14" s="2606"/>
      <c r="P14" s="2606"/>
      <c r="Q14" s="2606"/>
      <c r="R14" s="2606"/>
      <c r="S14" s="2606"/>
      <c r="T14" s="2606"/>
      <c r="U14" s="2606"/>
      <c r="V14" s="2606"/>
      <c r="W14" s="2606"/>
      <c r="X14" s="2606"/>
      <c r="Y14" s="2606"/>
    </row>
    <row r="15" spans="1:25" s="2416" customFormat="1">
      <c r="A15" s="2417"/>
      <c r="B15" s="2418" t="s">
        <v>3410</v>
      </c>
      <c r="C15" s="2414" t="s">
        <v>84</v>
      </c>
      <c r="D15" s="2415">
        <v>2</v>
      </c>
      <c r="E15" s="2554"/>
      <c r="F15" s="2403" t="str">
        <f t="shared" si="0"/>
        <v/>
      </c>
      <c r="G15" s="2606"/>
      <c r="H15" s="2606"/>
      <c r="I15" s="2606"/>
      <c r="J15" s="2606"/>
      <c r="K15" s="2606"/>
      <c r="L15" s="2606"/>
      <c r="M15" s="2606"/>
      <c r="N15" s="2606"/>
      <c r="O15" s="2606"/>
      <c r="P15" s="2606"/>
      <c r="Q15" s="2606"/>
      <c r="R15" s="2606"/>
      <c r="S15" s="2606"/>
      <c r="T15" s="2606"/>
      <c r="U15" s="2606"/>
      <c r="V15" s="2606"/>
      <c r="W15" s="2606"/>
      <c r="X15" s="2606"/>
      <c r="Y15" s="2606"/>
    </row>
    <row r="16" spans="1:25" s="2416" customFormat="1">
      <c r="A16" s="2417"/>
      <c r="B16" s="2418" t="s">
        <v>3411</v>
      </c>
      <c r="C16" s="2414" t="s">
        <v>84</v>
      </c>
      <c r="D16" s="2415">
        <v>11</v>
      </c>
      <c r="E16" s="2554"/>
      <c r="F16" s="2403" t="str">
        <f t="shared" si="0"/>
        <v/>
      </c>
      <c r="G16" s="2606"/>
      <c r="H16" s="2606"/>
      <c r="I16" s="2606"/>
      <c r="J16" s="2606"/>
      <c r="K16" s="2606"/>
      <c r="L16" s="2606"/>
      <c r="M16" s="2606"/>
      <c r="N16" s="2606"/>
      <c r="O16" s="2606"/>
      <c r="P16" s="2606"/>
      <c r="Q16" s="2606"/>
      <c r="R16" s="2606"/>
      <c r="S16" s="2606"/>
      <c r="T16" s="2606"/>
      <c r="U16" s="2606"/>
      <c r="V16" s="2606"/>
      <c r="W16" s="2606"/>
      <c r="X16" s="2606"/>
      <c r="Y16" s="2606"/>
    </row>
    <row r="17" spans="1:25" s="2416" customFormat="1">
      <c r="A17" s="2417"/>
      <c r="B17" s="2418" t="s">
        <v>3412</v>
      </c>
      <c r="C17" s="2414" t="s">
        <v>84</v>
      </c>
      <c r="D17" s="2415">
        <v>10</v>
      </c>
      <c r="E17" s="2554"/>
      <c r="F17" s="2403" t="str">
        <f t="shared" si="0"/>
        <v/>
      </c>
      <c r="G17" s="2606"/>
      <c r="H17" s="2606"/>
      <c r="I17" s="2606"/>
      <c r="J17" s="2606"/>
      <c r="K17" s="2606"/>
      <c r="L17" s="2606"/>
      <c r="M17" s="2606"/>
      <c r="N17" s="2606"/>
      <c r="O17" s="2606"/>
      <c r="P17" s="2606"/>
      <c r="Q17" s="2606"/>
      <c r="R17" s="2606"/>
      <c r="S17" s="2606"/>
      <c r="T17" s="2606"/>
      <c r="U17" s="2606"/>
      <c r="V17" s="2606"/>
      <c r="W17" s="2606"/>
      <c r="X17" s="2606"/>
      <c r="Y17" s="2606"/>
    </row>
    <row r="18" spans="1:25" s="2416" customFormat="1">
      <c r="A18" s="2417"/>
      <c r="B18" s="2418" t="s">
        <v>3413</v>
      </c>
      <c r="C18" s="2414" t="s">
        <v>84</v>
      </c>
      <c r="D18" s="2415">
        <v>1</v>
      </c>
      <c r="E18" s="2554"/>
      <c r="F18" s="2403" t="str">
        <f t="shared" si="0"/>
        <v/>
      </c>
      <c r="G18" s="2606"/>
      <c r="H18" s="2606"/>
      <c r="I18" s="2606"/>
      <c r="J18" s="2606"/>
      <c r="K18" s="2606"/>
      <c r="L18" s="2606"/>
      <c r="M18" s="2606"/>
      <c r="N18" s="2606"/>
      <c r="O18" s="2606"/>
      <c r="P18" s="2606"/>
      <c r="Q18" s="2606"/>
      <c r="R18" s="2606"/>
      <c r="S18" s="2606"/>
      <c r="T18" s="2606"/>
      <c r="U18" s="2606"/>
      <c r="V18" s="2606"/>
      <c r="W18" s="2606"/>
      <c r="X18" s="2606"/>
      <c r="Y18" s="2606"/>
    </row>
    <row r="19" spans="1:25" s="2416" customFormat="1">
      <c r="A19" s="2417"/>
      <c r="B19" s="2418"/>
      <c r="C19" s="2414"/>
      <c r="D19" s="2415"/>
      <c r="E19" s="2554"/>
      <c r="F19" s="2403" t="str">
        <f t="shared" si="0"/>
        <v/>
      </c>
      <c r="G19" s="2606"/>
      <c r="H19" s="2606"/>
      <c r="I19" s="2606"/>
      <c r="J19" s="2606"/>
      <c r="K19" s="2606"/>
      <c r="L19" s="2606"/>
      <c r="M19" s="2606"/>
      <c r="N19" s="2606"/>
      <c r="O19" s="2606"/>
      <c r="P19" s="2606"/>
      <c r="Q19" s="2606"/>
      <c r="R19" s="2606"/>
      <c r="S19" s="2606"/>
      <c r="T19" s="2606"/>
      <c r="U19" s="2606"/>
      <c r="V19" s="2606"/>
      <c r="W19" s="2606"/>
      <c r="X19" s="2606"/>
      <c r="Y19" s="2606"/>
    </row>
    <row r="20" spans="1:25" s="2416" customFormat="1">
      <c r="A20" s="2419">
        <f>COUNT($A$3:A19)+1</f>
        <v>2</v>
      </c>
      <c r="B20" s="2413" t="s">
        <v>3414</v>
      </c>
      <c r="C20" s="2414"/>
      <c r="D20" s="2415"/>
      <c r="E20" s="2591"/>
      <c r="F20" s="2403">
        <f>D20*E20</f>
        <v>0</v>
      </c>
      <c r="G20" s="2606"/>
      <c r="H20" s="2606"/>
      <c r="I20" s="2606"/>
      <c r="J20" s="2606"/>
      <c r="K20" s="2606"/>
      <c r="L20" s="2606"/>
      <c r="M20" s="2606"/>
      <c r="N20" s="2606"/>
      <c r="O20" s="2606"/>
      <c r="P20" s="2606"/>
      <c r="Q20" s="2606"/>
      <c r="R20" s="2606"/>
      <c r="S20" s="2606"/>
      <c r="T20" s="2606"/>
      <c r="U20" s="2606"/>
      <c r="V20" s="2606"/>
      <c r="W20" s="2606"/>
      <c r="X20" s="2606"/>
      <c r="Y20" s="2606"/>
    </row>
    <row r="21" spans="1:25" s="2416" customFormat="1" ht="38.25">
      <c r="A21" s="2412"/>
      <c r="B21" s="2413" t="s">
        <v>3405</v>
      </c>
      <c r="C21" s="2414"/>
      <c r="D21" s="2415"/>
      <c r="E21" s="2591"/>
      <c r="F21" s="2403">
        <f>D21*E21</f>
        <v>0</v>
      </c>
      <c r="G21" s="2606"/>
      <c r="H21" s="2606"/>
      <c r="I21" s="2606"/>
      <c r="J21" s="2606"/>
      <c r="K21" s="2606"/>
      <c r="L21" s="2606"/>
      <c r="M21" s="2606"/>
      <c r="N21" s="2606"/>
      <c r="O21" s="2606"/>
      <c r="P21" s="2606"/>
      <c r="Q21" s="2606"/>
      <c r="R21" s="2606"/>
      <c r="S21" s="2606"/>
      <c r="T21" s="2606"/>
      <c r="U21" s="2606"/>
      <c r="V21" s="2606"/>
      <c r="W21" s="2606"/>
      <c r="X21" s="2606"/>
      <c r="Y21" s="2606"/>
    </row>
    <row r="22" spans="1:25" s="2416" customFormat="1">
      <c r="A22" s="2417" t="s">
        <v>2744</v>
      </c>
      <c r="B22" s="2418" t="s">
        <v>3406</v>
      </c>
      <c r="C22" s="2414"/>
      <c r="D22" s="2415"/>
      <c r="E22" s="2591"/>
      <c r="F22" s="2403">
        <f>D22*E22</f>
        <v>0</v>
      </c>
      <c r="G22" s="2606"/>
      <c r="H22" s="2606"/>
      <c r="I22" s="2606"/>
      <c r="J22" s="2606"/>
      <c r="K22" s="2606"/>
      <c r="L22" s="2606"/>
      <c r="M22" s="2606"/>
      <c r="N22" s="2606"/>
      <c r="O22" s="2606"/>
      <c r="P22" s="2606"/>
      <c r="Q22" s="2606"/>
      <c r="R22" s="2606"/>
      <c r="S22" s="2606"/>
      <c r="T22" s="2606"/>
      <c r="U22" s="2606"/>
      <c r="V22" s="2606"/>
      <c r="W22" s="2606"/>
      <c r="X22" s="2606"/>
      <c r="Y22" s="2606"/>
    </row>
    <row r="23" spans="1:25" s="2416" customFormat="1" ht="25.5">
      <c r="A23" s="2417"/>
      <c r="B23" s="2418" t="s">
        <v>3415</v>
      </c>
      <c r="C23" s="2414" t="s">
        <v>84</v>
      </c>
      <c r="D23" s="2415">
        <v>2</v>
      </c>
      <c r="E23" s="2554"/>
      <c r="F23" s="2403" t="str">
        <f>IF(AND(D23&lt;&gt;"",E23&lt;&gt;""),D23*E23,"")</f>
        <v/>
      </c>
      <c r="G23" s="2606"/>
      <c r="H23" s="2606"/>
      <c r="I23" s="2606"/>
      <c r="J23" s="2606"/>
      <c r="K23" s="2606"/>
      <c r="L23" s="2606"/>
      <c r="M23" s="2606"/>
      <c r="N23" s="2606"/>
      <c r="O23" s="2606"/>
      <c r="P23" s="2606"/>
      <c r="Q23" s="2606"/>
      <c r="R23" s="2606"/>
      <c r="S23" s="2606"/>
      <c r="T23" s="2606"/>
      <c r="U23" s="2606"/>
      <c r="V23" s="2606"/>
      <c r="W23" s="2606"/>
      <c r="X23" s="2606"/>
      <c r="Y23" s="2606"/>
    </row>
    <row r="24" spans="1:25" s="2416" customFormat="1" ht="25.5">
      <c r="A24" s="2417"/>
      <c r="B24" s="2418" t="s">
        <v>3416</v>
      </c>
      <c r="C24" s="2414" t="s">
        <v>84</v>
      </c>
      <c r="D24" s="2415">
        <v>2</v>
      </c>
      <c r="E24" s="2554"/>
      <c r="F24" s="2403" t="str">
        <f>IF(AND(D24&lt;&gt;"",E24&lt;&gt;""),D24*E24,"")</f>
        <v/>
      </c>
      <c r="G24" s="2606"/>
      <c r="H24" s="2606"/>
      <c r="I24" s="2606"/>
      <c r="J24" s="2606"/>
      <c r="K24" s="2606"/>
      <c r="L24" s="2606"/>
      <c r="M24" s="2606"/>
      <c r="N24" s="2606"/>
      <c r="O24" s="2606"/>
      <c r="P24" s="2606"/>
      <c r="Q24" s="2606"/>
      <c r="R24" s="2606"/>
      <c r="S24" s="2606"/>
      <c r="T24" s="2606"/>
      <c r="U24" s="2606"/>
      <c r="V24" s="2606"/>
      <c r="W24" s="2606"/>
      <c r="X24" s="2606"/>
      <c r="Y24" s="2606"/>
    </row>
    <row r="25" spans="1:25" s="2416" customFormat="1" ht="25.5">
      <c r="A25" s="2417"/>
      <c r="B25" s="2418" t="s">
        <v>3417</v>
      </c>
      <c r="C25" s="2414" t="s">
        <v>84</v>
      </c>
      <c r="D25" s="2415">
        <v>4</v>
      </c>
      <c r="E25" s="2554"/>
      <c r="F25" s="2403" t="str">
        <f>IF(AND(D25&lt;&gt;"",E25&lt;&gt;""),D25*E25,"")</f>
        <v/>
      </c>
      <c r="G25" s="2606"/>
      <c r="H25" s="2606"/>
      <c r="I25" s="2606"/>
      <c r="J25" s="2606"/>
      <c r="K25" s="2606"/>
      <c r="L25" s="2606"/>
      <c r="M25" s="2606"/>
      <c r="N25" s="2606"/>
      <c r="O25" s="2606"/>
      <c r="P25" s="2606"/>
      <c r="Q25" s="2606"/>
      <c r="R25" s="2606"/>
      <c r="S25" s="2606"/>
      <c r="T25" s="2606"/>
      <c r="U25" s="2606"/>
      <c r="V25" s="2606"/>
      <c r="W25" s="2606"/>
      <c r="X25" s="2606"/>
      <c r="Y25" s="2606"/>
    </row>
    <row r="26" spans="1:25" s="2416" customFormat="1" ht="25.5">
      <c r="A26" s="2417"/>
      <c r="B26" s="2418" t="s">
        <v>3418</v>
      </c>
      <c r="C26" s="2414" t="s">
        <v>84</v>
      </c>
      <c r="D26" s="2415">
        <v>8</v>
      </c>
      <c r="E26" s="2554"/>
      <c r="F26" s="2403" t="str">
        <f>IF(AND(D26&lt;&gt;"",E26&lt;&gt;""),D26*E26,"")</f>
        <v/>
      </c>
      <c r="G26" s="2606"/>
      <c r="H26" s="2606"/>
      <c r="I26" s="2606"/>
      <c r="J26" s="2606"/>
      <c r="K26" s="2606"/>
      <c r="L26" s="2606"/>
      <c r="M26" s="2606"/>
      <c r="N26" s="2606"/>
      <c r="O26" s="2606"/>
      <c r="P26" s="2606"/>
      <c r="Q26" s="2606"/>
      <c r="R26" s="2606"/>
      <c r="S26" s="2606"/>
      <c r="T26" s="2606"/>
      <c r="U26" s="2606"/>
      <c r="V26" s="2606"/>
      <c r="W26" s="2606"/>
      <c r="X26" s="2606"/>
      <c r="Y26" s="2606"/>
    </row>
    <row r="27" spans="1:25" s="2416" customFormat="1">
      <c r="A27" s="2417"/>
      <c r="B27" s="2418"/>
      <c r="C27" s="2414"/>
      <c r="D27" s="2415"/>
      <c r="E27" s="2554"/>
      <c r="F27" s="2403"/>
      <c r="G27" s="2606"/>
      <c r="H27" s="2606"/>
      <c r="I27" s="2606"/>
      <c r="J27" s="2606"/>
      <c r="K27" s="2606"/>
      <c r="L27" s="2606"/>
      <c r="M27" s="2606"/>
      <c r="N27" s="2606"/>
      <c r="O27" s="2606"/>
      <c r="P27" s="2606"/>
      <c r="Q27" s="2606"/>
      <c r="R27" s="2606"/>
      <c r="S27" s="2606"/>
      <c r="T27" s="2606"/>
      <c r="U27" s="2606"/>
      <c r="V27" s="2606"/>
      <c r="W27" s="2606"/>
      <c r="X27" s="2606"/>
      <c r="Y27" s="2606"/>
    </row>
    <row r="28" spans="1:25" s="2424" customFormat="1">
      <c r="A28" s="2419">
        <f>COUNT($A$3:A27)+1</f>
        <v>3</v>
      </c>
      <c r="B28" s="2420" t="s">
        <v>3419</v>
      </c>
      <c r="C28" s="2421"/>
      <c r="D28" s="2422"/>
      <c r="E28" s="2592"/>
      <c r="F28" s="2423"/>
      <c r="G28" s="2607"/>
      <c r="H28" s="2608"/>
      <c r="I28" s="2608"/>
      <c r="J28" s="2609"/>
      <c r="K28" s="2610"/>
      <c r="L28" s="2611"/>
      <c r="M28" s="2609"/>
      <c r="N28" s="2609"/>
      <c r="O28" s="2609"/>
      <c r="P28" s="2609"/>
      <c r="Q28" s="2609"/>
      <c r="R28" s="2612"/>
      <c r="S28" s="2609"/>
      <c r="T28" s="2613"/>
      <c r="U28" s="2613"/>
      <c r="V28" s="2613"/>
      <c r="W28" s="2613"/>
      <c r="X28" s="2613"/>
      <c r="Y28" s="2613"/>
    </row>
    <row r="29" spans="1:25" s="2424" customFormat="1" ht="63.75">
      <c r="A29" s="2419"/>
      <c r="B29" s="2425" t="s">
        <v>3420</v>
      </c>
      <c r="C29" s="2421"/>
      <c r="D29" s="2422"/>
      <c r="E29" s="2592"/>
      <c r="F29" s="2423"/>
      <c r="G29" s="2607"/>
      <c r="H29" s="2608"/>
      <c r="I29" s="2608"/>
      <c r="J29" s="2609"/>
      <c r="K29" s="2610"/>
      <c r="L29" s="2611"/>
      <c r="M29" s="2609"/>
      <c r="N29" s="2609"/>
      <c r="O29" s="2609"/>
      <c r="P29" s="2609"/>
      <c r="Q29" s="2609"/>
      <c r="R29" s="2612"/>
      <c r="S29" s="2609"/>
      <c r="T29" s="2613"/>
      <c r="U29" s="2613"/>
      <c r="V29" s="2613"/>
      <c r="W29" s="2613"/>
      <c r="X29" s="2613"/>
      <c r="Y29" s="2613"/>
    </row>
    <row r="30" spans="1:25" s="2424" customFormat="1">
      <c r="A30" s="2426" t="s">
        <v>2744</v>
      </c>
      <c r="B30" s="2427" t="s">
        <v>3421</v>
      </c>
      <c r="C30" s="2428"/>
      <c r="D30" s="2422"/>
      <c r="E30" s="2592"/>
      <c r="F30" s="2423"/>
      <c r="G30" s="2607"/>
      <c r="H30" s="2608"/>
      <c r="I30" s="2608"/>
      <c r="J30" s="2609"/>
      <c r="K30" s="2610"/>
      <c r="L30" s="2611"/>
      <c r="M30" s="2609"/>
      <c r="N30" s="2609"/>
      <c r="O30" s="2609"/>
      <c r="P30" s="2609"/>
      <c r="Q30" s="2609"/>
      <c r="R30" s="2612"/>
      <c r="S30" s="2609"/>
      <c r="T30" s="2613"/>
      <c r="U30" s="2613"/>
      <c r="V30" s="2613"/>
      <c r="W30" s="2613"/>
      <c r="X30" s="2613"/>
      <c r="Y30" s="2613"/>
    </row>
    <row r="31" spans="1:25" s="2424" customFormat="1">
      <c r="A31" s="2419"/>
      <c r="B31" s="2425"/>
      <c r="C31" s="2428" t="s">
        <v>2456</v>
      </c>
      <c r="D31" s="2422">
        <f>SUM(D11:D30)</f>
        <v>49</v>
      </c>
      <c r="E31" s="2592"/>
      <c r="F31" s="2422">
        <f>E31*D31</f>
        <v>0</v>
      </c>
      <c r="G31" s="2607"/>
      <c r="H31" s="2608"/>
      <c r="I31" s="2608"/>
      <c r="J31" s="2609"/>
      <c r="K31" s="2610"/>
      <c r="L31" s="2611"/>
      <c r="M31" s="2609"/>
      <c r="N31" s="2609"/>
      <c r="O31" s="2609"/>
      <c r="P31" s="2609"/>
      <c r="Q31" s="2609"/>
      <c r="R31" s="2612"/>
      <c r="S31" s="2609"/>
      <c r="T31" s="2613"/>
      <c r="U31" s="2613"/>
      <c r="V31" s="2613"/>
      <c r="W31" s="2613"/>
      <c r="X31" s="2613"/>
      <c r="Y31" s="2613"/>
    </row>
    <row r="32" spans="1:25" s="2285" customFormat="1" ht="102">
      <c r="A32" s="2419">
        <f>COUNT($A$3:A31)+1</f>
        <v>4</v>
      </c>
      <c r="B32" s="2429" t="s">
        <v>3422</v>
      </c>
      <c r="C32" s="2430"/>
      <c r="D32" s="2431"/>
      <c r="E32" s="2593"/>
      <c r="F32" s="2432"/>
      <c r="G32" s="2580"/>
      <c r="H32" s="2119"/>
      <c r="I32" s="2580"/>
      <c r="J32" s="2580"/>
      <c r="K32" s="2580"/>
      <c r="L32" s="2580"/>
      <c r="M32" s="2580"/>
      <c r="N32" s="2580"/>
      <c r="O32" s="2580"/>
      <c r="P32" s="2580"/>
      <c r="Q32" s="2580"/>
      <c r="R32" s="2580"/>
      <c r="S32" s="2580"/>
      <c r="T32" s="2580"/>
      <c r="U32" s="2580"/>
      <c r="V32" s="2580"/>
      <c r="W32" s="2580"/>
      <c r="X32" s="2580"/>
      <c r="Y32" s="2580"/>
    </row>
    <row r="33" spans="1:25" s="2424" customFormat="1">
      <c r="A33" s="2426" t="s">
        <v>2744</v>
      </c>
      <c r="B33" s="2427" t="s">
        <v>3423</v>
      </c>
      <c r="C33" s="2433"/>
      <c r="D33" s="2434"/>
      <c r="E33" s="2592"/>
      <c r="F33" s="2422"/>
      <c r="G33" s="2607"/>
      <c r="H33" s="2608"/>
      <c r="I33" s="2608"/>
      <c r="J33" s="2609"/>
      <c r="K33" s="2610"/>
      <c r="L33" s="2611"/>
      <c r="M33" s="2609"/>
      <c r="N33" s="2609"/>
      <c r="O33" s="2609"/>
      <c r="P33" s="2609"/>
      <c r="Q33" s="2609"/>
      <c r="R33" s="2612"/>
      <c r="S33" s="2609"/>
      <c r="T33" s="2613"/>
      <c r="U33" s="2613"/>
      <c r="V33" s="2613"/>
      <c r="W33" s="2613"/>
      <c r="X33" s="2613"/>
      <c r="Y33" s="2613"/>
    </row>
    <row r="34" spans="1:25" s="2424" customFormat="1">
      <c r="A34" s="2419"/>
      <c r="B34" s="2425" t="s">
        <v>3424</v>
      </c>
      <c r="C34" s="2435" t="s">
        <v>2456</v>
      </c>
      <c r="D34" s="2434">
        <v>49</v>
      </c>
      <c r="E34" s="2592"/>
      <c r="F34" s="2434">
        <f>E34*D34</f>
        <v>0</v>
      </c>
      <c r="G34" s="2607"/>
      <c r="H34" s="2608"/>
      <c r="I34" s="2608"/>
      <c r="J34" s="2609"/>
      <c r="K34" s="2610"/>
      <c r="L34" s="2611"/>
      <c r="M34" s="2609"/>
      <c r="N34" s="2609"/>
      <c r="O34" s="2609"/>
      <c r="P34" s="2609"/>
      <c r="Q34" s="2609"/>
      <c r="R34" s="2612"/>
      <c r="S34" s="2609"/>
      <c r="T34" s="2613"/>
      <c r="U34" s="2613"/>
      <c r="V34" s="2613"/>
      <c r="W34" s="2613"/>
      <c r="X34" s="2613"/>
      <c r="Y34" s="2613"/>
    </row>
    <row r="35" spans="1:25" s="2439" customFormat="1">
      <c r="A35" s="2436"/>
      <c r="B35" s="2425"/>
      <c r="C35" s="2437"/>
      <c r="D35" s="2438"/>
      <c r="E35" s="2594"/>
      <c r="F35" s="2438"/>
      <c r="G35" s="2580"/>
      <c r="H35" s="2119"/>
      <c r="I35" s="2580"/>
      <c r="J35" s="2614"/>
      <c r="K35" s="2614"/>
      <c r="L35" s="2614"/>
      <c r="M35" s="2614"/>
      <c r="N35" s="2614"/>
      <c r="O35" s="2614"/>
      <c r="P35" s="2614"/>
      <c r="Q35" s="2614"/>
      <c r="R35" s="2614"/>
      <c r="S35" s="2614"/>
      <c r="T35" s="2614"/>
      <c r="U35" s="2614"/>
      <c r="V35" s="2614"/>
      <c r="W35" s="2614"/>
      <c r="X35" s="2614"/>
      <c r="Y35" s="2614"/>
    </row>
    <row r="36" spans="1:25" s="2285" customFormat="1" ht="51">
      <c r="A36" s="2419">
        <f>COUNT($A$3:A35)+1</f>
        <v>5</v>
      </c>
      <c r="B36" s="2429" t="s">
        <v>3425</v>
      </c>
      <c r="C36" s="2430"/>
      <c r="D36" s="2431"/>
      <c r="E36" s="2593"/>
      <c r="F36" s="2432"/>
      <c r="G36" s="2580"/>
      <c r="H36" s="2119"/>
      <c r="I36" s="2580"/>
      <c r="J36" s="2580"/>
      <c r="K36" s="2580"/>
      <c r="L36" s="2580"/>
      <c r="M36" s="2580"/>
      <c r="N36" s="2580"/>
      <c r="O36" s="2580"/>
      <c r="P36" s="2580"/>
      <c r="Q36" s="2580"/>
      <c r="R36" s="2580"/>
      <c r="S36" s="2580"/>
      <c r="T36" s="2580"/>
      <c r="U36" s="2580"/>
      <c r="V36" s="2580"/>
      <c r="W36" s="2580"/>
      <c r="X36" s="2580"/>
      <c r="Y36" s="2580"/>
    </row>
    <row r="37" spans="1:25" s="2424" customFormat="1">
      <c r="A37" s="2426" t="s">
        <v>2985</v>
      </c>
      <c r="B37" s="2427" t="s">
        <v>3426</v>
      </c>
      <c r="C37" s="2433"/>
      <c r="D37" s="2434"/>
      <c r="E37" s="2592"/>
      <c r="F37" s="2423"/>
      <c r="G37" s="2607"/>
      <c r="H37" s="2608"/>
      <c r="I37" s="2608"/>
      <c r="J37" s="2609"/>
      <c r="K37" s="2610"/>
      <c r="L37" s="2611"/>
      <c r="M37" s="2609"/>
      <c r="N37" s="2609"/>
      <c r="O37" s="2609"/>
      <c r="P37" s="2609"/>
      <c r="Q37" s="2609"/>
      <c r="R37" s="2612"/>
      <c r="S37" s="2609"/>
      <c r="T37" s="2613"/>
      <c r="U37" s="2613"/>
      <c r="V37" s="2613"/>
      <c r="W37" s="2613"/>
      <c r="X37" s="2613"/>
      <c r="Y37" s="2613"/>
    </row>
    <row r="38" spans="1:25" s="2285" customFormat="1" ht="16.5" customHeight="1">
      <c r="A38" s="2440"/>
      <c r="B38" s="2441" t="s">
        <v>3424</v>
      </c>
      <c r="C38" s="2442" t="s">
        <v>84</v>
      </c>
      <c r="D38" s="2432">
        <v>49</v>
      </c>
      <c r="E38" s="2593"/>
      <c r="F38" s="2432">
        <f>D38*E38</f>
        <v>0</v>
      </c>
      <c r="G38" s="2580"/>
      <c r="H38" s="2119"/>
      <c r="I38" s="2580"/>
      <c r="J38" s="2580"/>
      <c r="K38" s="2580"/>
      <c r="L38" s="2580"/>
      <c r="M38" s="2580"/>
      <c r="N38" s="2580"/>
      <c r="O38" s="2580"/>
      <c r="P38" s="2580"/>
      <c r="Q38" s="2580"/>
      <c r="R38" s="2580"/>
      <c r="S38" s="2580"/>
      <c r="T38" s="2580"/>
      <c r="U38" s="2580"/>
      <c r="V38" s="2580"/>
      <c r="W38" s="2580"/>
      <c r="X38" s="2580"/>
      <c r="Y38" s="2580"/>
    </row>
    <row r="39" spans="1:25" s="2439" customFormat="1">
      <c r="A39" s="2436"/>
      <c r="B39" s="2425"/>
      <c r="C39" s="2442"/>
      <c r="D39" s="2432"/>
      <c r="E39" s="2593"/>
      <c r="F39" s="2432"/>
      <c r="G39" s="2580"/>
      <c r="H39" s="2119"/>
      <c r="I39" s="2580"/>
      <c r="J39" s="2614"/>
      <c r="K39" s="2614"/>
      <c r="L39" s="2614"/>
      <c r="M39" s="2614"/>
      <c r="N39" s="2614"/>
      <c r="O39" s="2614"/>
      <c r="P39" s="2614"/>
      <c r="Q39" s="2614"/>
      <c r="R39" s="2614"/>
      <c r="S39" s="2614"/>
      <c r="T39" s="2614"/>
      <c r="U39" s="2614"/>
      <c r="V39" s="2614"/>
      <c r="W39" s="2614"/>
      <c r="X39" s="2614"/>
      <c r="Y39" s="2614"/>
    </row>
    <row r="40" spans="1:25" s="2285" customFormat="1" ht="25.5">
      <c r="A40" s="2419">
        <f>COUNT($A$3:A39)+1</f>
        <v>6</v>
      </c>
      <c r="B40" s="2443" t="s">
        <v>3427</v>
      </c>
      <c r="C40" s="2442" t="s">
        <v>73</v>
      </c>
      <c r="D40" s="2432">
        <v>49</v>
      </c>
      <c r="E40" s="2593"/>
      <c r="F40" s="2432">
        <f>D40*E40</f>
        <v>0</v>
      </c>
      <c r="G40" s="2580"/>
      <c r="H40" s="2119"/>
      <c r="I40" s="2580"/>
      <c r="J40" s="2580"/>
      <c r="K40" s="2580"/>
      <c r="L40" s="2580"/>
      <c r="M40" s="2580"/>
      <c r="N40" s="2580"/>
      <c r="O40" s="2580"/>
      <c r="P40" s="2580"/>
      <c r="Q40" s="2580"/>
      <c r="R40" s="2580"/>
      <c r="S40" s="2580"/>
      <c r="T40" s="2580"/>
      <c r="U40" s="2580"/>
      <c r="V40" s="2580"/>
      <c r="W40" s="2580"/>
      <c r="X40" s="2580"/>
      <c r="Y40" s="2580"/>
    </row>
    <row r="41" spans="1:25" s="2439" customFormat="1">
      <c r="A41" s="2436"/>
      <c r="B41" s="2425"/>
      <c r="C41" s="2442"/>
      <c r="D41" s="2432"/>
      <c r="E41" s="2593"/>
      <c r="F41" s="2432"/>
      <c r="G41" s="2580"/>
      <c r="H41" s="2119"/>
      <c r="I41" s="2580"/>
      <c r="J41" s="2614"/>
      <c r="K41" s="2614"/>
      <c r="L41" s="2614"/>
      <c r="M41" s="2614"/>
      <c r="N41" s="2614"/>
      <c r="O41" s="2614"/>
      <c r="P41" s="2614"/>
      <c r="Q41" s="2614"/>
      <c r="R41" s="2614"/>
      <c r="S41" s="2614"/>
      <c r="T41" s="2614"/>
      <c r="U41" s="2614"/>
      <c r="V41" s="2614"/>
      <c r="W41" s="2614"/>
      <c r="X41" s="2614"/>
      <c r="Y41" s="2614"/>
    </row>
    <row r="42" spans="1:25" s="2285" customFormat="1" ht="38.25">
      <c r="A42" s="2419">
        <f>COUNT($A$3:A41)+1</f>
        <v>7</v>
      </c>
      <c r="B42" s="2443" t="s">
        <v>3428</v>
      </c>
      <c r="C42" s="2430"/>
      <c r="D42" s="2431"/>
      <c r="E42" s="2593"/>
      <c r="F42" s="2432"/>
      <c r="G42" s="2580"/>
      <c r="H42" s="2119"/>
      <c r="I42" s="2580"/>
      <c r="J42" s="2580"/>
      <c r="K42" s="2580"/>
      <c r="L42" s="2580"/>
      <c r="M42" s="2580"/>
      <c r="N42" s="2580"/>
      <c r="O42" s="2580"/>
      <c r="P42" s="2580"/>
      <c r="Q42" s="2580"/>
      <c r="R42" s="2580"/>
      <c r="S42" s="2580"/>
      <c r="T42" s="2580"/>
      <c r="U42" s="2580"/>
      <c r="V42" s="2580"/>
      <c r="W42" s="2580"/>
      <c r="X42" s="2580"/>
      <c r="Y42" s="2580"/>
    </row>
    <row r="43" spans="1:25" s="2439" customFormat="1">
      <c r="A43" s="2436"/>
      <c r="B43" s="2425" t="s">
        <v>2886</v>
      </c>
      <c r="C43" s="2442" t="s">
        <v>84</v>
      </c>
      <c r="D43" s="2432">
        <v>98</v>
      </c>
      <c r="E43" s="2593"/>
      <c r="F43" s="2432">
        <f>D43*E43</f>
        <v>0</v>
      </c>
      <c r="G43" s="2580"/>
      <c r="H43" s="2119"/>
      <c r="I43" s="2580"/>
      <c r="J43" s="2614"/>
      <c r="K43" s="2614"/>
      <c r="L43" s="2614"/>
      <c r="M43" s="2614"/>
      <c r="N43" s="2614"/>
      <c r="O43" s="2614"/>
      <c r="P43" s="2614"/>
      <c r="Q43" s="2614"/>
      <c r="R43" s="2614"/>
      <c r="S43" s="2614"/>
      <c r="T43" s="2614"/>
      <c r="U43" s="2614"/>
      <c r="V43" s="2614"/>
      <c r="W43" s="2614"/>
      <c r="X43" s="2614"/>
      <c r="Y43" s="2614"/>
    </row>
    <row r="44" spans="1:25" s="2439" customFormat="1">
      <c r="A44" s="2436"/>
      <c r="B44" s="2425"/>
      <c r="C44" s="2442"/>
      <c r="D44" s="2432"/>
      <c r="E44" s="2593"/>
      <c r="F44" s="2432"/>
      <c r="G44" s="2580"/>
      <c r="H44" s="2119"/>
      <c r="I44" s="2580"/>
      <c r="J44" s="2614"/>
      <c r="K44" s="2614"/>
      <c r="L44" s="2614"/>
      <c r="M44" s="2614"/>
      <c r="N44" s="2614"/>
      <c r="O44" s="2614"/>
      <c r="P44" s="2614"/>
      <c r="Q44" s="2614"/>
      <c r="R44" s="2614"/>
      <c r="S44" s="2614"/>
      <c r="T44" s="2614"/>
      <c r="U44" s="2614"/>
      <c r="V44" s="2614"/>
      <c r="W44" s="2614"/>
      <c r="X44" s="2614"/>
      <c r="Y44" s="2614"/>
    </row>
    <row r="45" spans="1:25" s="2416" customFormat="1">
      <c r="A45" s="2419">
        <f>COUNT($A$3:A44)+1</f>
        <v>8</v>
      </c>
      <c r="B45" s="2413" t="s">
        <v>3419</v>
      </c>
      <c r="C45" s="2414"/>
      <c r="D45" s="2415"/>
      <c r="E45" s="2554"/>
      <c r="F45" s="2403" t="str">
        <f t="shared" ref="F45:F62" si="1">IF(AND(D45&lt;&gt;"",E45&lt;&gt;""),D45*E45,"")</f>
        <v/>
      </c>
      <c r="G45" s="2606"/>
      <c r="H45" s="2606"/>
      <c r="I45" s="2606"/>
      <c r="J45" s="2606"/>
      <c r="K45" s="2606"/>
      <c r="L45" s="2606"/>
      <c r="M45" s="2606"/>
      <c r="N45" s="2606"/>
      <c r="O45" s="2606"/>
      <c r="P45" s="2606"/>
      <c r="Q45" s="2606"/>
      <c r="R45" s="2606"/>
      <c r="S45" s="2606"/>
      <c r="T45" s="2606"/>
      <c r="U45" s="2606"/>
      <c r="V45" s="2606"/>
      <c r="W45" s="2606"/>
      <c r="X45" s="2606"/>
      <c r="Y45" s="2606"/>
    </row>
    <row r="46" spans="1:25" s="2416" customFormat="1" ht="25.5">
      <c r="A46" s="2412"/>
      <c r="B46" s="2413" t="s">
        <v>3429</v>
      </c>
      <c r="C46" s="2414"/>
      <c r="D46" s="2415"/>
      <c r="E46" s="2554"/>
      <c r="F46" s="2403" t="str">
        <f t="shared" si="1"/>
        <v/>
      </c>
      <c r="G46" s="2606"/>
      <c r="H46" s="2606"/>
      <c r="I46" s="2606"/>
      <c r="J46" s="2606"/>
      <c r="K46" s="2606"/>
      <c r="L46" s="2606"/>
      <c r="M46" s="2606"/>
      <c r="N46" s="2606"/>
      <c r="O46" s="2606"/>
      <c r="P46" s="2606"/>
      <c r="Q46" s="2606"/>
      <c r="R46" s="2606"/>
      <c r="S46" s="2606"/>
      <c r="T46" s="2606"/>
      <c r="U46" s="2606"/>
      <c r="V46" s="2606"/>
      <c r="W46" s="2606"/>
      <c r="X46" s="2606"/>
      <c r="Y46" s="2606"/>
    </row>
    <row r="47" spans="1:25" s="2416" customFormat="1">
      <c r="A47" s="2417" t="s">
        <v>2744</v>
      </c>
      <c r="B47" s="2418" t="s">
        <v>3430</v>
      </c>
      <c r="C47" s="2414"/>
      <c r="D47" s="2415"/>
      <c r="E47" s="2554"/>
      <c r="F47" s="2403" t="str">
        <f t="shared" si="1"/>
        <v/>
      </c>
      <c r="G47" s="2606"/>
      <c r="H47" s="2606"/>
      <c r="I47" s="2606"/>
      <c r="J47" s="2606"/>
      <c r="K47" s="2606"/>
      <c r="L47" s="2606"/>
      <c r="M47" s="2606"/>
      <c r="N47" s="2606"/>
      <c r="O47" s="2606"/>
      <c r="P47" s="2606"/>
      <c r="Q47" s="2606"/>
      <c r="R47" s="2606"/>
      <c r="S47" s="2606"/>
      <c r="T47" s="2606"/>
      <c r="U47" s="2606"/>
      <c r="V47" s="2606"/>
      <c r="W47" s="2606"/>
      <c r="X47" s="2606"/>
      <c r="Y47" s="2606"/>
    </row>
    <row r="48" spans="1:25" s="2416" customFormat="1">
      <c r="A48" s="2417"/>
      <c r="B48" s="2418" t="s">
        <v>3431</v>
      </c>
      <c r="C48" s="2444" t="s">
        <v>2456</v>
      </c>
      <c r="D48" s="2415">
        <v>49</v>
      </c>
      <c r="E48" s="2554"/>
      <c r="F48" s="2403" t="str">
        <f t="shared" si="1"/>
        <v/>
      </c>
      <c r="G48" s="2606"/>
      <c r="H48" s="2606"/>
      <c r="I48" s="2606"/>
      <c r="J48" s="2606"/>
      <c r="K48" s="2606"/>
      <c r="L48" s="2606"/>
      <c r="M48" s="2606"/>
      <c r="N48" s="2606"/>
      <c r="O48" s="2606"/>
      <c r="P48" s="2606"/>
      <c r="Q48" s="2606"/>
      <c r="R48" s="2606"/>
      <c r="S48" s="2606"/>
      <c r="T48" s="2606"/>
      <c r="U48" s="2606"/>
      <c r="V48" s="2606"/>
      <c r="W48" s="2606"/>
      <c r="X48" s="2606"/>
      <c r="Y48" s="2606"/>
    </row>
    <row r="49" spans="1:25" s="2416" customFormat="1">
      <c r="A49" s="2412"/>
      <c r="B49" s="2413"/>
      <c r="C49" s="2444"/>
      <c r="D49" s="2415"/>
      <c r="E49" s="2554"/>
      <c r="F49" s="2403" t="str">
        <f t="shared" si="1"/>
        <v/>
      </c>
      <c r="G49" s="2606"/>
      <c r="H49" s="2606"/>
      <c r="I49" s="2606"/>
      <c r="J49" s="2606"/>
      <c r="K49" s="2606"/>
      <c r="L49" s="2606"/>
      <c r="M49" s="2606"/>
      <c r="N49" s="2606"/>
      <c r="O49" s="2606"/>
      <c r="P49" s="2606"/>
      <c r="Q49" s="2606"/>
      <c r="R49" s="2606"/>
      <c r="S49" s="2606"/>
      <c r="T49" s="2606"/>
      <c r="U49" s="2606"/>
      <c r="V49" s="2606"/>
      <c r="W49" s="2606"/>
      <c r="X49" s="2606"/>
      <c r="Y49" s="2606"/>
    </row>
    <row r="50" spans="1:25" s="2416" customFormat="1">
      <c r="A50" s="2419">
        <f>COUNT($A$3:A49)+1</f>
        <v>9</v>
      </c>
      <c r="B50" s="2413" t="s">
        <v>3432</v>
      </c>
      <c r="C50" s="2444"/>
      <c r="D50" s="2415"/>
      <c r="E50" s="2554"/>
      <c r="F50" s="2403" t="str">
        <f t="shared" si="1"/>
        <v/>
      </c>
      <c r="G50" s="2606"/>
      <c r="H50" s="2606"/>
      <c r="I50" s="2606"/>
      <c r="J50" s="2606"/>
      <c r="K50" s="2606"/>
      <c r="L50" s="2606"/>
      <c r="M50" s="2606"/>
      <c r="N50" s="2606"/>
      <c r="O50" s="2606"/>
      <c r="P50" s="2606"/>
      <c r="Q50" s="2606"/>
      <c r="R50" s="2606"/>
      <c r="S50" s="2606"/>
      <c r="T50" s="2606"/>
      <c r="U50" s="2606"/>
      <c r="V50" s="2606"/>
      <c r="W50" s="2606"/>
      <c r="X50" s="2606"/>
      <c r="Y50" s="2606"/>
    </row>
    <row r="51" spans="1:25" s="2416" customFormat="1">
      <c r="A51" s="2412"/>
      <c r="B51" s="2413" t="s">
        <v>3433</v>
      </c>
      <c r="C51" s="2444"/>
      <c r="D51" s="2415"/>
      <c r="E51" s="2554"/>
      <c r="F51" s="2403" t="str">
        <f t="shared" si="1"/>
        <v/>
      </c>
      <c r="G51" s="2606"/>
      <c r="H51" s="2606"/>
      <c r="I51" s="2606"/>
      <c r="J51" s="2606"/>
      <c r="K51" s="2606"/>
      <c r="L51" s="2606"/>
      <c r="M51" s="2606"/>
      <c r="N51" s="2606"/>
      <c r="O51" s="2606"/>
      <c r="P51" s="2606"/>
      <c r="Q51" s="2606"/>
      <c r="R51" s="2606"/>
      <c r="S51" s="2606"/>
      <c r="T51" s="2606"/>
      <c r="U51" s="2606"/>
      <c r="V51" s="2606"/>
      <c r="W51" s="2606"/>
      <c r="X51" s="2606"/>
      <c r="Y51" s="2606"/>
    </row>
    <row r="52" spans="1:25" s="2416" customFormat="1">
      <c r="A52" s="2412"/>
      <c r="B52" s="2413" t="s">
        <v>3434</v>
      </c>
      <c r="C52" s="2444" t="s">
        <v>2456</v>
      </c>
      <c r="D52" s="2415">
        <v>49</v>
      </c>
      <c r="E52" s="2554"/>
      <c r="F52" s="2403" t="str">
        <f t="shared" si="1"/>
        <v/>
      </c>
      <c r="G52" s="2606"/>
      <c r="H52" s="2606"/>
      <c r="I52" s="2606"/>
      <c r="J52" s="2606"/>
      <c r="K52" s="2606"/>
      <c r="L52" s="2606"/>
      <c r="M52" s="2606"/>
      <c r="N52" s="2606"/>
      <c r="O52" s="2606"/>
      <c r="P52" s="2606"/>
      <c r="Q52" s="2606"/>
      <c r="R52" s="2606"/>
      <c r="S52" s="2606"/>
      <c r="T52" s="2606"/>
      <c r="U52" s="2606"/>
      <c r="V52" s="2606"/>
      <c r="W52" s="2606"/>
      <c r="X52" s="2606"/>
      <c r="Y52" s="2606"/>
    </row>
    <row r="53" spans="1:25" s="2416" customFormat="1">
      <c r="A53" s="2412"/>
      <c r="B53" s="2413"/>
      <c r="C53" s="2444"/>
      <c r="D53" s="2415"/>
      <c r="E53" s="2554"/>
      <c r="F53" s="2403" t="str">
        <f t="shared" si="1"/>
        <v/>
      </c>
      <c r="G53" s="2606"/>
      <c r="H53" s="2606"/>
      <c r="I53" s="2606"/>
      <c r="J53" s="2606"/>
      <c r="K53" s="2606"/>
      <c r="L53" s="2606"/>
      <c r="M53" s="2606"/>
      <c r="N53" s="2606"/>
      <c r="O53" s="2606"/>
      <c r="P53" s="2606"/>
      <c r="Q53" s="2606"/>
      <c r="R53" s="2606"/>
      <c r="S53" s="2606"/>
      <c r="T53" s="2606"/>
      <c r="U53" s="2606"/>
      <c r="V53" s="2606"/>
      <c r="W53" s="2606"/>
      <c r="X53" s="2606"/>
      <c r="Y53" s="2606"/>
    </row>
    <row r="54" spans="1:25" s="2416" customFormat="1" ht="38.25">
      <c r="A54" s="2419">
        <f>COUNT($A$3:A53)+1</f>
        <v>10</v>
      </c>
      <c r="B54" s="2445" t="s">
        <v>3372</v>
      </c>
      <c r="C54" s="2446"/>
      <c r="D54" s="2447"/>
      <c r="E54" s="2554"/>
      <c r="F54" s="2403" t="str">
        <f t="shared" si="1"/>
        <v/>
      </c>
      <c r="G54" s="2606"/>
      <c r="H54" s="2606"/>
      <c r="I54" s="2606"/>
      <c r="J54" s="2606"/>
      <c r="K54" s="2606"/>
      <c r="L54" s="2606"/>
      <c r="M54" s="2606"/>
      <c r="N54" s="2606"/>
      <c r="O54" s="2606"/>
      <c r="P54" s="2606"/>
      <c r="Q54" s="2606"/>
      <c r="R54" s="2606"/>
      <c r="S54" s="2606"/>
      <c r="T54" s="2606"/>
      <c r="U54" s="2606"/>
      <c r="V54" s="2606"/>
      <c r="W54" s="2606"/>
      <c r="X54" s="2606"/>
      <c r="Y54" s="2606"/>
    </row>
    <row r="55" spans="1:25" s="2416" customFormat="1" ht="25.5">
      <c r="A55" s="2448"/>
      <c r="B55" s="2449" t="s">
        <v>3373</v>
      </c>
      <c r="C55" s="2446"/>
      <c r="D55" s="2447"/>
      <c r="E55" s="2554"/>
      <c r="F55" s="2403" t="str">
        <f t="shared" si="1"/>
        <v/>
      </c>
      <c r="G55" s="2606"/>
      <c r="H55" s="2606"/>
      <c r="I55" s="2606"/>
      <c r="J55" s="2606"/>
      <c r="K55" s="2606"/>
      <c r="L55" s="2606"/>
      <c r="M55" s="2606"/>
      <c r="N55" s="2606"/>
      <c r="O55" s="2606"/>
      <c r="P55" s="2606"/>
      <c r="Q55" s="2606"/>
      <c r="R55" s="2606"/>
      <c r="S55" s="2606"/>
      <c r="T55" s="2606"/>
      <c r="U55" s="2606"/>
      <c r="V55" s="2606"/>
      <c r="W55" s="2606"/>
      <c r="X55" s="2606"/>
      <c r="Y55" s="2606"/>
    </row>
    <row r="56" spans="1:25" s="2416" customFormat="1">
      <c r="A56" s="2448"/>
      <c r="B56" s="2449" t="s">
        <v>3435</v>
      </c>
      <c r="C56" s="2446" t="s">
        <v>1579</v>
      </c>
      <c r="D56" s="2450">
        <v>580</v>
      </c>
      <c r="E56" s="2554"/>
      <c r="F56" s="2403" t="str">
        <f t="shared" si="1"/>
        <v/>
      </c>
      <c r="G56" s="2606"/>
      <c r="H56" s="2606"/>
      <c r="I56" s="2606"/>
      <c r="J56" s="2606"/>
      <c r="K56" s="2606"/>
      <c r="L56" s="2606"/>
      <c r="M56" s="2606"/>
      <c r="N56" s="2606"/>
      <c r="O56" s="2606"/>
      <c r="P56" s="2606"/>
      <c r="Q56" s="2606"/>
      <c r="R56" s="2606"/>
      <c r="S56" s="2606"/>
      <c r="T56" s="2606"/>
      <c r="U56" s="2606"/>
      <c r="V56" s="2606"/>
      <c r="W56" s="2606"/>
      <c r="X56" s="2606"/>
      <c r="Y56" s="2606"/>
    </row>
    <row r="57" spans="1:25" s="2416" customFormat="1">
      <c r="A57" s="2448"/>
      <c r="B57" s="2449" t="s">
        <v>2764</v>
      </c>
      <c r="C57" s="2446" t="s">
        <v>1579</v>
      </c>
      <c r="D57" s="2450">
        <v>178</v>
      </c>
      <c r="E57" s="2554"/>
      <c r="F57" s="2403" t="str">
        <f t="shared" si="1"/>
        <v/>
      </c>
      <c r="G57" s="2606"/>
      <c r="H57" s="2606"/>
      <c r="I57" s="2606"/>
      <c r="J57" s="2606"/>
      <c r="K57" s="2606"/>
      <c r="L57" s="2606"/>
      <c r="M57" s="2606"/>
      <c r="N57" s="2606"/>
      <c r="O57" s="2606"/>
      <c r="P57" s="2606"/>
      <c r="Q57" s="2606"/>
      <c r="R57" s="2606"/>
      <c r="S57" s="2606"/>
      <c r="T57" s="2606"/>
      <c r="U57" s="2606"/>
      <c r="V57" s="2606"/>
      <c r="W57" s="2606"/>
      <c r="X57" s="2606"/>
      <c r="Y57" s="2606"/>
    </row>
    <row r="58" spans="1:25" s="2416" customFormat="1">
      <c r="A58" s="2448"/>
      <c r="B58" s="2449" t="s">
        <v>2883</v>
      </c>
      <c r="C58" s="2446" t="s">
        <v>1579</v>
      </c>
      <c r="D58" s="2450">
        <v>65</v>
      </c>
      <c r="E58" s="2554"/>
      <c r="F58" s="2403" t="str">
        <f t="shared" si="1"/>
        <v/>
      </c>
      <c r="G58" s="2606"/>
      <c r="H58" s="2606"/>
      <c r="I58" s="2606"/>
      <c r="J58" s="2606"/>
      <c r="K58" s="2606"/>
      <c r="L58" s="2606"/>
      <c r="M58" s="2606"/>
      <c r="N58" s="2606"/>
      <c r="O58" s="2606"/>
      <c r="P58" s="2606"/>
      <c r="Q58" s="2606"/>
      <c r="R58" s="2606"/>
      <c r="S58" s="2606"/>
      <c r="T58" s="2606"/>
      <c r="U58" s="2606"/>
      <c r="V58" s="2606"/>
      <c r="W58" s="2606"/>
      <c r="X58" s="2606"/>
      <c r="Y58" s="2606"/>
    </row>
    <row r="59" spans="1:25" s="2416" customFormat="1">
      <c r="A59" s="2448"/>
      <c r="B59" s="2449" t="s">
        <v>2884</v>
      </c>
      <c r="C59" s="2446" t="s">
        <v>1579</v>
      </c>
      <c r="D59" s="2450">
        <v>46</v>
      </c>
      <c r="E59" s="2554"/>
      <c r="F59" s="2403" t="str">
        <f t="shared" si="1"/>
        <v/>
      </c>
      <c r="G59" s="2606"/>
      <c r="H59" s="2606"/>
      <c r="I59" s="2606"/>
      <c r="J59" s="2606"/>
      <c r="K59" s="2606"/>
      <c r="L59" s="2606"/>
      <c r="M59" s="2606"/>
      <c r="N59" s="2606"/>
      <c r="O59" s="2606"/>
      <c r="P59" s="2606"/>
      <c r="Q59" s="2606"/>
      <c r="R59" s="2606"/>
      <c r="S59" s="2606"/>
      <c r="T59" s="2606"/>
      <c r="U59" s="2606"/>
      <c r="V59" s="2606"/>
      <c r="W59" s="2606"/>
      <c r="X59" s="2606"/>
      <c r="Y59" s="2606"/>
    </row>
    <row r="60" spans="1:25" s="2416" customFormat="1">
      <c r="A60" s="2448"/>
      <c r="B60" s="2449" t="s">
        <v>2922</v>
      </c>
      <c r="C60" s="2446" t="s">
        <v>1579</v>
      </c>
      <c r="D60" s="2450">
        <v>36</v>
      </c>
      <c r="E60" s="2554"/>
      <c r="F60" s="2403" t="str">
        <f t="shared" si="1"/>
        <v/>
      </c>
      <c r="G60" s="2606"/>
      <c r="H60" s="2606"/>
      <c r="I60" s="2606"/>
      <c r="J60" s="2606"/>
      <c r="K60" s="2606"/>
      <c r="L60" s="2606"/>
      <c r="M60" s="2606"/>
      <c r="N60" s="2606"/>
      <c r="O60" s="2606"/>
      <c r="P60" s="2606"/>
      <c r="Q60" s="2606"/>
      <c r="R60" s="2606"/>
      <c r="S60" s="2606"/>
      <c r="T60" s="2606"/>
      <c r="U60" s="2606"/>
      <c r="V60" s="2606"/>
      <c r="W60" s="2606"/>
      <c r="X60" s="2606"/>
      <c r="Y60" s="2606"/>
    </row>
    <row r="61" spans="1:25" s="2416" customFormat="1">
      <c r="A61" s="2451" t="s">
        <v>3436</v>
      </c>
      <c r="B61" s="2452" t="s">
        <v>2910</v>
      </c>
      <c r="C61" s="2453"/>
      <c r="D61" s="2454"/>
      <c r="E61" s="2554"/>
      <c r="F61" s="2403" t="str">
        <f t="shared" si="1"/>
        <v/>
      </c>
      <c r="G61" s="2606"/>
      <c r="H61" s="2606"/>
      <c r="I61" s="2606"/>
      <c r="J61" s="2606"/>
      <c r="K61" s="2606"/>
      <c r="L61" s="2606"/>
      <c r="M61" s="2606"/>
      <c r="N61" s="2606"/>
      <c r="O61" s="2606"/>
      <c r="P61" s="2606"/>
      <c r="Q61" s="2606"/>
      <c r="R61" s="2606"/>
      <c r="S61" s="2606"/>
      <c r="T61" s="2606"/>
      <c r="U61" s="2606"/>
      <c r="V61" s="2606"/>
      <c r="W61" s="2606"/>
      <c r="X61" s="2606"/>
      <c r="Y61" s="2606"/>
    </row>
    <row r="62" spans="1:25" s="2416" customFormat="1">
      <c r="A62" s="2412"/>
      <c r="B62" s="2413"/>
      <c r="C62" s="2453"/>
      <c r="D62" s="2454"/>
      <c r="E62" s="2554"/>
      <c r="F62" s="2403" t="str">
        <f t="shared" si="1"/>
        <v/>
      </c>
      <c r="G62" s="2606"/>
      <c r="H62" s="2606"/>
      <c r="I62" s="2606"/>
      <c r="J62" s="2606"/>
      <c r="K62" s="2606"/>
      <c r="L62" s="2606"/>
      <c r="M62" s="2606"/>
      <c r="N62" s="2606"/>
      <c r="O62" s="2606"/>
      <c r="P62" s="2606"/>
      <c r="Q62" s="2606"/>
      <c r="R62" s="2606"/>
      <c r="S62" s="2606"/>
      <c r="T62" s="2606"/>
      <c r="U62" s="2606"/>
      <c r="V62" s="2606"/>
      <c r="W62" s="2606"/>
      <c r="X62" s="2606"/>
      <c r="Y62" s="2606"/>
    </row>
    <row r="63" spans="1:25" s="2439" customFormat="1">
      <c r="A63" s="2419">
        <f>COUNT($A$3:A62)+1</f>
        <v>11</v>
      </c>
      <c r="B63" s="2425" t="s">
        <v>3437</v>
      </c>
      <c r="C63" s="2455"/>
      <c r="D63" s="2456"/>
      <c r="E63" s="2595"/>
      <c r="F63" s="2434"/>
      <c r="G63" s="2615"/>
      <c r="H63" s="2119"/>
      <c r="I63" s="2580"/>
      <c r="J63" s="2614"/>
      <c r="K63" s="2614"/>
      <c r="L63" s="2614"/>
      <c r="M63" s="2614"/>
      <c r="N63" s="2614"/>
      <c r="O63" s="2614"/>
      <c r="P63" s="2614"/>
      <c r="Q63" s="2614"/>
      <c r="R63" s="2614"/>
      <c r="S63" s="2614"/>
      <c r="T63" s="2614"/>
      <c r="U63" s="2614"/>
      <c r="V63" s="2614"/>
      <c r="W63" s="2614"/>
      <c r="X63" s="2614"/>
      <c r="Y63" s="2614"/>
    </row>
    <row r="64" spans="1:25" s="2439" customFormat="1" ht="89.25">
      <c r="A64" s="2457"/>
      <c r="B64" s="2458" t="s">
        <v>3438</v>
      </c>
      <c r="C64" s="2455"/>
      <c r="D64" s="2456"/>
      <c r="E64" s="2595"/>
      <c r="F64" s="2434"/>
      <c r="G64" s="2615"/>
      <c r="H64" s="2119"/>
      <c r="I64" s="2580"/>
      <c r="J64" s="2614"/>
      <c r="K64" s="2614"/>
      <c r="L64" s="2614"/>
      <c r="M64" s="2614"/>
      <c r="N64" s="2614"/>
      <c r="O64" s="2614"/>
      <c r="P64" s="2614"/>
      <c r="Q64" s="2614"/>
      <c r="R64" s="2614"/>
      <c r="S64" s="2614"/>
      <c r="T64" s="2614"/>
      <c r="U64" s="2614"/>
      <c r="V64" s="2614"/>
      <c r="W64" s="2614"/>
      <c r="X64" s="2614"/>
      <c r="Y64" s="2614"/>
    </row>
    <row r="65" spans="1:25" s="2462" customFormat="1">
      <c r="A65" s="2459"/>
      <c r="B65" s="2425" t="s">
        <v>3384</v>
      </c>
      <c r="C65" s="2460"/>
      <c r="D65" s="2461"/>
      <c r="E65" s="2596"/>
      <c r="F65" s="2461"/>
      <c r="G65" s="2616"/>
      <c r="H65" s="2617"/>
      <c r="I65" s="2618"/>
      <c r="J65" s="2619"/>
      <c r="K65" s="2619"/>
      <c r="L65" s="2619"/>
      <c r="M65" s="2619"/>
      <c r="N65" s="2619"/>
      <c r="O65" s="2619"/>
      <c r="P65" s="2619"/>
      <c r="Q65" s="2619"/>
      <c r="R65" s="2619"/>
      <c r="S65" s="2619"/>
      <c r="T65" s="2619"/>
      <c r="U65" s="2619"/>
      <c r="V65" s="2619"/>
      <c r="W65" s="2619"/>
      <c r="X65" s="2619"/>
      <c r="Y65" s="2619"/>
    </row>
    <row r="66" spans="1:25" s="2439" customFormat="1">
      <c r="A66" s="2419"/>
      <c r="B66" s="2425" t="s">
        <v>3439</v>
      </c>
      <c r="C66" s="2442" t="s">
        <v>1579</v>
      </c>
      <c r="D66" s="2432">
        <v>580</v>
      </c>
      <c r="E66" s="2593"/>
      <c r="F66" s="2432">
        <f>D66*E66</f>
        <v>0</v>
      </c>
      <c r="G66" s="2620"/>
      <c r="H66" s="2119"/>
      <c r="I66" s="2580"/>
      <c r="J66" s="2614"/>
      <c r="K66" s="2614"/>
      <c r="L66" s="2614"/>
      <c r="M66" s="2614"/>
      <c r="N66" s="2614"/>
      <c r="O66" s="2614"/>
      <c r="P66" s="2614"/>
      <c r="Q66" s="2614"/>
      <c r="R66" s="2614"/>
      <c r="S66" s="2614"/>
      <c r="T66" s="2614"/>
      <c r="U66" s="2614"/>
      <c r="V66" s="2614"/>
      <c r="W66" s="2614"/>
      <c r="X66" s="2614"/>
      <c r="Y66" s="2614"/>
    </row>
    <row r="67" spans="1:25" s="2439" customFormat="1">
      <c r="A67" s="2419"/>
      <c r="B67" s="2425" t="s">
        <v>3440</v>
      </c>
      <c r="C67" s="2442" t="s">
        <v>1579</v>
      </c>
      <c r="D67" s="2432">
        <v>178</v>
      </c>
      <c r="E67" s="2593"/>
      <c r="F67" s="2432">
        <f>D67*E67</f>
        <v>0</v>
      </c>
      <c r="G67" s="2620"/>
      <c r="H67" s="2119"/>
      <c r="I67" s="2580"/>
      <c r="J67" s="2614"/>
      <c r="K67" s="2614"/>
      <c r="L67" s="2614"/>
      <c r="M67" s="2614"/>
      <c r="N67" s="2614"/>
      <c r="O67" s="2614"/>
      <c r="P67" s="2614"/>
      <c r="Q67" s="2614"/>
      <c r="R67" s="2614"/>
      <c r="S67" s="2614"/>
      <c r="T67" s="2614"/>
      <c r="U67" s="2614"/>
      <c r="V67" s="2614"/>
      <c r="W67" s="2614"/>
      <c r="X67" s="2614"/>
      <c r="Y67" s="2614"/>
    </row>
    <row r="68" spans="1:25" s="2439" customFormat="1">
      <c r="A68" s="2419"/>
      <c r="B68" s="2425" t="s">
        <v>3441</v>
      </c>
      <c r="C68" s="2442" t="s">
        <v>1579</v>
      </c>
      <c r="D68" s="2432">
        <v>65</v>
      </c>
      <c r="E68" s="2593"/>
      <c r="F68" s="2432">
        <f>D68*E68</f>
        <v>0</v>
      </c>
      <c r="G68" s="2620"/>
      <c r="H68" s="2119"/>
      <c r="I68" s="2580"/>
      <c r="J68" s="2614"/>
      <c r="K68" s="2614"/>
      <c r="L68" s="2614"/>
      <c r="M68" s="2614"/>
      <c r="N68" s="2614"/>
      <c r="O68" s="2614"/>
      <c r="P68" s="2614"/>
      <c r="Q68" s="2614"/>
      <c r="R68" s="2614"/>
      <c r="S68" s="2614"/>
      <c r="T68" s="2614"/>
      <c r="U68" s="2614"/>
      <c r="V68" s="2614"/>
      <c r="W68" s="2614"/>
      <c r="X68" s="2614"/>
      <c r="Y68" s="2614"/>
    </row>
    <row r="69" spans="1:25" s="2439" customFormat="1">
      <c r="A69" s="2419"/>
      <c r="B69" s="2425" t="s">
        <v>3442</v>
      </c>
      <c r="C69" s="2442" t="s">
        <v>1579</v>
      </c>
      <c r="D69" s="2432">
        <v>46</v>
      </c>
      <c r="E69" s="2593"/>
      <c r="F69" s="2432">
        <f>D69*E69</f>
        <v>0</v>
      </c>
      <c r="G69" s="2620"/>
      <c r="H69" s="2119"/>
      <c r="I69" s="2580"/>
      <c r="J69" s="2614"/>
      <c r="K69" s="2614"/>
      <c r="L69" s="2614"/>
      <c r="M69" s="2614"/>
      <c r="N69" s="2614"/>
      <c r="O69" s="2614"/>
      <c r="P69" s="2614"/>
      <c r="Q69" s="2614"/>
      <c r="R69" s="2614"/>
      <c r="S69" s="2614"/>
      <c r="T69" s="2614"/>
      <c r="U69" s="2614"/>
      <c r="V69" s="2614"/>
      <c r="W69" s="2614"/>
      <c r="X69" s="2614"/>
      <c r="Y69" s="2614"/>
    </row>
    <row r="70" spans="1:25" s="2439" customFormat="1">
      <c r="A70" s="2419"/>
      <c r="B70" s="2425" t="s">
        <v>3443</v>
      </c>
      <c r="C70" s="2442" t="s">
        <v>1579</v>
      </c>
      <c r="D70" s="2432">
        <v>36</v>
      </c>
      <c r="E70" s="2593"/>
      <c r="F70" s="2432">
        <f>D70*E70</f>
        <v>0</v>
      </c>
      <c r="G70" s="2620"/>
      <c r="H70" s="2119"/>
      <c r="I70" s="2580"/>
      <c r="J70" s="2614"/>
      <c r="K70" s="2614"/>
      <c r="L70" s="2614"/>
      <c r="M70" s="2614"/>
      <c r="N70" s="2614"/>
      <c r="O70" s="2614"/>
      <c r="P70" s="2614"/>
      <c r="Q70" s="2614"/>
      <c r="R70" s="2614"/>
      <c r="S70" s="2614"/>
      <c r="T70" s="2614"/>
      <c r="U70" s="2614"/>
      <c r="V70" s="2614"/>
      <c r="W70" s="2614"/>
      <c r="X70" s="2614"/>
      <c r="Y70" s="2614"/>
    </row>
    <row r="71" spans="1:25" s="2439" customFormat="1">
      <c r="A71" s="2419"/>
      <c r="B71" s="2425"/>
      <c r="C71" s="2442"/>
      <c r="D71" s="2432"/>
      <c r="E71" s="2593"/>
      <c r="F71" s="2432"/>
      <c r="G71" s="2620"/>
      <c r="H71" s="2119"/>
      <c r="I71" s="2580"/>
      <c r="J71" s="2614"/>
      <c r="K71" s="2614"/>
      <c r="L71" s="2614"/>
      <c r="M71" s="2614"/>
      <c r="N71" s="2614"/>
      <c r="O71" s="2614"/>
      <c r="P71" s="2614"/>
      <c r="Q71" s="2614"/>
      <c r="R71" s="2614"/>
      <c r="S71" s="2614"/>
      <c r="T71" s="2614"/>
      <c r="U71" s="2614"/>
      <c r="V71" s="2614"/>
      <c r="W71" s="2614"/>
      <c r="X71" s="2614"/>
      <c r="Y71" s="2614"/>
    </row>
    <row r="72" spans="1:25" s="2363" customFormat="1" ht="42" customHeight="1">
      <c r="A72" s="2419">
        <f>COUNT($A$3:A71)+1</f>
        <v>12</v>
      </c>
      <c r="B72" s="2463" t="s">
        <v>3444</v>
      </c>
      <c r="C72" s="2464"/>
      <c r="D72" s="2465"/>
      <c r="E72" s="2597"/>
      <c r="F72" s="2466"/>
      <c r="G72" s="2589"/>
      <c r="H72" s="2589"/>
      <c r="I72" s="2589"/>
      <c r="J72" s="2621"/>
      <c r="K72" s="2622"/>
      <c r="L72" s="2623"/>
      <c r="M72" s="2621"/>
      <c r="N72" s="2621"/>
      <c r="O72" s="2621"/>
      <c r="P72" s="2621"/>
      <c r="Q72" s="2621"/>
      <c r="R72" s="2624"/>
      <c r="S72" s="2621"/>
      <c r="T72" s="2587"/>
      <c r="U72" s="2587"/>
      <c r="V72" s="2587"/>
      <c r="W72" s="2587"/>
      <c r="X72" s="2589"/>
      <c r="Y72" s="2589"/>
    </row>
    <row r="73" spans="1:25" s="2363" customFormat="1">
      <c r="A73" s="2467" t="s">
        <v>2909</v>
      </c>
      <c r="B73" s="2468" t="s">
        <v>3360</v>
      </c>
      <c r="C73" s="2464"/>
      <c r="D73" s="2465"/>
      <c r="E73" s="2597"/>
      <c r="F73" s="2466"/>
      <c r="G73" s="2589"/>
      <c r="H73" s="2589"/>
      <c r="I73" s="2589"/>
      <c r="J73" s="2621"/>
      <c r="K73" s="2622"/>
      <c r="L73" s="2623"/>
      <c r="M73" s="2621"/>
      <c r="N73" s="2621"/>
      <c r="O73" s="2621"/>
      <c r="P73" s="2621"/>
      <c r="Q73" s="2621"/>
      <c r="R73" s="2624"/>
      <c r="S73" s="2621"/>
      <c r="T73" s="2587"/>
      <c r="U73" s="2587"/>
      <c r="V73" s="2587"/>
      <c r="W73" s="2587"/>
      <c r="X73" s="2589"/>
      <c r="Y73" s="2589"/>
    </row>
    <row r="74" spans="1:25" s="2363" customFormat="1">
      <c r="A74" s="2467"/>
      <c r="B74" s="2468" t="s">
        <v>3445</v>
      </c>
      <c r="C74" s="2469"/>
      <c r="D74" s="2470"/>
      <c r="E74" s="2597"/>
      <c r="F74" s="2466"/>
      <c r="G74" s="2589"/>
      <c r="H74" s="2589"/>
      <c r="I74" s="2589"/>
      <c r="J74" s="2621"/>
      <c r="K74" s="2622"/>
      <c r="L74" s="2623"/>
      <c r="M74" s="2621"/>
      <c r="N74" s="2621"/>
      <c r="O74" s="2621"/>
      <c r="P74" s="2621"/>
      <c r="Q74" s="2621"/>
      <c r="R74" s="2624"/>
      <c r="S74" s="2621"/>
      <c r="T74" s="2587"/>
      <c r="U74" s="2587"/>
      <c r="V74" s="2587"/>
      <c r="W74" s="2587"/>
      <c r="X74" s="2589"/>
      <c r="Y74" s="2589"/>
    </row>
    <row r="75" spans="1:25" s="2363" customFormat="1">
      <c r="A75" s="2467"/>
      <c r="B75" s="2468" t="s">
        <v>2886</v>
      </c>
      <c r="C75" s="2469" t="s">
        <v>84</v>
      </c>
      <c r="D75" s="2470">
        <v>6</v>
      </c>
      <c r="E75" s="2597"/>
      <c r="F75" s="2466">
        <f>D75*E75</f>
        <v>0</v>
      </c>
      <c r="G75" s="2589"/>
      <c r="H75" s="2589"/>
      <c r="I75" s="2589"/>
      <c r="J75" s="2621"/>
      <c r="K75" s="2622"/>
      <c r="L75" s="2623"/>
      <c r="M75" s="2621"/>
      <c r="N75" s="2621"/>
      <c r="O75" s="2621"/>
      <c r="P75" s="2621"/>
      <c r="Q75" s="2621"/>
      <c r="R75" s="2624"/>
      <c r="S75" s="2621"/>
      <c r="T75" s="2587"/>
      <c r="U75" s="2587"/>
      <c r="V75" s="2587"/>
      <c r="W75" s="2587"/>
      <c r="X75" s="2589"/>
      <c r="Y75" s="2589"/>
    </row>
    <row r="76" spans="1:25" s="2363" customFormat="1">
      <c r="A76" s="2467"/>
      <c r="B76" s="2468" t="s">
        <v>2967</v>
      </c>
      <c r="C76" s="2469" t="s">
        <v>84</v>
      </c>
      <c r="D76" s="2470">
        <v>1</v>
      </c>
      <c r="E76" s="2597"/>
      <c r="F76" s="2466">
        <f>D76*E76</f>
        <v>0</v>
      </c>
      <c r="G76" s="2589"/>
      <c r="H76" s="2589"/>
      <c r="I76" s="2589"/>
      <c r="J76" s="2621"/>
      <c r="K76" s="2622"/>
      <c r="L76" s="2623"/>
      <c r="M76" s="2621"/>
      <c r="N76" s="2621"/>
      <c r="O76" s="2621"/>
      <c r="P76" s="2621"/>
      <c r="Q76" s="2621"/>
      <c r="R76" s="2624"/>
      <c r="S76" s="2621"/>
      <c r="T76" s="2587"/>
      <c r="U76" s="2587"/>
      <c r="V76" s="2587"/>
      <c r="W76" s="2587"/>
      <c r="X76" s="2589"/>
      <c r="Y76" s="2589"/>
    </row>
    <row r="77" spans="1:25" s="2363" customFormat="1">
      <c r="A77" s="2467"/>
      <c r="B77" s="2468" t="s">
        <v>3446</v>
      </c>
      <c r="C77" s="2469"/>
      <c r="D77" s="2470"/>
      <c r="E77" s="2597"/>
      <c r="F77" s="2466"/>
      <c r="G77" s="2589"/>
      <c r="H77" s="2589"/>
      <c r="I77" s="2589"/>
      <c r="J77" s="2621"/>
      <c r="K77" s="2622"/>
      <c r="L77" s="2623"/>
      <c r="M77" s="2621"/>
      <c r="N77" s="2621"/>
      <c r="O77" s="2621"/>
      <c r="P77" s="2621"/>
      <c r="Q77" s="2621"/>
      <c r="R77" s="2624"/>
      <c r="S77" s="2621"/>
      <c r="T77" s="2587"/>
      <c r="U77" s="2587"/>
      <c r="V77" s="2587"/>
      <c r="W77" s="2587"/>
      <c r="X77" s="2589"/>
      <c r="Y77" s="2589"/>
    </row>
    <row r="78" spans="1:25" s="2363" customFormat="1">
      <c r="A78" s="2467"/>
      <c r="B78" s="2468" t="s">
        <v>2886</v>
      </c>
      <c r="C78" s="2469" t="s">
        <v>84</v>
      </c>
      <c r="D78" s="2470">
        <v>6</v>
      </c>
      <c r="E78" s="2597"/>
      <c r="F78" s="2466">
        <f>D78*E78</f>
        <v>0</v>
      </c>
      <c r="G78" s="2589"/>
      <c r="H78" s="2589"/>
      <c r="I78" s="2589"/>
      <c r="J78" s="2621"/>
      <c r="K78" s="2622"/>
      <c r="L78" s="2623"/>
      <c r="M78" s="2621"/>
      <c r="N78" s="2621"/>
      <c r="O78" s="2621"/>
      <c r="P78" s="2621"/>
      <c r="Q78" s="2621"/>
      <c r="R78" s="2624"/>
      <c r="S78" s="2621"/>
      <c r="T78" s="2587"/>
      <c r="U78" s="2587"/>
      <c r="V78" s="2587"/>
      <c r="W78" s="2587"/>
      <c r="X78" s="2589"/>
      <c r="Y78" s="2589"/>
    </row>
    <row r="79" spans="1:25" s="2363" customFormat="1">
      <c r="A79" s="2467"/>
      <c r="B79" s="2468" t="s">
        <v>2967</v>
      </c>
      <c r="C79" s="2469" t="s">
        <v>84</v>
      </c>
      <c r="D79" s="2470">
        <v>1</v>
      </c>
      <c r="E79" s="2597"/>
      <c r="F79" s="2466">
        <f>D79*E79</f>
        <v>0</v>
      </c>
      <c r="G79" s="2589"/>
      <c r="H79" s="2589"/>
      <c r="I79" s="2589"/>
      <c r="J79" s="2621"/>
      <c r="K79" s="2622"/>
      <c r="L79" s="2623"/>
      <c r="M79" s="2621"/>
      <c r="N79" s="2621"/>
      <c r="O79" s="2621"/>
      <c r="P79" s="2621"/>
      <c r="Q79" s="2621"/>
      <c r="R79" s="2624"/>
      <c r="S79" s="2621"/>
      <c r="T79" s="2587"/>
      <c r="U79" s="2587"/>
      <c r="V79" s="2587"/>
      <c r="W79" s="2587"/>
      <c r="X79" s="2589"/>
      <c r="Y79" s="2589"/>
    </row>
    <row r="80" spans="1:25" s="2363" customFormat="1">
      <c r="A80" s="2467"/>
      <c r="B80" s="2468"/>
      <c r="C80" s="2469"/>
      <c r="D80" s="2470"/>
      <c r="E80" s="2597"/>
      <c r="F80" s="2466"/>
      <c r="G80" s="2589"/>
      <c r="H80" s="2589"/>
      <c r="I80" s="2589"/>
      <c r="J80" s="2621"/>
      <c r="K80" s="2622"/>
      <c r="L80" s="2623"/>
      <c r="M80" s="2621"/>
      <c r="N80" s="2621"/>
      <c r="O80" s="2621"/>
      <c r="P80" s="2621"/>
      <c r="Q80" s="2621"/>
      <c r="R80" s="2624"/>
      <c r="S80" s="2621"/>
      <c r="T80" s="2587"/>
      <c r="U80" s="2587"/>
      <c r="V80" s="2587"/>
      <c r="W80" s="2587"/>
      <c r="X80" s="2589"/>
      <c r="Y80" s="2589"/>
    </row>
    <row r="81" spans="1:25" s="2471" customFormat="1" ht="42.75" customHeight="1">
      <c r="A81" s="2419">
        <f>COUNT($A$3:A80)+1</f>
        <v>13</v>
      </c>
      <c r="B81" s="2413" t="s">
        <v>3005</v>
      </c>
      <c r="C81" s="2444" t="s">
        <v>214</v>
      </c>
      <c r="D81" s="2415">
        <v>90</v>
      </c>
      <c r="E81" s="2554"/>
      <c r="F81" s="2403" t="str">
        <f>IF(AND(D81&lt;&gt;"",E81&lt;&gt;""),D81*E81,"")</f>
        <v/>
      </c>
      <c r="G81" s="2625"/>
      <c r="H81" s="2625"/>
      <c r="I81" s="2625"/>
      <c r="J81" s="2625"/>
      <c r="K81" s="2625"/>
      <c r="L81" s="2625"/>
      <c r="M81" s="2625"/>
      <c r="N81" s="2625"/>
      <c r="O81" s="2625"/>
      <c r="P81" s="2625"/>
      <c r="Q81" s="2625"/>
      <c r="R81" s="2625"/>
      <c r="S81" s="2625"/>
      <c r="T81" s="2625"/>
      <c r="U81" s="2625"/>
      <c r="V81" s="2625"/>
      <c r="W81" s="2625"/>
      <c r="X81" s="2625"/>
      <c r="Y81" s="2625"/>
    </row>
    <row r="82" spans="1:25" s="2471" customFormat="1">
      <c r="A82" s="2472"/>
      <c r="B82" s="2413"/>
      <c r="C82" s="2444"/>
      <c r="D82" s="2415"/>
      <c r="E82" s="2554"/>
      <c r="F82" s="2403"/>
      <c r="G82" s="2625"/>
      <c r="H82" s="2625"/>
      <c r="I82" s="2625"/>
      <c r="J82" s="2625"/>
      <c r="K82" s="2625"/>
      <c r="L82" s="2625"/>
      <c r="M82" s="2625"/>
      <c r="N82" s="2625"/>
      <c r="O82" s="2625"/>
      <c r="P82" s="2625"/>
      <c r="Q82" s="2625"/>
      <c r="R82" s="2625"/>
      <c r="S82" s="2625"/>
      <c r="T82" s="2625"/>
      <c r="U82" s="2625"/>
      <c r="V82" s="2625"/>
      <c r="W82" s="2625"/>
      <c r="X82" s="2625"/>
      <c r="Y82" s="2625"/>
    </row>
    <row r="83" spans="1:25" s="2471" customFormat="1" ht="25.5">
      <c r="A83" s="2419">
        <f>COUNT($A$3:A82)+1</f>
        <v>14</v>
      </c>
      <c r="B83" s="2413" t="s">
        <v>3447</v>
      </c>
      <c r="C83" s="2444" t="s">
        <v>84</v>
      </c>
      <c r="D83" s="2403">
        <v>4</v>
      </c>
      <c r="E83" s="2554"/>
      <c r="F83" s="2403" t="str">
        <f>IF(AND(D83&lt;&gt;"",E83&lt;&gt;""),D83*E83,"")</f>
        <v/>
      </c>
      <c r="G83" s="2625"/>
      <c r="H83" s="2625"/>
      <c r="I83" s="2625"/>
      <c r="J83" s="2625"/>
      <c r="K83" s="2625"/>
      <c r="L83" s="2625"/>
      <c r="M83" s="2625"/>
      <c r="N83" s="2625"/>
      <c r="O83" s="2625"/>
      <c r="P83" s="2625"/>
      <c r="Q83" s="2625"/>
      <c r="R83" s="2625"/>
      <c r="S83" s="2625"/>
      <c r="T83" s="2625"/>
      <c r="U83" s="2625"/>
      <c r="V83" s="2625"/>
      <c r="W83" s="2625"/>
      <c r="X83" s="2625"/>
      <c r="Y83" s="2625"/>
    </row>
    <row r="84" spans="1:25" s="2471" customFormat="1">
      <c r="A84" s="2473"/>
      <c r="B84" s="2474"/>
      <c r="C84" s="2444"/>
      <c r="D84" s="2403"/>
      <c r="E84" s="2554"/>
      <c r="F84" s="2403"/>
      <c r="G84" s="2625"/>
      <c r="H84" s="2625"/>
      <c r="I84" s="2625"/>
      <c r="J84" s="2625"/>
      <c r="K84" s="2625"/>
      <c r="L84" s="2625"/>
      <c r="M84" s="2625"/>
      <c r="N84" s="2625"/>
      <c r="O84" s="2625"/>
      <c r="P84" s="2625"/>
      <c r="Q84" s="2625"/>
      <c r="R84" s="2625"/>
      <c r="S84" s="2625"/>
      <c r="T84" s="2625"/>
      <c r="U84" s="2625"/>
      <c r="V84" s="2625"/>
      <c r="W84" s="2625"/>
      <c r="X84" s="2625"/>
      <c r="Y84" s="2625"/>
    </row>
    <row r="85" spans="1:25" s="2342" customFormat="1" ht="25.5">
      <c r="A85" s="2419">
        <f>COUNT($A$3:A84)+1</f>
        <v>15</v>
      </c>
      <c r="B85" s="2475" t="s">
        <v>3385</v>
      </c>
      <c r="C85" s="2444"/>
      <c r="D85" s="2415"/>
      <c r="E85" s="2554"/>
      <c r="F85" s="2403" t="str">
        <f>IF(AND(D85&lt;&gt;"",E85&lt;&gt;""),D85*E85,"")</f>
        <v/>
      </c>
      <c r="G85" s="2624"/>
      <c r="H85" s="2626"/>
      <c r="I85" s="2624"/>
      <c r="J85" s="2624"/>
      <c r="K85" s="2587"/>
      <c r="L85" s="2587"/>
      <c r="M85" s="2587"/>
      <c r="N85" s="2587"/>
      <c r="O85" s="2587"/>
      <c r="P85" s="2587"/>
      <c r="Q85" s="2587"/>
      <c r="R85" s="2587"/>
      <c r="S85" s="2587"/>
      <c r="T85" s="2587"/>
      <c r="U85" s="2587"/>
      <c r="V85" s="2587"/>
      <c r="W85" s="2587"/>
      <c r="X85" s="2587"/>
      <c r="Y85" s="2587"/>
    </row>
    <row r="86" spans="1:25" s="2342" customFormat="1" ht="25.5">
      <c r="A86" s="2467"/>
      <c r="B86" s="2476" t="s">
        <v>3386</v>
      </c>
      <c r="C86" s="2477"/>
      <c r="D86" s="2438"/>
      <c r="E86" s="2595"/>
      <c r="F86" s="2434"/>
      <c r="G86" s="2624"/>
      <c r="H86" s="2626"/>
      <c r="I86" s="2624"/>
      <c r="J86" s="2624"/>
      <c r="K86" s="2587"/>
      <c r="L86" s="2587"/>
      <c r="M86" s="2587"/>
      <c r="N86" s="2587"/>
      <c r="O86" s="2587"/>
      <c r="P86" s="2587"/>
      <c r="Q86" s="2587"/>
      <c r="R86" s="2587"/>
      <c r="S86" s="2587"/>
      <c r="T86" s="2587"/>
      <c r="U86" s="2587"/>
      <c r="V86" s="2587"/>
      <c r="W86" s="2587"/>
      <c r="X86" s="2587"/>
      <c r="Y86" s="2587"/>
    </row>
    <row r="87" spans="1:25" s="2342" customFormat="1">
      <c r="A87" s="2467"/>
      <c r="B87" s="2413" t="s">
        <v>3387</v>
      </c>
      <c r="C87" s="2477"/>
      <c r="D87" s="2438"/>
      <c r="E87" s="2595"/>
      <c r="F87" s="2434"/>
      <c r="G87" s="2624"/>
      <c r="H87" s="2626"/>
      <c r="I87" s="2624"/>
      <c r="J87" s="2624"/>
      <c r="K87" s="2587"/>
      <c r="L87" s="2587"/>
      <c r="M87" s="2587"/>
      <c r="N87" s="2587"/>
      <c r="O87" s="2587"/>
      <c r="P87" s="2587"/>
      <c r="Q87" s="2587"/>
      <c r="R87" s="2587"/>
      <c r="S87" s="2587"/>
      <c r="T87" s="2587"/>
      <c r="U87" s="2587"/>
      <c r="V87" s="2587"/>
      <c r="W87" s="2587"/>
      <c r="X87" s="2587"/>
      <c r="Y87" s="2587"/>
    </row>
    <row r="88" spans="1:25" s="2342" customFormat="1" ht="51">
      <c r="A88" s="2467"/>
      <c r="B88" s="2476" t="s">
        <v>3388</v>
      </c>
      <c r="C88" s="2477"/>
      <c r="D88" s="2438"/>
      <c r="E88" s="2595"/>
      <c r="F88" s="2434"/>
      <c r="G88" s="2624"/>
      <c r="H88" s="2626"/>
      <c r="I88" s="2624"/>
      <c r="J88" s="2624"/>
      <c r="K88" s="2587"/>
      <c r="L88" s="2587"/>
      <c r="M88" s="2587"/>
      <c r="N88" s="2587"/>
      <c r="O88" s="2587"/>
      <c r="P88" s="2587"/>
      <c r="Q88" s="2587"/>
      <c r="R88" s="2587"/>
      <c r="S88" s="2587"/>
      <c r="T88" s="2587"/>
      <c r="U88" s="2587"/>
      <c r="V88" s="2587"/>
      <c r="W88" s="2587"/>
      <c r="X88" s="2587"/>
      <c r="Y88" s="2587"/>
    </row>
    <row r="89" spans="1:25" s="2342" customFormat="1">
      <c r="A89" s="2467" t="s">
        <v>2909</v>
      </c>
      <c r="B89" s="2478" t="s">
        <v>3389</v>
      </c>
      <c r="C89" s="2469" t="s">
        <v>73</v>
      </c>
      <c r="D89" s="2470">
        <v>15</v>
      </c>
      <c r="E89" s="2597"/>
      <c r="F89" s="2466">
        <f>D89*E89</f>
        <v>0</v>
      </c>
      <c r="G89" s="2624"/>
      <c r="H89" s="2626"/>
      <c r="I89" s="2624"/>
      <c r="J89" s="2624"/>
      <c r="K89" s="2587"/>
      <c r="L89" s="2587"/>
      <c r="M89" s="2587"/>
      <c r="N89" s="2587"/>
      <c r="O89" s="2587"/>
      <c r="P89" s="2587"/>
      <c r="Q89" s="2587"/>
      <c r="R89" s="2587"/>
      <c r="S89" s="2587"/>
      <c r="T89" s="2587"/>
      <c r="U89" s="2587"/>
      <c r="V89" s="2587"/>
      <c r="W89" s="2587"/>
      <c r="X89" s="2587"/>
      <c r="Y89" s="2587"/>
    </row>
    <row r="90" spans="1:25" s="2342" customFormat="1">
      <c r="A90" s="2467"/>
      <c r="B90" s="2478"/>
      <c r="C90" s="2469"/>
      <c r="D90" s="2470"/>
      <c r="E90" s="2597"/>
      <c r="F90" s="2466"/>
      <c r="G90" s="2624"/>
      <c r="H90" s="2626"/>
      <c r="I90" s="2624"/>
      <c r="J90" s="2624"/>
      <c r="K90" s="2587"/>
      <c r="L90" s="2587"/>
      <c r="M90" s="2587"/>
      <c r="N90" s="2587"/>
      <c r="O90" s="2587"/>
      <c r="P90" s="2587"/>
      <c r="Q90" s="2587"/>
      <c r="R90" s="2587"/>
      <c r="S90" s="2587"/>
      <c r="T90" s="2587"/>
      <c r="U90" s="2587"/>
      <c r="V90" s="2587"/>
      <c r="W90" s="2587"/>
      <c r="X90" s="2587"/>
      <c r="Y90" s="2587"/>
    </row>
    <row r="91" spans="1:25" s="2416" customFormat="1">
      <c r="A91" s="2467"/>
      <c r="B91" s="2411" t="s">
        <v>3448</v>
      </c>
      <c r="C91" s="2444"/>
      <c r="D91" s="2415"/>
      <c r="E91" s="2554"/>
      <c r="F91" s="2403"/>
      <c r="G91" s="2606"/>
      <c r="H91" s="2606"/>
      <c r="I91" s="2606"/>
      <c r="J91" s="2606"/>
      <c r="K91" s="2606"/>
      <c r="L91" s="2606"/>
      <c r="M91" s="2606"/>
      <c r="N91" s="2606"/>
      <c r="O91" s="2606"/>
      <c r="P91" s="2606"/>
      <c r="Q91" s="2606"/>
      <c r="R91" s="2606"/>
      <c r="S91" s="2606"/>
      <c r="T91" s="2606"/>
      <c r="U91" s="2606"/>
      <c r="V91" s="2606"/>
      <c r="W91" s="2606"/>
      <c r="X91" s="2606"/>
      <c r="Y91" s="2606"/>
    </row>
    <row r="92" spans="1:25" s="2416" customFormat="1">
      <c r="A92" s="2467"/>
      <c r="B92" s="2411"/>
      <c r="C92" s="2444"/>
      <c r="D92" s="2415"/>
      <c r="E92" s="2554"/>
      <c r="F92" s="2403"/>
      <c r="G92" s="2606"/>
      <c r="H92" s="2606"/>
      <c r="I92" s="2606"/>
      <c r="J92" s="2606"/>
      <c r="K92" s="2606"/>
      <c r="L92" s="2606"/>
      <c r="M92" s="2606"/>
      <c r="N92" s="2606"/>
      <c r="O92" s="2606"/>
      <c r="P92" s="2606"/>
      <c r="Q92" s="2606"/>
      <c r="R92" s="2606"/>
      <c r="S92" s="2606"/>
      <c r="T92" s="2606"/>
      <c r="U92" s="2606"/>
      <c r="V92" s="2606"/>
      <c r="W92" s="2606"/>
      <c r="X92" s="2606"/>
      <c r="Y92" s="2606"/>
    </row>
    <row r="93" spans="1:25" s="2416" customFormat="1" ht="25.5">
      <c r="A93" s="2419">
        <f>COUNT($A$3:A92)+1</f>
        <v>16</v>
      </c>
      <c r="B93" s="2479" t="s">
        <v>3449</v>
      </c>
      <c r="C93" s="2444"/>
      <c r="D93" s="2415"/>
      <c r="E93" s="2554"/>
      <c r="F93" s="2403"/>
      <c r="G93" s="2606"/>
      <c r="H93" s="2606"/>
      <c r="I93" s="2606"/>
      <c r="J93" s="2606"/>
      <c r="K93" s="2606"/>
      <c r="L93" s="2606"/>
      <c r="M93" s="2606"/>
      <c r="N93" s="2606"/>
      <c r="O93" s="2606"/>
      <c r="P93" s="2606"/>
      <c r="Q93" s="2606"/>
      <c r="R93" s="2606"/>
      <c r="S93" s="2606"/>
      <c r="T93" s="2606"/>
      <c r="U93" s="2606"/>
      <c r="V93" s="2606"/>
      <c r="W93" s="2606"/>
      <c r="X93" s="2606"/>
      <c r="Y93" s="2606"/>
    </row>
    <row r="94" spans="1:25" s="2416" customFormat="1" ht="25.5">
      <c r="A94" s="2412"/>
      <c r="B94" s="2480" t="s">
        <v>3450</v>
      </c>
      <c r="C94" s="2444"/>
      <c r="D94" s="2415"/>
      <c r="E94" s="2554"/>
      <c r="F94" s="2403"/>
      <c r="G94" s="2606"/>
      <c r="H94" s="2606"/>
      <c r="I94" s="2606"/>
      <c r="J94" s="2606"/>
      <c r="K94" s="2606"/>
      <c r="L94" s="2606"/>
      <c r="M94" s="2606"/>
      <c r="N94" s="2606"/>
      <c r="O94" s="2606"/>
      <c r="P94" s="2606"/>
      <c r="Q94" s="2606"/>
      <c r="R94" s="2606"/>
      <c r="S94" s="2606"/>
      <c r="T94" s="2606"/>
      <c r="U94" s="2606"/>
      <c r="V94" s="2606"/>
      <c r="W94" s="2606"/>
      <c r="X94" s="2606"/>
      <c r="Y94" s="2606"/>
    </row>
    <row r="95" spans="1:25" s="2416" customFormat="1" ht="76.5">
      <c r="A95" s="2412"/>
      <c r="B95" s="2480" t="s">
        <v>3451</v>
      </c>
      <c r="C95" s="2444"/>
      <c r="D95" s="2415"/>
      <c r="E95" s="2554"/>
      <c r="F95" s="2403"/>
      <c r="G95" s="2606"/>
      <c r="H95" s="2606"/>
      <c r="I95" s="2606"/>
      <c r="J95" s="2606"/>
      <c r="K95" s="2606"/>
      <c r="L95" s="2606"/>
      <c r="M95" s="2606"/>
      <c r="N95" s="2606"/>
      <c r="O95" s="2606"/>
      <c r="P95" s="2606"/>
      <c r="Q95" s="2606"/>
      <c r="R95" s="2606"/>
      <c r="S95" s="2606"/>
      <c r="T95" s="2606"/>
      <c r="U95" s="2606"/>
      <c r="V95" s="2606"/>
      <c r="W95" s="2606"/>
      <c r="X95" s="2606"/>
      <c r="Y95" s="2606"/>
    </row>
    <row r="96" spans="1:25" s="2416" customFormat="1" ht="140.25">
      <c r="A96" s="2412"/>
      <c r="B96" s="2480" t="s">
        <v>3452</v>
      </c>
      <c r="C96" s="2444"/>
      <c r="D96" s="2415"/>
      <c r="E96" s="2554"/>
      <c r="F96" s="2403"/>
      <c r="G96" s="2606"/>
      <c r="H96" s="2606"/>
      <c r="I96" s="2606"/>
      <c r="J96" s="2606"/>
      <c r="K96" s="2606"/>
      <c r="L96" s="2606"/>
      <c r="M96" s="2606"/>
      <c r="N96" s="2606"/>
      <c r="O96" s="2606"/>
      <c r="P96" s="2606"/>
      <c r="Q96" s="2606"/>
      <c r="R96" s="2606"/>
      <c r="S96" s="2606"/>
      <c r="T96" s="2606"/>
      <c r="U96" s="2606"/>
      <c r="V96" s="2606"/>
      <c r="W96" s="2606"/>
      <c r="X96" s="2606"/>
      <c r="Y96" s="2606"/>
    </row>
    <row r="97" spans="1:25" s="2416" customFormat="1" ht="89.25">
      <c r="A97" s="2412"/>
      <c r="B97" s="2480" t="s">
        <v>3453</v>
      </c>
      <c r="C97" s="2444"/>
      <c r="D97" s="2415"/>
      <c r="E97" s="2554"/>
      <c r="F97" s="2403"/>
      <c r="G97" s="2606"/>
      <c r="H97" s="2606"/>
      <c r="I97" s="2606"/>
      <c r="J97" s="2606"/>
      <c r="K97" s="2606"/>
      <c r="L97" s="2606"/>
      <c r="M97" s="2606"/>
      <c r="N97" s="2606"/>
      <c r="O97" s="2606"/>
      <c r="P97" s="2606"/>
      <c r="Q97" s="2606"/>
      <c r="R97" s="2606"/>
      <c r="S97" s="2606"/>
      <c r="T97" s="2606"/>
      <c r="U97" s="2606"/>
      <c r="V97" s="2606"/>
      <c r="W97" s="2606"/>
      <c r="X97" s="2606"/>
      <c r="Y97" s="2606"/>
    </row>
    <row r="98" spans="1:25" s="2416" customFormat="1">
      <c r="A98" s="2412"/>
      <c r="B98" s="2481" t="s">
        <v>3272</v>
      </c>
      <c r="C98" s="2444"/>
      <c r="D98" s="2415"/>
      <c r="E98" s="2554"/>
      <c r="F98" s="2403"/>
      <c r="G98" s="2606"/>
      <c r="H98" s="2606"/>
      <c r="I98" s="2606"/>
      <c r="J98" s="2606"/>
      <c r="K98" s="2606"/>
      <c r="L98" s="2606"/>
      <c r="M98" s="2606"/>
      <c r="N98" s="2606"/>
      <c r="O98" s="2606"/>
      <c r="P98" s="2606"/>
      <c r="Q98" s="2606"/>
      <c r="R98" s="2606"/>
      <c r="S98" s="2606"/>
      <c r="T98" s="2606"/>
      <c r="U98" s="2606"/>
      <c r="V98" s="2606"/>
      <c r="W98" s="2606"/>
      <c r="X98" s="2606"/>
      <c r="Y98" s="2606"/>
    </row>
    <row r="99" spans="1:25" s="2416" customFormat="1" ht="25.5">
      <c r="A99" s="2412"/>
      <c r="B99" s="2482" t="s">
        <v>3454</v>
      </c>
      <c r="C99" s="2444"/>
      <c r="D99" s="2415"/>
      <c r="E99" s="2554"/>
      <c r="F99" s="2403"/>
      <c r="G99" s="2606"/>
      <c r="H99" s="2606"/>
      <c r="I99" s="2606"/>
      <c r="J99" s="2606"/>
      <c r="K99" s="2606"/>
      <c r="L99" s="2606"/>
      <c r="M99" s="2606"/>
      <c r="N99" s="2606"/>
      <c r="O99" s="2606"/>
      <c r="P99" s="2606"/>
      <c r="Q99" s="2606"/>
      <c r="R99" s="2606"/>
      <c r="S99" s="2606"/>
      <c r="T99" s="2606"/>
      <c r="U99" s="2606"/>
      <c r="V99" s="2606"/>
      <c r="W99" s="2606"/>
      <c r="X99" s="2606"/>
      <c r="Y99" s="2606"/>
    </row>
    <row r="100" spans="1:25" s="2416" customFormat="1">
      <c r="A100" s="2412"/>
      <c r="B100" s="2482" t="s">
        <v>3455</v>
      </c>
      <c r="C100" s="2444"/>
      <c r="D100" s="2415"/>
      <c r="E100" s="2554"/>
      <c r="F100" s="2403"/>
      <c r="G100" s="2606"/>
      <c r="H100" s="2606"/>
      <c r="I100" s="2606"/>
      <c r="J100" s="2606"/>
      <c r="K100" s="2606"/>
      <c r="L100" s="2606"/>
      <c r="M100" s="2606"/>
      <c r="N100" s="2606"/>
      <c r="O100" s="2606"/>
      <c r="P100" s="2606"/>
      <c r="Q100" s="2606"/>
      <c r="R100" s="2606"/>
      <c r="S100" s="2606"/>
      <c r="T100" s="2606"/>
      <c r="U100" s="2606"/>
      <c r="V100" s="2606"/>
      <c r="W100" s="2606"/>
      <c r="X100" s="2606"/>
      <c r="Y100" s="2606"/>
    </row>
    <row r="101" spans="1:25" s="2416" customFormat="1">
      <c r="A101" s="2412"/>
      <c r="B101" s="2482" t="s">
        <v>3456</v>
      </c>
      <c r="C101" s="2444"/>
      <c r="D101" s="2415"/>
      <c r="E101" s="2554"/>
      <c r="F101" s="2403"/>
      <c r="G101" s="2606"/>
      <c r="H101" s="2606"/>
      <c r="I101" s="2606"/>
      <c r="J101" s="2606"/>
      <c r="K101" s="2606"/>
      <c r="L101" s="2606"/>
      <c r="M101" s="2606"/>
      <c r="N101" s="2606"/>
      <c r="O101" s="2606"/>
      <c r="P101" s="2606"/>
      <c r="Q101" s="2606"/>
      <c r="R101" s="2606"/>
      <c r="S101" s="2606"/>
      <c r="T101" s="2606"/>
      <c r="U101" s="2606"/>
      <c r="V101" s="2606"/>
      <c r="W101" s="2606"/>
      <c r="X101" s="2606"/>
      <c r="Y101" s="2606"/>
    </row>
    <row r="102" spans="1:25" s="2416" customFormat="1" ht="38.25">
      <c r="A102" s="2412"/>
      <c r="B102" s="2482" t="s">
        <v>3457</v>
      </c>
      <c r="C102" s="2444"/>
      <c r="D102" s="2415"/>
      <c r="E102" s="2554"/>
      <c r="F102" s="2403"/>
      <c r="G102" s="2606"/>
      <c r="H102" s="2606"/>
      <c r="I102" s="2606"/>
      <c r="J102" s="2606"/>
      <c r="K102" s="2606"/>
      <c r="L102" s="2606"/>
      <c r="M102" s="2606"/>
      <c r="N102" s="2606"/>
      <c r="O102" s="2606"/>
      <c r="P102" s="2606"/>
      <c r="Q102" s="2606"/>
      <c r="R102" s="2606"/>
      <c r="S102" s="2606"/>
      <c r="T102" s="2606"/>
      <c r="U102" s="2606"/>
      <c r="V102" s="2606"/>
      <c r="W102" s="2606"/>
      <c r="X102" s="2606"/>
      <c r="Y102" s="2606"/>
    </row>
    <row r="103" spans="1:25" s="2416" customFormat="1" ht="51">
      <c r="A103" s="2412"/>
      <c r="B103" s="2482" t="s">
        <v>3458</v>
      </c>
      <c r="C103" s="2444"/>
      <c r="D103" s="2415"/>
      <c r="E103" s="2554"/>
      <c r="F103" s="2403"/>
      <c r="G103" s="2606"/>
      <c r="H103" s="2606"/>
      <c r="I103" s="2606"/>
      <c r="J103" s="2606"/>
      <c r="K103" s="2606"/>
      <c r="L103" s="2606"/>
      <c r="M103" s="2606"/>
      <c r="N103" s="2606"/>
      <c r="O103" s="2606"/>
      <c r="P103" s="2606"/>
      <c r="Q103" s="2606"/>
      <c r="R103" s="2606"/>
      <c r="S103" s="2606"/>
      <c r="T103" s="2606"/>
      <c r="U103" s="2606"/>
      <c r="V103" s="2606"/>
      <c r="W103" s="2606"/>
      <c r="X103" s="2606"/>
      <c r="Y103" s="2606"/>
    </row>
    <row r="104" spans="1:25" s="2416" customFormat="1">
      <c r="A104" s="2412"/>
      <c r="B104" s="2481" t="s">
        <v>3459</v>
      </c>
      <c r="C104" s="2444"/>
      <c r="D104" s="2415"/>
      <c r="E104" s="2554"/>
      <c r="F104" s="2403"/>
      <c r="G104" s="2606"/>
      <c r="H104" s="2606"/>
      <c r="I104" s="2606"/>
      <c r="J104" s="2606"/>
      <c r="K104" s="2606"/>
      <c r="L104" s="2606"/>
      <c r="M104" s="2606"/>
      <c r="N104" s="2606"/>
      <c r="O104" s="2606"/>
      <c r="P104" s="2606"/>
      <c r="Q104" s="2606"/>
      <c r="R104" s="2606"/>
      <c r="S104" s="2606"/>
      <c r="T104" s="2606"/>
      <c r="U104" s="2606"/>
      <c r="V104" s="2606"/>
      <c r="W104" s="2606"/>
      <c r="X104" s="2606"/>
      <c r="Y104" s="2606"/>
    </row>
    <row r="105" spans="1:25" s="2416" customFormat="1">
      <c r="A105" s="2412"/>
      <c r="B105" s="2482" t="s">
        <v>3460</v>
      </c>
      <c r="C105" s="2444"/>
      <c r="D105" s="2415"/>
      <c r="E105" s="2554"/>
      <c r="F105" s="2403"/>
      <c r="G105" s="2606"/>
      <c r="H105" s="2606"/>
      <c r="I105" s="2606"/>
      <c r="J105" s="2606"/>
      <c r="K105" s="2606"/>
      <c r="L105" s="2606"/>
      <c r="M105" s="2606"/>
      <c r="N105" s="2606"/>
      <c r="O105" s="2606"/>
      <c r="P105" s="2606"/>
      <c r="Q105" s="2606"/>
      <c r="R105" s="2606"/>
      <c r="S105" s="2606"/>
      <c r="T105" s="2606"/>
      <c r="U105" s="2606"/>
      <c r="V105" s="2606"/>
      <c r="W105" s="2606"/>
      <c r="X105" s="2606"/>
      <c r="Y105" s="2606"/>
    </row>
    <row r="106" spans="1:25" s="2416" customFormat="1">
      <c r="A106" s="2412"/>
      <c r="B106" s="2482" t="s">
        <v>3461</v>
      </c>
      <c r="C106" s="2444"/>
      <c r="D106" s="2415"/>
      <c r="E106" s="2554"/>
      <c r="F106" s="2403"/>
      <c r="G106" s="2606"/>
      <c r="H106" s="2606"/>
      <c r="I106" s="2606"/>
      <c r="J106" s="2606"/>
      <c r="K106" s="2606"/>
      <c r="L106" s="2606"/>
      <c r="M106" s="2606"/>
      <c r="N106" s="2606"/>
      <c r="O106" s="2606"/>
      <c r="P106" s="2606"/>
      <c r="Q106" s="2606"/>
      <c r="R106" s="2606"/>
      <c r="S106" s="2606"/>
      <c r="T106" s="2606"/>
      <c r="U106" s="2606"/>
      <c r="V106" s="2606"/>
      <c r="W106" s="2606"/>
      <c r="X106" s="2606"/>
      <c r="Y106" s="2606"/>
    </row>
    <row r="107" spans="1:25" s="2416" customFormat="1">
      <c r="A107" s="2412"/>
      <c r="B107" s="2482" t="s">
        <v>3462</v>
      </c>
      <c r="C107" s="2444"/>
      <c r="D107" s="2415"/>
      <c r="E107" s="2554"/>
      <c r="F107" s="2403"/>
      <c r="G107" s="2606"/>
      <c r="H107" s="2606"/>
      <c r="I107" s="2606"/>
      <c r="J107" s="2606"/>
      <c r="K107" s="2606"/>
      <c r="L107" s="2606"/>
      <c r="M107" s="2606"/>
      <c r="N107" s="2606"/>
      <c r="O107" s="2606"/>
      <c r="P107" s="2606"/>
      <c r="Q107" s="2606"/>
      <c r="R107" s="2606"/>
      <c r="S107" s="2606"/>
      <c r="T107" s="2606"/>
      <c r="U107" s="2606"/>
      <c r="V107" s="2606"/>
      <c r="W107" s="2606"/>
      <c r="X107" s="2606"/>
      <c r="Y107" s="2606"/>
    </row>
    <row r="108" spans="1:25" s="2416" customFormat="1">
      <c r="A108" s="2412"/>
      <c r="B108" s="2482" t="s">
        <v>3463</v>
      </c>
      <c r="C108" s="2444"/>
      <c r="D108" s="2415"/>
      <c r="E108" s="2554"/>
      <c r="F108" s="2403"/>
      <c r="G108" s="2606"/>
      <c r="H108" s="2606"/>
      <c r="I108" s="2606"/>
      <c r="J108" s="2606"/>
      <c r="K108" s="2606"/>
      <c r="L108" s="2606"/>
      <c r="M108" s="2606"/>
      <c r="N108" s="2606"/>
      <c r="O108" s="2606"/>
      <c r="P108" s="2606"/>
      <c r="Q108" s="2606"/>
      <c r="R108" s="2606"/>
      <c r="S108" s="2606"/>
      <c r="T108" s="2606"/>
      <c r="U108" s="2606"/>
      <c r="V108" s="2606"/>
      <c r="W108" s="2606"/>
      <c r="X108" s="2606"/>
      <c r="Y108" s="2606"/>
    </row>
    <row r="109" spans="1:25" s="2416" customFormat="1">
      <c r="A109" s="2412"/>
      <c r="B109" s="2482" t="s">
        <v>3464</v>
      </c>
      <c r="C109" s="2444"/>
      <c r="D109" s="2415"/>
      <c r="E109" s="2554"/>
      <c r="F109" s="2403"/>
      <c r="G109" s="2606"/>
      <c r="H109" s="2606"/>
      <c r="I109" s="2606"/>
      <c r="J109" s="2606"/>
      <c r="K109" s="2606"/>
      <c r="L109" s="2606"/>
      <c r="M109" s="2606"/>
      <c r="N109" s="2606"/>
      <c r="O109" s="2606"/>
      <c r="P109" s="2606"/>
      <c r="Q109" s="2606"/>
      <c r="R109" s="2606"/>
      <c r="S109" s="2606"/>
      <c r="T109" s="2606"/>
      <c r="U109" s="2606"/>
      <c r="V109" s="2606"/>
      <c r="W109" s="2606"/>
      <c r="X109" s="2606"/>
      <c r="Y109" s="2606"/>
    </row>
    <row r="110" spans="1:25" s="2416" customFormat="1">
      <c r="A110" s="2412"/>
      <c r="B110" s="2482" t="s">
        <v>3465</v>
      </c>
      <c r="C110" s="2444"/>
      <c r="D110" s="2415"/>
      <c r="E110" s="2554"/>
      <c r="F110" s="2403"/>
      <c r="G110" s="2606"/>
      <c r="H110" s="2606"/>
      <c r="I110" s="2606"/>
      <c r="J110" s="2606"/>
      <c r="K110" s="2606"/>
      <c r="L110" s="2606"/>
      <c r="M110" s="2606"/>
      <c r="N110" s="2606"/>
      <c r="O110" s="2606"/>
      <c r="P110" s="2606"/>
      <c r="Q110" s="2606"/>
      <c r="R110" s="2606"/>
      <c r="S110" s="2606"/>
      <c r="T110" s="2606"/>
      <c r="U110" s="2606"/>
      <c r="V110" s="2606"/>
      <c r="W110" s="2606"/>
      <c r="X110" s="2606"/>
      <c r="Y110" s="2606"/>
    </row>
    <row r="111" spans="1:25" s="2416" customFormat="1">
      <c r="A111" s="2412"/>
      <c r="B111" s="2482"/>
      <c r="C111" s="2444"/>
      <c r="D111" s="2415"/>
      <c r="E111" s="2554"/>
      <c r="F111" s="2403"/>
      <c r="G111" s="2606"/>
      <c r="H111" s="2606"/>
      <c r="I111" s="2606"/>
      <c r="J111" s="2606"/>
      <c r="K111" s="2606"/>
      <c r="L111" s="2606"/>
      <c r="M111" s="2606"/>
      <c r="N111" s="2606"/>
      <c r="O111" s="2606"/>
      <c r="P111" s="2606"/>
      <c r="Q111" s="2606"/>
      <c r="R111" s="2606"/>
      <c r="S111" s="2606"/>
      <c r="T111" s="2606"/>
      <c r="U111" s="2606"/>
      <c r="V111" s="2606"/>
      <c r="W111" s="2606"/>
      <c r="X111" s="2606"/>
      <c r="Y111" s="2606"/>
    </row>
    <row r="112" spans="1:25" s="2416" customFormat="1">
      <c r="A112" s="2412"/>
      <c r="B112" s="2482" t="s">
        <v>3466</v>
      </c>
      <c r="C112" s="2414"/>
      <c r="D112" s="2415"/>
      <c r="E112" s="2554"/>
      <c r="F112" s="2403" t="str">
        <f>IF(AND(D112&lt;&gt;"",E112&lt;&gt;""),D112*E112,"")</f>
        <v/>
      </c>
      <c r="G112" s="2606"/>
      <c r="H112" s="2606"/>
      <c r="I112" s="2606"/>
      <c r="J112" s="2606"/>
      <c r="K112" s="2606"/>
      <c r="L112" s="2606"/>
      <c r="M112" s="2606"/>
      <c r="N112" s="2606"/>
      <c r="O112" s="2606"/>
      <c r="P112" s="2606"/>
      <c r="Q112" s="2606"/>
      <c r="R112" s="2606"/>
      <c r="S112" s="2606"/>
      <c r="T112" s="2606"/>
      <c r="U112" s="2606"/>
      <c r="V112" s="2606"/>
      <c r="W112" s="2606"/>
      <c r="X112" s="2606"/>
      <c r="Y112" s="2606"/>
    </row>
    <row r="113" spans="1:25" s="2416" customFormat="1">
      <c r="A113" s="2412"/>
      <c r="B113" s="2483" t="s">
        <v>3467</v>
      </c>
      <c r="C113" s="2414"/>
      <c r="D113" s="2415"/>
      <c r="E113" s="2554"/>
      <c r="F113" s="2403"/>
      <c r="G113" s="2606"/>
      <c r="H113" s="2606"/>
      <c r="I113" s="2606"/>
      <c r="J113" s="2606"/>
      <c r="K113" s="2606"/>
      <c r="L113" s="2606"/>
      <c r="M113" s="2606"/>
      <c r="N113" s="2606"/>
      <c r="O113" s="2606"/>
      <c r="P113" s="2606"/>
      <c r="Q113" s="2606"/>
      <c r="R113" s="2606"/>
      <c r="S113" s="2606"/>
      <c r="T113" s="2606"/>
      <c r="U113" s="2606"/>
      <c r="V113" s="2606"/>
      <c r="W113" s="2606"/>
      <c r="X113" s="2606"/>
      <c r="Y113" s="2606"/>
    </row>
    <row r="114" spans="1:25" s="2416" customFormat="1">
      <c r="A114" s="2412"/>
      <c r="B114" s="2480"/>
      <c r="C114" s="2444"/>
      <c r="D114" s="2415"/>
      <c r="E114" s="2554"/>
      <c r="F114" s="2403"/>
      <c r="G114" s="2606"/>
      <c r="H114" s="2606"/>
      <c r="I114" s="2606"/>
      <c r="J114" s="2606"/>
      <c r="K114" s="2606"/>
      <c r="L114" s="2606"/>
      <c r="M114" s="2606"/>
      <c r="N114" s="2606"/>
      <c r="O114" s="2606"/>
      <c r="P114" s="2606"/>
      <c r="Q114" s="2606"/>
      <c r="R114" s="2606"/>
      <c r="S114" s="2606"/>
      <c r="T114" s="2606"/>
      <c r="U114" s="2606"/>
      <c r="V114" s="2606"/>
      <c r="W114" s="2606"/>
      <c r="X114" s="2606"/>
      <c r="Y114" s="2606"/>
    </row>
    <row r="115" spans="1:25" s="2416" customFormat="1">
      <c r="A115" s="2412" t="s">
        <v>3436</v>
      </c>
      <c r="B115" s="2479" t="s">
        <v>3468</v>
      </c>
      <c r="C115" s="2444"/>
      <c r="D115" s="2415"/>
      <c r="E115" s="2554"/>
      <c r="F115" s="2403"/>
      <c r="G115" s="2606"/>
      <c r="H115" s="2606"/>
      <c r="I115" s="2606"/>
      <c r="J115" s="2606"/>
      <c r="K115" s="2606"/>
      <c r="L115" s="2606"/>
      <c r="M115" s="2606"/>
      <c r="N115" s="2606"/>
      <c r="O115" s="2606"/>
      <c r="P115" s="2606"/>
      <c r="Q115" s="2606"/>
      <c r="R115" s="2606"/>
      <c r="S115" s="2606"/>
      <c r="T115" s="2606"/>
      <c r="U115" s="2606"/>
      <c r="V115" s="2606"/>
      <c r="W115" s="2606"/>
      <c r="X115" s="2606"/>
      <c r="Y115" s="2606"/>
    </row>
    <row r="116" spans="1:25" s="2416" customFormat="1">
      <c r="A116" s="2412"/>
      <c r="B116" s="2479" t="s">
        <v>3469</v>
      </c>
      <c r="C116" s="2414"/>
      <c r="D116" s="2415"/>
      <c r="E116" s="2554"/>
      <c r="F116" s="2403"/>
      <c r="G116" s="2606"/>
      <c r="H116" s="2606"/>
      <c r="I116" s="2606"/>
      <c r="J116" s="2606"/>
      <c r="K116" s="2606"/>
      <c r="L116" s="2606"/>
      <c r="M116" s="2606"/>
      <c r="N116" s="2606"/>
      <c r="O116" s="2606"/>
      <c r="P116" s="2606"/>
      <c r="Q116" s="2606"/>
      <c r="R116" s="2606"/>
      <c r="S116" s="2606"/>
      <c r="T116" s="2606"/>
      <c r="U116" s="2606"/>
      <c r="V116" s="2606"/>
      <c r="W116" s="2606"/>
      <c r="X116" s="2606"/>
      <c r="Y116" s="2606"/>
    </row>
    <row r="117" spans="1:25" s="2416" customFormat="1">
      <c r="A117" s="2417"/>
      <c r="B117" s="2449" t="s">
        <v>3470</v>
      </c>
      <c r="C117" s="2414" t="s">
        <v>84</v>
      </c>
      <c r="D117" s="2415">
        <v>80</v>
      </c>
      <c r="E117" s="2554"/>
      <c r="F117" s="2403" t="str">
        <f>IF(AND(D117&lt;&gt;"",E117&lt;&gt;""),D117*E117,"")</f>
        <v/>
      </c>
      <c r="G117" s="2606"/>
      <c r="H117" s="2606"/>
      <c r="I117" s="2606"/>
      <c r="J117" s="2606"/>
      <c r="K117" s="2606"/>
      <c r="L117" s="2606"/>
      <c r="M117" s="2606"/>
      <c r="N117" s="2606"/>
      <c r="O117" s="2606"/>
      <c r="P117" s="2606"/>
      <c r="Q117" s="2606"/>
      <c r="R117" s="2606"/>
      <c r="S117" s="2606"/>
      <c r="T117" s="2606"/>
      <c r="U117" s="2606"/>
      <c r="V117" s="2606"/>
      <c r="W117" s="2606"/>
      <c r="X117" s="2606"/>
      <c r="Y117" s="2606"/>
    </row>
    <row r="118" spans="1:25" s="2416" customFormat="1">
      <c r="A118" s="2412"/>
      <c r="B118" s="2411"/>
      <c r="C118" s="2414"/>
      <c r="D118" s="2415"/>
      <c r="E118" s="2591"/>
      <c r="F118" s="2415"/>
      <c r="G118" s="2606"/>
      <c r="H118" s="2606"/>
      <c r="I118" s="2606"/>
      <c r="J118" s="2606"/>
      <c r="K118" s="2606"/>
      <c r="L118" s="2606"/>
      <c r="M118" s="2606"/>
      <c r="N118" s="2606"/>
      <c r="O118" s="2606"/>
      <c r="P118" s="2606"/>
      <c r="Q118" s="2606"/>
      <c r="R118" s="2606"/>
      <c r="S118" s="2606"/>
      <c r="T118" s="2606"/>
      <c r="U118" s="2606"/>
      <c r="V118" s="2606"/>
      <c r="W118" s="2606"/>
      <c r="X118" s="2606"/>
      <c r="Y118" s="2606"/>
    </row>
    <row r="119" spans="1:25" s="2416" customFormat="1" ht="25.5">
      <c r="A119" s="2419">
        <f>COUNT($A$3:A118)+1</f>
        <v>17</v>
      </c>
      <c r="B119" s="2479" t="s">
        <v>3471</v>
      </c>
      <c r="C119" s="2444"/>
      <c r="D119" s="2415"/>
      <c r="E119" s="2554"/>
      <c r="F119" s="2403"/>
      <c r="G119" s="2606"/>
      <c r="H119" s="2606"/>
      <c r="I119" s="2606"/>
      <c r="J119" s="2606"/>
      <c r="K119" s="2606"/>
      <c r="L119" s="2606"/>
      <c r="M119" s="2606"/>
      <c r="N119" s="2606"/>
      <c r="O119" s="2606"/>
      <c r="P119" s="2606"/>
      <c r="Q119" s="2606"/>
      <c r="R119" s="2606"/>
      <c r="S119" s="2606"/>
      <c r="T119" s="2606"/>
      <c r="U119" s="2606"/>
      <c r="V119" s="2606"/>
      <c r="W119" s="2606"/>
      <c r="X119" s="2606"/>
      <c r="Y119" s="2606"/>
    </row>
    <row r="120" spans="1:25" s="2416" customFormat="1" ht="25.5">
      <c r="A120" s="2412"/>
      <c r="B120" s="2480" t="s">
        <v>3472</v>
      </c>
      <c r="C120" s="2444"/>
      <c r="D120" s="2415"/>
      <c r="E120" s="2554"/>
      <c r="F120" s="2403"/>
      <c r="G120" s="2606"/>
      <c r="H120" s="2606"/>
      <c r="I120" s="2606"/>
      <c r="J120" s="2606"/>
      <c r="K120" s="2606"/>
      <c r="L120" s="2606"/>
      <c r="M120" s="2606"/>
      <c r="N120" s="2606"/>
      <c r="O120" s="2606"/>
      <c r="P120" s="2606"/>
      <c r="Q120" s="2606"/>
      <c r="R120" s="2606"/>
      <c r="S120" s="2606"/>
      <c r="T120" s="2606"/>
      <c r="U120" s="2606"/>
      <c r="V120" s="2606"/>
      <c r="W120" s="2606"/>
      <c r="X120" s="2606"/>
      <c r="Y120" s="2606"/>
    </row>
    <row r="121" spans="1:25" s="2416" customFormat="1" ht="76.5">
      <c r="A121" s="2412"/>
      <c r="B121" s="2480" t="s">
        <v>3451</v>
      </c>
      <c r="C121" s="2444"/>
      <c r="D121" s="2415"/>
      <c r="E121" s="2554"/>
      <c r="F121" s="2403"/>
      <c r="G121" s="2606"/>
      <c r="H121" s="2606"/>
      <c r="I121" s="2606"/>
      <c r="J121" s="2606"/>
      <c r="K121" s="2606"/>
      <c r="L121" s="2606"/>
      <c r="M121" s="2606"/>
      <c r="N121" s="2606"/>
      <c r="O121" s="2606"/>
      <c r="P121" s="2606"/>
      <c r="Q121" s="2606"/>
      <c r="R121" s="2606"/>
      <c r="S121" s="2606"/>
      <c r="T121" s="2606"/>
      <c r="U121" s="2606"/>
      <c r="V121" s="2606"/>
      <c r="W121" s="2606"/>
      <c r="X121" s="2606"/>
      <c r="Y121" s="2606"/>
    </row>
    <row r="122" spans="1:25" s="2416" customFormat="1" ht="153">
      <c r="A122" s="2412"/>
      <c r="B122" s="2480" t="s">
        <v>3473</v>
      </c>
      <c r="C122" s="2444"/>
      <c r="D122" s="2415"/>
      <c r="E122" s="2554"/>
      <c r="F122" s="2403"/>
      <c r="G122" s="2606"/>
      <c r="H122" s="2606"/>
      <c r="I122" s="2606"/>
      <c r="J122" s="2606"/>
      <c r="K122" s="2606"/>
      <c r="L122" s="2606"/>
      <c r="M122" s="2606"/>
      <c r="N122" s="2606"/>
      <c r="O122" s="2606"/>
      <c r="P122" s="2606"/>
      <c r="Q122" s="2606"/>
      <c r="R122" s="2606"/>
      <c r="S122" s="2606"/>
      <c r="T122" s="2606"/>
      <c r="U122" s="2606"/>
      <c r="V122" s="2606"/>
      <c r="W122" s="2606"/>
      <c r="X122" s="2606"/>
      <c r="Y122" s="2606"/>
    </row>
    <row r="123" spans="1:25" s="2416" customFormat="1" ht="89.25">
      <c r="A123" s="2412"/>
      <c r="B123" s="2480" t="s">
        <v>3453</v>
      </c>
      <c r="C123" s="2444"/>
      <c r="D123" s="2415"/>
      <c r="E123" s="2554"/>
      <c r="F123" s="2403"/>
      <c r="G123" s="2606"/>
      <c r="H123" s="2606"/>
      <c r="I123" s="2606"/>
      <c r="J123" s="2606"/>
      <c r="K123" s="2606"/>
      <c r="L123" s="2606"/>
      <c r="M123" s="2606"/>
      <c r="N123" s="2606"/>
      <c r="O123" s="2606"/>
      <c r="P123" s="2606"/>
      <c r="Q123" s="2606"/>
      <c r="R123" s="2606"/>
      <c r="S123" s="2606"/>
      <c r="T123" s="2606"/>
      <c r="U123" s="2606"/>
      <c r="V123" s="2606"/>
      <c r="W123" s="2606"/>
      <c r="X123" s="2606"/>
      <c r="Y123" s="2606"/>
    </row>
    <row r="124" spans="1:25" s="2416" customFormat="1">
      <c r="A124" s="2412"/>
      <c r="B124" s="2481" t="s">
        <v>3272</v>
      </c>
      <c r="C124" s="2444"/>
      <c r="D124" s="2415"/>
      <c r="E124" s="2554"/>
      <c r="F124" s="2403"/>
      <c r="G124" s="2606"/>
      <c r="H124" s="2606"/>
      <c r="I124" s="2606"/>
      <c r="J124" s="2606"/>
      <c r="K124" s="2606"/>
      <c r="L124" s="2606"/>
      <c r="M124" s="2606"/>
      <c r="N124" s="2606"/>
      <c r="O124" s="2606"/>
      <c r="P124" s="2606"/>
      <c r="Q124" s="2606"/>
      <c r="R124" s="2606"/>
      <c r="S124" s="2606"/>
      <c r="T124" s="2606"/>
      <c r="U124" s="2606"/>
      <c r="V124" s="2606"/>
      <c r="W124" s="2606"/>
      <c r="X124" s="2606"/>
      <c r="Y124" s="2606"/>
    </row>
    <row r="125" spans="1:25" s="2416" customFormat="1" ht="25.5">
      <c r="A125" s="2412"/>
      <c r="B125" s="2482" t="s">
        <v>3454</v>
      </c>
      <c r="C125" s="2444"/>
      <c r="D125" s="2415"/>
      <c r="E125" s="2554"/>
      <c r="F125" s="2403"/>
      <c r="G125" s="2606"/>
      <c r="H125" s="2606"/>
      <c r="I125" s="2606"/>
      <c r="J125" s="2606"/>
      <c r="K125" s="2606"/>
      <c r="L125" s="2606"/>
      <c r="M125" s="2606"/>
      <c r="N125" s="2606"/>
      <c r="O125" s="2606"/>
      <c r="P125" s="2606"/>
      <c r="Q125" s="2606"/>
      <c r="R125" s="2606"/>
      <c r="S125" s="2606"/>
      <c r="T125" s="2606"/>
      <c r="U125" s="2606"/>
      <c r="V125" s="2606"/>
      <c r="W125" s="2606"/>
      <c r="X125" s="2606"/>
      <c r="Y125" s="2606"/>
    </row>
    <row r="126" spans="1:25" s="2416" customFormat="1">
      <c r="A126" s="2412"/>
      <c r="B126" s="2482" t="s">
        <v>3455</v>
      </c>
      <c r="C126" s="2444"/>
      <c r="D126" s="2415"/>
      <c r="E126" s="2554"/>
      <c r="F126" s="2403"/>
      <c r="G126" s="2606"/>
      <c r="H126" s="2606"/>
      <c r="I126" s="2606"/>
      <c r="J126" s="2606"/>
      <c r="K126" s="2606"/>
      <c r="L126" s="2606"/>
      <c r="M126" s="2606"/>
      <c r="N126" s="2606"/>
      <c r="O126" s="2606"/>
      <c r="P126" s="2606"/>
      <c r="Q126" s="2606"/>
      <c r="R126" s="2606"/>
      <c r="S126" s="2606"/>
      <c r="T126" s="2606"/>
      <c r="U126" s="2606"/>
      <c r="V126" s="2606"/>
      <c r="W126" s="2606"/>
      <c r="X126" s="2606"/>
      <c r="Y126" s="2606"/>
    </row>
    <row r="127" spans="1:25" s="2416" customFormat="1">
      <c r="A127" s="2412"/>
      <c r="B127" s="2482" t="s">
        <v>3456</v>
      </c>
      <c r="C127" s="2444"/>
      <c r="D127" s="2415"/>
      <c r="E127" s="2554"/>
      <c r="F127" s="2403"/>
      <c r="G127" s="2606"/>
      <c r="H127" s="2606"/>
      <c r="I127" s="2606"/>
      <c r="J127" s="2606"/>
      <c r="K127" s="2606"/>
      <c r="L127" s="2606"/>
      <c r="M127" s="2606"/>
      <c r="N127" s="2606"/>
      <c r="O127" s="2606"/>
      <c r="P127" s="2606"/>
      <c r="Q127" s="2606"/>
      <c r="R127" s="2606"/>
      <c r="S127" s="2606"/>
      <c r="T127" s="2606"/>
      <c r="U127" s="2606"/>
      <c r="V127" s="2606"/>
      <c r="W127" s="2606"/>
      <c r="X127" s="2606"/>
      <c r="Y127" s="2606"/>
    </row>
    <row r="128" spans="1:25" s="2416" customFormat="1">
      <c r="A128" s="2412"/>
      <c r="B128" s="2481" t="s">
        <v>3459</v>
      </c>
      <c r="C128" s="2444"/>
      <c r="D128" s="2415"/>
      <c r="E128" s="2554"/>
      <c r="F128" s="2403"/>
      <c r="G128" s="2606"/>
      <c r="H128" s="2606"/>
      <c r="I128" s="2606"/>
      <c r="J128" s="2606"/>
      <c r="K128" s="2606"/>
      <c r="L128" s="2606"/>
      <c r="M128" s="2606"/>
      <c r="N128" s="2606"/>
      <c r="O128" s="2606"/>
      <c r="P128" s="2606"/>
      <c r="Q128" s="2606"/>
      <c r="R128" s="2606"/>
      <c r="S128" s="2606"/>
      <c r="T128" s="2606"/>
      <c r="U128" s="2606"/>
      <c r="V128" s="2606"/>
      <c r="W128" s="2606"/>
      <c r="X128" s="2606"/>
      <c r="Y128" s="2606"/>
    </row>
    <row r="129" spans="1:25" s="2416" customFormat="1">
      <c r="A129" s="2412"/>
      <c r="B129" s="2482" t="s">
        <v>3460</v>
      </c>
      <c r="C129" s="2444"/>
      <c r="D129" s="2415"/>
      <c r="E129" s="2554"/>
      <c r="F129" s="2403"/>
      <c r="G129" s="2606"/>
      <c r="H129" s="2606"/>
      <c r="I129" s="2606"/>
      <c r="J129" s="2606"/>
      <c r="K129" s="2606"/>
      <c r="L129" s="2606"/>
      <c r="M129" s="2606"/>
      <c r="N129" s="2606"/>
      <c r="O129" s="2606"/>
      <c r="P129" s="2606"/>
      <c r="Q129" s="2606"/>
      <c r="R129" s="2606"/>
      <c r="S129" s="2606"/>
      <c r="T129" s="2606"/>
      <c r="U129" s="2606"/>
      <c r="V129" s="2606"/>
      <c r="W129" s="2606"/>
      <c r="X129" s="2606"/>
      <c r="Y129" s="2606"/>
    </row>
    <row r="130" spans="1:25" s="2416" customFormat="1">
      <c r="A130" s="2412"/>
      <c r="B130" s="2482" t="s">
        <v>3461</v>
      </c>
      <c r="C130" s="2444"/>
      <c r="D130" s="2415"/>
      <c r="E130" s="2554"/>
      <c r="F130" s="2403"/>
      <c r="G130" s="2606"/>
      <c r="H130" s="2606"/>
      <c r="I130" s="2606"/>
      <c r="J130" s="2606"/>
      <c r="K130" s="2606"/>
      <c r="L130" s="2606"/>
      <c r="M130" s="2606"/>
      <c r="N130" s="2606"/>
      <c r="O130" s="2606"/>
      <c r="P130" s="2606"/>
      <c r="Q130" s="2606"/>
      <c r="R130" s="2606"/>
      <c r="S130" s="2606"/>
      <c r="T130" s="2606"/>
      <c r="U130" s="2606"/>
      <c r="V130" s="2606"/>
      <c r="W130" s="2606"/>
      <c r="X130" s="2606"/>
      <c r="Y130" s="2606"/>
    </row>
    <row r="131" spans="1:25" s="2416" customFormat="1">
      <c r="A131" s="2412"/>
      <c r="B131" s="2482" t="s">
        <v>3462</v>
      </c>
      <c r="C131" s="2444"/>
      <c r="D131" s="2415"/>
      <c r="E131" s="2554"/>
      <c r="F131" s="2403"/>
      <c r="G131" s="2606"/>
      <c r="H131" s="2606"/>
      <c r="I131" s="2606"/>
      <c r="J131" s="2606"/>
      <c r="K131" s="2606"/>
      <c r="L131" s="2606"/>
      <c r="M131" s="2606"/>
      <c r="N131" s="2606"/>
      <c r="O131" s="2606"/>
      <c r="P131" s="2606"/>
      <c r="Q131" s="2606"/>
      <c r="R131" s="2606"/>
      <c r="S131" s="2606"/>
      <c r="T131" s="2606"/>
      <c r="U131" s="2606"/>
      <c r="V131" s="2606"/>
      <c r="W131" s="2606"/>
      <c r="X131" s="2606"/>
      <c r="Y131" s="2606"/>
    </row>
    <row r="132" spans="1:25" s="2416" customFormat="1">
      <c r="A132" s="2412"/>
      <c r="B132" s="2482" t="s">
        <v>3463</v>
      </c>
      <c r="C132" s="2444"/>
      <c r="D132" s="2415"/>
      <c r="E132" s="2554"/>
      <c r="F132" s="2403"/>
      <c r="G132" s="2606"/>
      <c r="H132" s="2606"/>
      <c r="I132" s="2606"/>
      <c r="J132" s="2606"/>
      <c r="K132" s="2606"/>
      <c r="L132" s="2606"/>
      <c r="M132" s="2606"/>
      <c r="N132" s="2606"/>
      <c r="O132" s="2606"/>
      <c r="P132" s="2606"/>
      <c r="Q132" s="2606"/>
      <c r="R132" s="2606"/>
      <c r="S132" s="2606"/>
      <c r="T132" s="2606"/>
      <c r="U132" s="2606"/>
      <c r="V132" s="2606"/>
      <c r="W132" s="2606"/>
      <c r="X132" s="2606"/>
      <c r="Y132" s="2606"/>
    </row>
    <row r="133" spans="1:25" s="2416" customFormat="1">
      <c r="A133" s="2412"/>
      <c r="B133" s="2482"/>
      <c r="C133" s="2444"/>
      <c r="D133" s="2415"/>
      <c r="E133" s="2554"/>
      <c r="F133" s="2403"/>
      <c r="G133" s="2606"/>
      <c r="H133" s="2606"/>
      <c r="I133" s="2606"/>
      <c r="J133" s="2606"/>
      <c r="K133" s="2606"/>
      <c r="L133" s="2606"/>
      <c r="M133" s="2606"/>
      <c r="N133" s="2606"/>
      <c r="O133" s="2606"/>
      <c r="P133" s="2606"/>
      <c r="Q133" s="2606"/>
      <c r="R133" s="2606"/>
      <c r="S133" s="2606"/>
      <c r="T133" s="2606"/>
      <c r="U133" s="2606"/>
      <c r="V133" s="2606"/>
      <c r="W133" s="2606"/>
      <c r="X133" s="2606"/>
      <c r="Y133" s="2606"/>
    </row>
    <row r="134" spans="1:25" s="2416" customFormat="1">
      <c r="A134" s="2412" t="s">
        <v>3436</v>
      </c>
      <c r="B134" s="2479" t="s">
        <v>3474</v>
      </c>
      <c r="C134" s="2444"/>
      <c r="D134" s="2415"/>
      <c r="E134" s="2554"/>
      <c r="F134" s="2403"/>
      <c r="G134" s="2606"/>
      <c r="H134" s="2606"/>
      <c r="I134" s="2606"/>
      <c r="J134" s="2606"/>
      <c r="K134" s="2606"/>
      <c r="L134" s="2606"/>
      <c r="M134" s="2606"/>
      <c r="N134" s="2606"/>
      <c r="O134" s="2606"/>
      <c r="P134" s="2606"/>
      <c r="Q134" s="2606"/>
      <c r="R134" s="2606"/>
      <c r="S134" s="2606"/>
      <c r="T134" s="2606"/>
      <c r="U134" s="2606"/>
      <c r="V134" s="2606"/>
      <c r="W134" s="2606"/>
      <c r="X134" s="2606"/>
      <c r="Y134" s="2606"/>
    </row>
    <row r="135" spans="1:25" s="2416" customFormat="1">
      <c r="A135" s="2412"/>
      <c r="B135" s="2479" t="s">
        <v>3475</v>
      </c>
      <c r="C135" s="2414"/>
      <c r="D135" s="2415"/>
      <c r="E135" s="2554"/>
      <c r="F135" s="2403"/>
      <c r="G135" s="2606"/>
      <c r="H135" s="2606"/>
      <c r="I135" s="2606"/>
      <c r="J135" s="2606"/>
      <c r="K135" s="2606"/>
      <c r="L135" s="2606"/>
      <c r="M135" s="2606"/>
      <c r="N135" s="2606"/>
      <c r="O135" s="2606"/>
      <c r="P135" s="2606"/>
      <c r="Q135" s="2606"/>
      <c r="R135" s="2606"/>
      <c r="S135" s="2606"/>
      <c r="T135" s="2606"/>
      <c r="U135" s="2606"/>
      <c r="V135" s="2606"/>
      <c r="W135" s="2606"/>
      <c r="X135" s="2606"/>
      <c r="Y135" s="2606"/>
    </row>
    <row r="136" spans="1:25" s="2416" customFormat="1">
      <c r="A136" s="2417"/>
      <c r="B136" s="2449" t="s">
        <v>3470</v>
      </c>
      <c r="C136" s="2444"/>
      <c r="D136" s="2415"/>
      <c r="E136" s="2554"/>
      <c r="F136" s="2403"/>
      <c r="G136" s="2606"/>
      <c r="H136" s="2606"/>
      <c r="I136" s="2606"/>
      <c r="J136" s="2606"/>
      <c r="K136" s="2606"/>
      <c r="L136" s="2606"/>
      <c r="M136" s="2606"/>
      <c r="N136" s="2606"/>
      <c r="O136" s="2606"/>
      <c r="P136" s="2606"/>
      <c r="Q136" s="2606"/>
      <c r="R136" s="2606"/>
      <c r="S136" s="2606"/>
      <c r="T136" s="2606"/>
      <c r="U136" s="2606"/>
      <c r="V136" s="2606"/>
      <c r="W136" s="2606"/>
      <c r="X136" s="2606"/>
      <c r="Y136" s="2606"/>
    </row>
    <row r="137" spans="1:25" s="2416" customFormat="1">
      <c r="A137" s="2412"/>
      <c r="B137" s="2482" t="s">
        <v>3476</v>
      </c>
      <c r="C137" s="2414"/>
      <c r="D137" s="2415"/>
      <c r="E137" s="2554"/>
      <c r="F137" s="2403" t="str">
        <f>IF(AND(D137&lt;&gt;"",E137&lt;&gt;""),D137*E137,"")</f>
        <v/>
      </c>
      <c r="G137" s="2606"/>
      <c r="H137" s="2606"/>
      <c r="I137" s="2606"/>
      <c r="J137" s="2606"/>
      <c r="K137" s="2606"/>
      <c r="L137" s="2606"/>
      <c r="M137" s="2606"/>
      <c r="N137" s="2606"/>
      <c r="O137" s="2606"/>
      <c r="P137" s="2606"/>
      <c r="Q137" s="2606"/>
      <c r="R137" s="2606"/>
      <c r="S137" s="2606"/>
      <c r="T137" s="2606"/>
      <c r="U137" s="2606"/>
      <c r="V137" s="2606"/>
      <c r="W137" s="2606"/>
      <c r="X137" s="2606"/>
      <c r="Y137" s="2606"/>
    </row>
    <row r="138" spans="1:25" s="2416" customFormat="1">
      <c r="A138" s="2412"/>
      <c r="B138" s="2483" t="s">
        <v>3477</v>
      </c>
      <c r="C138" s="2414"/>
      <c r="D138" s="2415"/>
      <c r="E138" s="2554"/>
      <c r="F138" s="2403"/>
      <c r="G138" s="2606"/>
      <c r="H138" s="2606"/>
      <c r="I138" s="2606"/>
      <c r="J138" s="2606"/>
      <c r="K138" s="2606"/>
      <c r="L138" s="2606"/>
      <c r="M138" s="2606"/>
      <c r="N138" s="2606"/>
      <c r="O138" s="2606"/>
      <c r="P138" s="2606"/>
      <c r="Q138" s="2606"/>
      <c r="R138" s="2606"/>
      <c r="S138" s="2606"/>
      <c r="T138" s="2606"/>
      <c r="U138" s="2606"/>
      <c r="V138" s="2606"/>
      <c r="W138" s="2606"/>
      <c r="X138" s="2606"/>
      <c r="Y138" s="2606"/>
    </row>
    <row r="139" spans="1:25" s="2416" customFormat="1">
      <c r="A139" s="2412"/>
      <c r="B139" s="2482" t="s">
        <v>3478</v>
      </c>
      <c r="C139" s="2444"/>
      <c r="D139" s="2415"/>
      <c r="E139" s="2554"/>
      <c r="F139" s="2403"/>
      <c r="G139" s="2606"/>
      <c r="H139" s="2606"/>
      <c r="I139" s="2606"/>
      <c r="J139" s="2606"/>
      <c r="K139" s="2606"/>
      <c r="L139" s="2606"/>
      <c r="M139" s="2606"/>
      <c r="N139" s="2606"/>
      <c r="O139" s="2606"/>
      <c r="P139" s="2606"/>
      <c r="Q139" s="2606"/>
      <c r="R139" s="2606"/>
      <c r="S139" s="2606"/>
      <c r="T139" s="2606"/>
      <c r="U139" s="2606"/>
      <c r="V139" s="2606"/>
      <c r="W139" s="2606"/>
      <c r="X139" s="2606"/>
      <c r="Y139" s="2606"/>
    </row>
    <row r="140" spans="1:25" s="2416" customFormat="1">
      <c r="A140" s="2412"/>
      <c r="B140" s="2482" t="s">
        <v>3465</v>
      </c>
      <c r="C140" s="2414" t="s">
        <v>84</v>
      </c>
      <c r="D140" s="2415">
        <v>12</v>
      </c>
      <c r="E140" s="2554"/>
      <c r="F140" s="2403" t="str">
        <f>IF(AND(D140&lt;&gt;"",E140&lt;&gt;""),D140*E140,"")</f>
        <v/>
      </c>
      <c r="G140" s="2606"/>
      <c r="H140" s="2606"/>
      <c r="I140" s="2606"/>
      <c r="J140" s="2606"/>
      <c r="K140" s="2606"/>
      <c r="L140" s="2606"/>
      <c r="M140" s="2606"/>
      <c r="N140" s="2606"/>
      <c r="O140" s="2606"/>
      <c r="P140" s="2606"/>
      <c r="Q140" s="2606"/>
      <c r="R140" s="2606"/>
      <c r="S140" s="2606"/>
      <c r="T140" s="2606"/>
      <c r="U140" s="2606"/>
      <c r="V140" s="2606"/>
      <c r="W140" s="2606"/>
      <c r="X140" s="2606"/>
      <c r="Y140" s="2606"/>
    </row>
    <row r="141" spans="1:25" s="2416" customFormat="1">
      <c r="A141" s="2412"/>
      <c r="B141" s="2480"/>
      <c r="C141" s="2444"/>
      <c r="D141" s="2415"/>
      <c r="E141" s="2554"/>
      <c r="F141" s="2403"/>
      <c r="G141" s="2606"/>
      <c r="H141" s="2606"/>
      <c r="I141" s="2606"/>
      <c r="J141" s="2606"/>
      <c r="K141" s="2606"/>
      <c r="L141" s="2606"/>
      <c r="M141" s="2606"/>
      <c r="N141" s="2606"/>
      <c r="O141" s="2606"/>
      <c r="P141" s="2606"/>
      <c r="Q141" s="2606"/>
      <c r="R141" s="2606"/>
      <c r="S141" s="2606"/>
      <c r="T141" s="2606"/>
      <c r="U141" s="2606"/>
      <c r="V141" s="2606"/>
      <c r="W141" s="2606"/>
      <c r="X141" s="2606"/>
      <c r="Y141" s="2606"/>
    </row>
    <row r="142" spans="1:25" s="2416" customFormat="1">
      <c r="A142" s="2412" t="s">
        <v>3436</v>
      </c>
      <c r="B142" s="2479" t="s">
        <v>3474</v>
      </c>
      <c r="C142" s="2444"/>
      <c r="D142" s="2415"/>
      <c r="E142" s="2554"/>
      <c r="F142" s="2403"/>
      <c r="G142" s="2606"/>
      <c r="H142" s="2606"/>
      <c r="I142" s="2606"/>
      <c r="J142" s="2606"/>
      <c r="K142" s="2606"/>
      <c r="L142" s="2606"/>
      <c r="M142" s="2606"/>
      <c r="N142" s="2606"/>
      <c r="O142" s="2606"/>
      <c r="P142" s="2606"/>
      <c r="Q142" s="2606"/>
      <c r="R142" s="2606"/>
      <c r="S142" s="2606"/>
      <c r="T142" s="2606"/>
      <c r="U142" s="2606"/>
      <c r="V142" s="2606"/>
      <c r="W142" s="2606"/>
      <c r="X142" s="2606"/>
      <c r="Y142" s="2606"/>
    </row>
    <row r="143" spans="1:25" s="2416" customFormat="1">
      <c r="A143" s="2412"/>
      <c r="B143" s="2479" t="s">
        <v>3479</v>
      </c>
      <c r="C143" s="2414"/>
      <c r="D143" s="2415"/>
      <c r="E143" s="2554"/>
      <c r="F143" s="2403"/>
      <c r="G143" s="2606"/>
      <c r="H143" s="2606"/>
      <c r="I143" s="2606"/>
      <c r="J143" s="2606"/>
      <c r="K143" s="2606"/>
      <c r="L143" s="2606"/>
      <c r="M143" s="2606"/>
      <c r="N143" s="2606"/>
      <c r="O143" s="2606"/>
      <c r="P143" s="2606"/>
      <c r="Q143" s="2606"/>
      <c r="R143" s="2606"/>
      <c r="S143" s="2606"/>
      <c r="T143" s="2606"/>
      <c r="U143" s="2606"/>
      <c r="V143" s="2606"/>
      <c r="W143" s="2606"/>
      <c r="X143" s="2606"/>
      <c r="Y143" s="2606"/>
    </row>
    <row r="144" spans="1:25" s="2416" customFormat="1">
      <c r="A144" s="2417"/>
      <c r="B144" s="2449" t="s">
        <v>3470</v>
      </c>
      <c r="C144" s="2444"/>
      <c r="D144" s="2415"/>
      <c r="E144" s="2554"/>
      <c r="F144" s="2403"/>
      <c r="G144" s="2606"/>
      <c r="H144" s="2606"/>
      <c r="I144" s="2606"/>
      <c r="J144" s="2606"/>
      <c r="K144" s="2606"/>
      <c r="L144" s="2606"/>
      <c r="M144" s="2606"/>
      <c r="N144" s="2606"/>
      <c r="O144" s="2606"/>
      <c r="P144" s="2606"/>
      <c r="Q144" s="2606"/>
      <c r="R144" s="2606"/>
      <c r="S144" s="2606"/>
      <c r="T144" s="2606"/>
      <c r="U144" s="2606"/>
      <c r="V144" s="2606"/>
      <c r="W144" s="2606"/>
      <c r="X144" s="2606"/>
      <c r="Y144" s="2606"/>
    </row>
    <row r="145" spans="1:25" s="2416" customFormat="1">
      <c r="A145" s="2412"/>
      <c r="B145" s="2482" t="s">
        <v>3476</v>
      </c>
      <c r="C145" s="2414"/>
      <c r="D145" s="2415"/>
      <c r="E145" s="2554"/>
      <c r="F145" s="2403" t="str">
        <f>IF(AND(D145&lt;&gt;"",E145&lt;&gt;""),D145*E145,"")</f>
        <v/>
      </c>
      <c r="G145" s="2606"/>
      <c r="H145" s="2606"/>
      <c r="I145" s="2606"/>
      <c r="J145" s="2606"/>
      <c r="K145" s="2606"/>
      <c r="L145" s="2606"/>
      <c r="M145" s="2606"/>
      <c r="N145" s="2606"/>
      <c r="O145" s="2606"/>
      <c r="P145" s="2606"/>
      <c r="Q145" s="2606"/>
      <c r="R145" s="2606"/>
      <c r="S145" s="2606"/>
      <c r="T145" s="2606"/>
      <c r="U145" s="2606"/>
      <c r="V145" s="2606"/>
      <c r="W145" s="2606"/>
      <c r="X145" s="2606"/>
      <c r="Y145" s="2606"/>
    </row>
    <row r="146" spans="1:25" s="2416" customFormat="1">
      <c r="A146" s="2412"/>
      <c r="B146" s="2483" t="s">
        <v>3480</v>
      </c>
      <c r="C146" s="2414"/>
      <c r="D146" s="2415"/>
      <c r="E146" s="2554"/>
      <c r="F146" s="2403"/>
      <c r="G146" s="2606"/>
      <c r="H146" s="2606"/>
      <c r="I146" s="2606"/>
      <c r="J146" s="2606"/>
      <c r="K146" s="2606"/>
      <c r="L146" s="2606"/>
      <c r="M146" s="2606"/>
      <c r="N146" s="2606"/>
      <c r="O146" s="2606"/>
      <c r="P146" s="2606"/>
      <c r="Q146" s="2606"/>
      <c r="R146" s="2606"/>
      <c r="S146" s="2606"/>
      <c r="T146" s="2606"/>
      <c r="U146" s="2606"/>
      <c r="V146" s="2606"/>
      <c r="W146" s="2606"/>
      <c r="X146" s="2606"/>
      <c r="Y146" s="2606"/>
    </row>
    <row r="147" spans="1:25" s="2416" customFormat="1">
      <c r="A147" s="2412"/>
      <c r="B147" s="2482" t="s">
        <v>3481</v>
      </c>
      <c r="C147" s="2444"/>
      <c r="D147" s="2415"/>
      <c r="E147" s="2554"/>
      <c r="F147" s="2403"/>
      <c r="G147" s="2606"/>
      <c r="H147" s="2606"/>
      <c r="I147" s="2606"/>
      <c r="J147" s="2606"/>
      <c r="K147" s="2606"/>
      <c r="L147" s="2606"/>
      <c r="M147" s="2606"/>
      <c r="N147" s="2606"/>
      <c r="O147" s="2606"/>
      <c r="P147" s="2606"/>
      <c r="Q147" s="2606"/>
      <c r="R147" s="2606"/>
      <c r="S147" s="2606"/>
      <c r="T147" s="2606"/>
      <c r="U147" s="2606"/>
      <c r="V147" s="2606"/>
      <c r="W147" s="2606"/>
      <c r="X147" s="2606"/>
      <c r="Y147" s="2606"/>
    </row>
    <row r="148" spans="1:25" s="2416" customFormat="1">
      <c r="A148" s="2412"/>
      <c r="B148" s="2482" t="s">
        <v>3482</v>
      </c>
      <c r="C148" s="2414" t="s">
        <v>84</v>
      </c>
      <c r="D148" s="2415">
        <v>7</v>
      </c>
      <c r="E148" s="2554"/>
      <c r="F148" s="2403" t="str">
        <f>IF(AND(D148&lt;&gt;"",E148&lt;&gt;""),D148*E148,"")</f>
        <v/>
      </c>
      <c r="G148" s="2606"/>
      <c r="H148" s="2606"/>
      <c r="I148" s="2606"/>
      <c r="J148" s="2606"/>
      <c r="K148" s="2606"/>
      <c r="L148" s="2606"/>
      <c r="M148" s="2606"/>
      <c r="N148" s="2606"/>
      <c r="O148" s="2606"/>
      <c r="P148" s="2606"/>
      <c r="Q148" s="2606"/>
      <c r="R148" s="2606"/>
      <c r="S148" s="2606"/>
      <c r="T148" s="2606"/>
      <c r="U148" s="2606"/>
      <c r="V148" s="2606"/>
      <c r="W148" s="2606"/>
      <c r="X148" s="2606"/>
      <c r="Y148" s="2606"/>
    </row>
    <row r="149" spans="1:25" s="2416" customFormat="1">
      <c r="A149" s="2412"/>
      <c r="B149" s="2480"/>
      <c r="C149" s="2444"/>
      <c r="D149" s="2415"/>
      <c r="E149" s="2554"/>
      <c r="F149" s="2403"/>
      <c r="G149" s="2606"/>
      <c r="H149" s="2606"/>
      <c r="I149" s="2606"/>
      <c r="J149" s="2606"/>
      <c r="K149" s="2606"/>
      <c r="L149" s="2606"/>
      <c r="M149" s="2606"/>
      <c r="N149" s="2606"/>
      <c r="O149" s="2606"/>
      <c r="P149" s="2606"/>
      <c r="Q149" s="2606"/>
      <c r="R149" s="2606"/>
      <c r="S149" s="2606"/>
      <c r="T149" s="2606"/>
      <c r="U149" s="2606"/>
      <c r="V149" s="2606"/>
      <c r="W149" s="2606"/>
      <c r="X149" s="2606"/>
      <c r="Y149" s="2606"/>
    </row>
    <row r="150" spans="1:25" s="2416" customFormat="1" ht="25.5">
      <c r="A150" s="2419">
        <f>COUNT($A$3:A149)+1</f>
        <v>18</v>
      </c>
      <c r="B150" s="2479" t="s">
        <v>3483</v>
      </c>
      <c r="C150" s="2444"/>
      <c r="D150" s="2415"/>
      <c r="E150" s="2554"/>
      <c r="F150" s="2403"/>
      <c r="G150" s="2606"/>
      <c r="H150" s="2606"/>
      <c r="I150" s="2606"/>
      <c r="J150" s="2606"/>
      <c r="K150" s="2606"/>
      <c r="L150" s="2606"/>
      <c r="M150" s="2606"/>
      <c r="N150" s="2606"/>
      <c r="O150" s="2606"/>
      <c r="P150" s="2606"/>
      <c r="Q150" s="2606"/>
      <c r="R150" s="2606"/>
      <c r="S150" s="2606"/>
      <c r="T150" s="2606"/>
      <c r="U150" s="2606"/>
      <c r="V150" s="2606"/>
      <c r="W150" s="2606"/>
      <c r="X150" s="2606"/>
      <c r="Y150" s="2606"/>
    </row>
    <row r="151" spans="1:25" s="2416" customFormat="1" ht="25.5">
      <c r="A151" s="2412"/>
      <c r="B151" s="2480" t="s">
        <v>3450</v>
      </c>
      <c r="C151" s="2444"/>
      <c r="D151" s="2415"/>
      <c r="E151" s="2554"/>
      <c r="F151" s="2403"/>
      <c r="G151" s="2606"/>
      <c r="H151" s="2606"/>
      <c r="I151" s="2606"/>
      <c r="J151" s="2606"/>
      <c r="K151" s="2606"/>
      <c r="L151" s="2606"/>
      <c r="M151" s="2606"/>
      <c r="N151" s="2606"/>
      <c r="O151" s="2606"/>
      <c r="P151" s="2606"/>
      <c r="Q151" s="2606"/>
      <c r="R151" s="2606"/>
      <c r="S151" s="2606"/>
      <c r="T151" s="2606"/>
      <c r="U151" s="2606"/>
      <c r="V151" s="2606"/>
      <c r="W151" s="2606"/>
      <c r="X151" s="2606"/>
      <c r="Y151" s="2606"/>
    </row>
    <row r="152" spans="1:25" s="2416" customFormat="1" ht="76.5">
      <c r="A152" s="2412"/>
      <c r="B152" s="2480" t="s">
        <v>3451</v>
      </c>
      <c r="C152" s="2444"/>
      <c r="D152" s="2415"/>
      <c r="E152" s="2554"/>
      <c r="F152" s="2403"/>
      <c r="G152" s="2606"/>
      <c r="H152" s="2606"/>
      <c r="I152" s="2606"/>
      <c r="J152" s="2606"/>
      <c r="K152" s="2606"/>
      <c r="L152" s="2606"/>
      <c r="M152" s="2606"/>
      <c r="N152" s="2606"/>
      <c r="O152" s="2606"/>
      <c r="P152" s="2606"/>
      <c r="Q152" s="2606"/>
      <c r="R152" s="2606"/>
      <c r="S152" s="2606"/>
      <c r="T152" s="2606"/>
      <c r="U152" s="2606"/>
      <c r="V152" s="2606"/>
      <c r="W152" s="2606"/>
      <c r="X152" s="2606"/>
      <c r="Y152" s="2606"/>
    </row>
    <row r="153" spans="1:25" s="2416" customFormat="1" ht="140.25">
      <c r="A153" s="2412"/>
      <c r="B153" s="2480" t="s">
        <v>3452</v>
      </c>
      <c r="C153" s="2444"/>
      <c r="D153" s="2415"/>
      <c r="E153" s="2554"/>
      <c r="F153" s="2403"/>
      <c r="G153" s="2606"/>
      <c r="H153" s="2606"/>
      <c r="I153" s="2606"/>
      <c r="J153" s="2606"/>
      <c r="K153" s="2606"/>
      <c r="L153" s="2606"/>
      <c r="M153" s="2606"/>
      <c r="N153" s="2606"/>
      <c r="O153" s="2606"/>
      <c r="P153" s="2606"/>
      <c r="Q153" s="2606"/>
      <c r="R153" s="2606"/>
      <c r="S153" s="2606"/>
      <c r="T153" s="2606"/>
      <c r="U153" s="2606"/>
      <c r="V153" s="2606"/>
      <c r="W153" s="2606"/>
      <c r="X153" s="2606"/>
      <c r="Y153" s="2606"/>
    </row>
    <row r="154" spans="1:25" s="2416" customFormat="1" ht="89.25">
      <c r="A154" s="2412"/>
      <c r="B154" s="2480" t="s">
        <v>3453</v>
      </c>
      <c r="C154" s="2444"/>
      <c r="D154" s="2415"/>
      <c r="E154" s="2554"/>
      <c r="F154" s="2403"/>
      <c r="G154" s="2606"/>
      <c r="H154" s="2606"/>
      <c r="I154" s="2606"/>
      <c r="J154" s="2606"/>
      <c r="K154" s="2606"/>
      <c r="L154" s="2606"/>
      <c r="M154" s="2606"/>
      <c r="N154" s="2606"/>
      <c r="O154" s="2606"/>
      <c r="P154" s="2606"/>
      <c r="Q154" s="2606"/>
      <c r="R154" s="2606"/>
      <c r="S154" s="2606"/>
      <c r="T154" s="2606"/>
      <c r="U154" s="2606"/>
      <c r="V154" s="2606"/>
      <c r="W154" s="2606"/>
      <c r="X154" s="2606"/>
      <c r="Y154" s="2606"/>
    </row>
    <row r="155" spans="1:25" s="2416" customFormat="1">
      <c r="A155" s="2412"/>
      <c r="B155" s="2481" t="s">
        <v>3272</v>
      </c>
      <c r="C155" s="2444"/>
      <c r="D155" s="2415"/>
      <c r="E155" s="2554"/>
      <c r="F155" s="2403"/>
      <c r="G155" s="2606"/>
      <c r="H155" s="2606"/>
      <c r="I155" s="2606"/>
      <c r="J155" s="2606"/>
      <c r="K155" s="2606"/>
      <c r="L155" s="2606"/>
      <c r="M155" s="2606"/>
      <c r="N155" s="2606"/>
      <c r="O155" s="2606"/>
      <c r="P155" s="2606"/>
      <c r="Q155" s="2606"/>
      <c r="R155" s="2606"/>
      <c r="S155" s="2606"/>
      <c r="T155" s="2606"/>
      <c r="U155" s="2606"/>
      <c r="V155" s="2606"/>
      <c r="W155" s="2606"/>
      <c r="X155" s="2606"/>
      <c r="Y155" s="2606"/>
    </row>
    <row r="156" spans="1:25" s="2416" customFormat="1">
      <c r="A156" s="2412"/>
      <c r="B156" s="2480" t="s">
        <v>3484</v>
      </c>
      <c r="C156" s="2444"/>
      <c r="D156" s="2415"/>
      <c r="E156" s="2554"/>
      <c r="F156" s="2403"/>
      <c r="G156" s="2606"/>
      <c r="H156" s="2606"/>
      <c r="I156" s="2606"/>
      <c r="J156" s="2606"/>
      <c r="K156" s="2606"/>
      <c r="L156" s="2606"/>
      <c r="M156" s="2606"/>
      <c r="N156" s="2606"/>
      <c r="O156" s="2606"/>
      <c r="P156" s="2606"/>
      <c r="Q156" s="2606"/>
      <c r="R156" s="2606"/>
      <c r="S156" s="2606"/>
      <c r="T156" s="2606"/>
      <c r="U156" s="2606"/>
      <c r="V156" s="2606"/>
      <c r="W156" s="2606"/>
      <c r="X156" s="2606"/>
      <c r="Y156" s="2606"/>
    </row>
    <row r="157" spans="1:25" s="2416" customFormat="1" ht="25.5">
      <c r="A157" s="2412"/>
      <c r="B157" s="2482" t="s">
        <v>3454</v>
      </c>
      <c r="C157" s="2444"/>
      <c r="D157" s="2415"/>
      <c r="E157" s="2554"/>
      <c r="F157" s="2403"/>
      <c r="G157" s="2606"/>
      <c r="H157" s="2606"/>
      <c r="I157" s="2606"/>
      <c r="J157" s="2606"/>
      <c r="K157" s="2606"/>
      <c r="L157" s="2606"/>
      <c r="M157" s="2606"/>
      <c r="N157" s="2606"/>
      <c r="O157" s="2606"/>
      <c r="P157" s="2606"/>
      <c r="Q157" s="2606"/>
      <c r="R157" s="2606"/>
      <c r="S157" s="2606"/>
      <c r="T157" s="2606"/>
      <c r="U157" s="2606"/>
      <c r="V157" s="2606"/>
      <c r="W157" s="2606"/>
      <c r="X157" s="2606"/>
      <c r="Y157" s="2606"/>
    </row>
    <row r="158" spans="1:25" s="2416" customFormat="1">
      <c r="A158" s="2412"/>
      <c r="B158" s="2482" t="s">
        <v>3455</v>
      </c>
      <c r="C158" s="2444"/>
      <c r="D158" s="2415"/>
      <c r="E158" s="2554"/>
      <c r="F158" s="2403"/>
      <c r="G158" s="2606"/>
      <c r="H158" s="2606"/>
      <c r="I158" s="2606"/>
      <c r="J158" s="2606"/>
      <c r="K158" s="2606"/>
      <c r="L158" s="2606"/>
      <c r="M158" s="2606"/>
      <c r="N158" s="2606"/>
      <c r="O158" s="2606"/>
      <c r="P158" s="2606"/>
      <c r="Q158" s="2606"/>
      <c r="R158" s="2606"/>
      <c r="S158" s="2606"/>
      <c r="T158" s="2606"/>
      <c r="U158" s="2606"/>
      <c r="V158" s="2606"/>
      <c r="W158" s="2606"/>
      <c r="X158" s="2606"/>
      <c r="Y158" s="2606"/>
    </row>
    <row r="159" spans="1:25" s="2416" customFormat="1">
      <c r="A159" s="2412"/>
      <c r="B159" s="2482" t="s">
        <v>3456</v>
      </c>
      <c r="C159" s="2444"/>
      <c r="D159" s="2415"/>
      <c r="E159" s="2554"/>
      <c r="F159" s="2403"/>
      <c r="G159" s="2606"/>
      <c r="H159" s="2606"/>
      <c r="I159" s="2606"/>
      <c r="J159" s="2606"/>
      <c r="K159" s="2606"/>
      <c r="L159" s="2606"/>
      <c r="M159" s="2606"/>
      <c r="N159" s="2606"/>
      <c r="O159" s="2606"/>
      <c r="P159" s="2606"/>
      <c r="Q159" s="2606"/>
      <c r="R159" s="2606"/>
      <c r="S159" s="2606"/>
      <c r="T159" s="2606"/>
      <c r="U159" s="2606"/>
      <c r="V159" s="2606"/>
      <c r="W159" s="2606"/>
      <c r="X159" s="2606"/>
      <c r="Y159" s="2606"/>
    </row>
    <row r="160" spans="1:25" s="2416" customFormat="1" ht="38.25">
      <c r="A160" s="2412"/>
      <c r="B160" s="2482" t="s">
        <v>3457</v>
      </c>
      <c r="C160" s="2444"/>
      <c r="D160" s="2415"/>
      <c r="E160" s="2554"/>
      <c r="F160" s="2403"/>
      <c r="G160" s="2606"/>
      <c r="H160" s="2606"/>
      <c r="I160" s="2606"/>
      <c r="J160" s="2606"/>
      <c r="K160" s="2606"/>
      <c r="L160" s="2606"/>
      <c r="M160" s="2606"/>
      <c r="N160" s="2606"/>
      <c r="O160" s="2606"/>
      <c r="P160" s="2606"/>
      <c r="Q160" s="2606"/>
      <c r="R160" s="2606"/>
      <c r="S160" s="2606"/>
      <c r="T160" s="2606"/>
      <c r="U160" s="2606"/>
      <c r="V160" s="2606"/>
      <c r="W160" s="2606"/>
      <c r="X160" s="2606"/>
      <c r="Y160" s="2606"/>
    </row>
    <row r="161" spans="1:25" s="2416" customFormat="1" ht="51">
      <c r="A161" s="2412"/>
      <c r="B161" s="2482" t="s">
        <v>3458</v>
      </c>
      <c r="C161" s="2444"/>
      <c r="D161" s="2415"/>
      <c r="E161" s="2554"/>
      <c r="F161" s="2403"/>
      <c r="G161" s="2606"/>
      <c r="H161" s="2606"/>
      <c r="I161" s="2606"/>
      <c r="J161" s="2606"/>
      <c r="K161" s="2606"/>
      <c r="L161" s="2606"/>
      <c r="M161" s="2606"/>
      <c r="N161" s="2606"/>
      <c r="O161" s="2606"/>
      <c r="P161" s="2606"/>
      <c r="Q161" s="2606"/>
      <c r="R161" s="2606"/>
      <c r="S161" s="2606"/>
      <c r="T161" s="2606"/>
      <c r="U161" s="2606"/>
      <c r="V161" s="2606"/>
      <c r="W161" s="2606"/>
      <c r="X161" s="2606"/>
      <c r="Y161" s="2606"/>
    </row>
    <row r="162" spans="1:25" s="2416" customFormat="1">
      <c r="A162" s="2412"/>
      <c r="B162" s="2481" t="s">
        <v>3459</v>
      </c>
      <c r="C162" s="2444"/>
      <c r="D162" s="2415"/>
      <c r="E162" s="2554"/>
      <c r="F162" s="2403"/>
      <c r="G162" s="2606"/>
      <c r="H162" s="2606"/>
      <c r="I162" s="2606"/>
      <c r="J162" s="2606"/>
      <c r="K162" s="2606"/>
      <c r="L162" s="2606"/>
      <c r="M162" s="2606"/>
      <c r="N162" s="2606"/>
      <c r="O162" s="2606"/>
      <c r="P162" s="2606"/>
      <c r="Q162" s="2606"/>
      <c r="R162" s="2606"/>
      <c r="S162" s="2606"/>
      <c r="T162" s="2606"/>
      <c r="U162" s="2606"/>
      <c r="V162" s="2606"/>
      <c r="W162" s="2606"/>
      <c r="X162" s="2606"/>
      <c r="Y162" s="2606"/>
    </row>
    <row r="163" spans="1:25" s="2416" customFormat="1">
      <c r="A163" s="2412"/>
      <c r="B163" s="2482" t="s">
        <v>3460</v>
      </c>
      <c r="C163" s="2444"/>
      <c r="D163" s="2415"/>
      <c r="E163" s="2554"/>
      <c r="F163" s="2403"/>
      <c r="G163" s="2606"/>
      <c r="H163" s="2606"/>
      <c r="I163" s="2606"/>
      <c r="J163" s="2606"/>
      <c r="K163" s="2606"/>
      <c r="L163" s="2606"/>
      <c r="M163" s="2606"/>
      <c r="N163" s="2606"/>
      <c r="O163" s="2606"/>
      <c r="P163" s="2606"/>
      <c r="Q163" s="2606"/>
      <c r="R163" s="2606"/>
      <c r="S163" s="2606"/>
      <c r="T163" s="2606"/>
      <c r="U163" s="2606"/>
      <c r="V163" s="2606"/>
      <c r="W163" s="2606"/>
      <c r="X163" s="2606"/>
      <c r="Y163" s="2606"/>
    </row>
    <row r="164" spans="1:25" s="2416" customFormat="1">
      <c r="A164" s="2412"/>
      <c r="B164" s="2482" t="s">
        <v>3461</v>
      </c>
      <c r="C164" s="2444"/>
      <c r="D164" s="2415"/>
      <c r="E164" s="2554"/>
      <c r="F164" s="2403"/>
      <c r="G164" s="2606"/>
      <c r="H164" s="2606"/>
      <c r="I164" s="2606"/>
      <c r="J164" s="2606"/>
      <c r="K164" s="2606"/>
      <c r="L164" s="2606"/>
      <c r="M164" s="2606"/>
      <c r="N164" s="2606"/>
      <c r="O164" s="2606"/>
      <c r="P164" s="2606"/>
      <c r="Q164" s="2606"/>
      <c r="R164" s="2606"/>
      <c r="S164" s="2606"/>
      <c r="T164" s="2606"/>
      <c r="U164" s="2606"/>
      <c r="V164" s="2606"/>
      <c r="W164" s="2606"/>
      <c r="X164" s="2606"/>
      <c r="Y164" s="2606"/>
    </row>
    <row r="165" spans="1:25" s="2416" customFormat="1">
      <c r="A165" s="2412"/>
      <c r="B165" s="2482" t="s">
        <v>3462</v>
      </c>
      <c r="C165" s="2444"/>
      <c r="D165" s="2415"/>
      <c r="E165" s="2554"/>
      <c r="F165" s="2403"/>
      <c r="G165" s="2606"/>
      <c r="H165" s="2606"/>
      <c r="I165" s="2606"/>
      <c r="J165" s="2606"/>
      <c r="K165" s="2606"/>
      <c r="L165" s="2606"/>
      <c r="M165" s="2606"/>
      <c r="N165" s="2606"/>
      <c r="O165" s="2606"/>
      <c r="P165" s="2606"/>
      <c r="Q165" s="2606"/>
      <c r="R165" s="2606"/>
      <c r="S165" s="2606"/>
      <c r="T165" s="2606"/>
      <c r="U165" s="2606"/>
      <c r="V165" s="2606"/>
      <c r="W165" s="2606"/>
      <c r="X165" s="2606"/>
      <c r="Y165" s="2606"/>
    </row>
    <row r="166" spans="1:25" s="2416" customFormat="1">
      <c r="A166" s="2412"/>
      <c r="B166" s="2482" t="s">
        <v>3463</v>
      </c>
      <c r="C166" s="2444"/>
      <c r="D166" s="2415"/>
      <c r="E166" s="2554"/>
      <c r="F166" s="2403"/>
      <c r="G166" s="2606"/>
      <c r="H166" s="2606"/>
      <c r="I166" s="2606"/>
      <c r="J166" s="2606"/>
      <c r="K166" s="2606"/>
      <c r="L166" s="2606"/>
      <c r="M166" s="2606"/>
      <c r="N166" s="2606"/>
      <c r="O166" s="2606"/>
      <c r="P166" s="2606"/>
      <c r="Q166" s="2606"/>
      <c r="R166" s="2606"/>
      <c r="S166" s="2606"/>
      <c r="T166" s="2606"/>
      <c r="U166" s="2606"/>
      <c r="V166" s="2606"/>
      <c r="W166" s="2606"/>
      <c r="X166" s="2606"/>
      <c r="Y166" s="2606"/>
    </row>
    <row r="167" spans="1:25" s="2416" customFormat="1">
      <c r="A167" s="2412"/>
      <c r="B167" s="2482" t="s">
        <v>3485</v>
      </c>
      <c r="C167" s="2444"/>
      <c r="D167" s="2415"/>
      <c r="E167" s="2554"/>
      <c r="F167" s="2403"/>
      <c r="G167" s="2606"/>
      <c r="H167" s="2606"/>
      <c r="I167" s="2606"/>
      <c r="J167" s="2606"/>
      <c r="K167" s="2606"/>
      <c r="L167" s="2606"/>
      <c r="M167" s="2606"/>
      <c r="N167" s="2606"/>
      <c r="O167" s="2606"/>
      <c r="P167" s="2606"/>
      <c r="Q167" s="2606"/>
      <c r="R167" s="2606"/>
      <c r="S167" s="2606"/>
      <c r="T167" s="2606"/>
      <c r="U167" s="2606"/>
      <c r="V167" s="2606"/>
      <c r="W167" s="2606"/>
      <c r="X167" s="2606"/>
      <c r="Y167" s="2606"/>
    </row>
    <row r="168" spans="1:25" s="2416" customFormat="1">
      <c r="A168" s="2412"/>
      <c r="B168" s="2482" t="s">
        <v>3486</v>
      </c>
      <c r="C168" s="2444"/>
      <c r="D168" s="2415"/>
      <c r="E168" s="2554"/>
      <c r="F168" s="2403"/>
      <c r="G168" s="2606"/>
      <c r="H168" s="2606"/>
      <c r="I168" s="2606"/>
      <c r="J168" s="2606"/>
      <c r="K168" s="2606"/>
      <c r="L168" s="2606"/>
      <c r="M168" s="2606"/>
      <c r="N168" s="2606"/>
      <c r="O168" s="2606"/>
      <c r="P168" s="2606"/>
      <c r="Q168" s="2606"/>
      <c r="R168" s="2606"/>
      <c r="S168" s="2606"/>
      <c r="T168" s="2606"/>
      <c r="U168" s="2606"/>
      <c r="V168" s="2606"/>
      <c r="W168" s="2606"/>
      <c r="X168" s="2606"/>
      <c r="Y168" s="2606"/>
    </row>
    <row r="169" spans="1:25" s="2416" customFormat="1">
      <c r="A169" s="2412"/>
      <c r="B169" s="2482"/>
      <c r="C169" s="2444"/>
      <c r="D169" s="2415"/>
      <c r="E169" s="2554"/>
      <c r="F169" s="2403"/>
      <c r="G169" s="2606"/>
      <c r="H169" s="2606"/>
      <c r="I169" s="2606"/>
      <c r="J169" s="2606"/>
      <c r="K169" s="2606"/>
      <c r="L169" s="2606"/>
      <c r="M169" s="2606"/>
      <c r="N169" s="2606"/>
      <c r="O169" s="2606"/>
      <c r="P169" s="2606"/>
      <c r="Q169" s="2606"/>
      <c r="R169" s="2606"/>
      <c r="S169" s="2606"/>
      <c r="T169" s="2606"/>
      <c r="U169" s="2606"/>
      <c r="V169" s="2606"/>
      <c r="W169" s="2606"/>
      <c r="X169" s="2606"/>
      <c r="Y169" s="2606"/>
    </row>
    <row r="170" spans="1:25" s="2416" customFormat="1">
      <c r="A170" s="2412"/>
      <c r="B170" s="2482" t="s">
        <v>3487</v>
      </c>
      <c r="C170" s="2414"/>
      <c r="D170" s="2415"/>
      <c r="E170" s="2554"/>
      <c r="F170" s="2403" t="str">
        <f>IF(AND(D170&lt;&gt;"",E170&lt;&gt;""),D170*E170,"")</f>
        <v/>
      </c>
      <c r="G170" s="2606"/>
      <c r="H170" s="2606"/>
      <c r="I170" s="2606"/>
      <c r="J170" s="2606"/>
      <c r="K170" s="2606"/>
      <c r="L170" s="2606"/>
      <c r="M170" s="2606"/>
      <c r="N170" s="2606"/>
      <c r="O170" s="2606"/>
      <c r="P170" s="2606"/>
      <c r="Q170" s="2606"/>
      <c r="R170" s="2606"/>
      <c r="S170" s="2606"/>
      <c r="T170" s="2606"/>
      <c r="U170" s="2606"/>
      <c r="V170" s="2606"/>
      <c r="W170" s="2606"/>
      <c r="X170" s="2606"/>
      <c r="Y170" s="2606"/>
    </row>
    <row r="171" spans="1:25" s="2416" customFormat="1">
      <c r="A171" s="2412"/>
      <c r="B171" s="2483" t="s">
        <v>3488</v>
      </c>
      <c r="C171" s="2414"/>
      <c r="D171" s="2415"/>
      <c r="E171" s="2554"/>
      <c r="F171" s="2403"/>
      <c r="G171" s="2606"/>
      <c r="H171" s="2606"/>
      <c r="I171" s="2606"/>
      <c r="J171" s="2606"/>
      <c r="K171" s="2606"/>
      <c r="L171" s="2606"/>
      <c r="M171" s="2606"/>
      <c r="N171" s="2606"/>
      <c r="O171" s="2606"/>
      <c r="P171" s="2606"/>
      <c r="Q171" s="2606"/>
      <c r="R171" s="2606"/>
      <c r="S171" s="2606"/>
      <c r="T171" s="2606"/>
      <c r="U171" s="2606"/>
      <c r="V171" s="2606"/>
      <c r="W171" s="2606"/>
      <c r="X171" s="2606"/>
      <c r="Y171" s="2606"/>
    </row>
    <row r="172" spans="1:25" s="2416" customFormat="1">
      <c r="A172" s="2412"/>
      <c r="B172" s="2480"/>
      <c r="C172" s="2444"/>
      <c r="D172" s="2415"/>
      <c r="E172" s="2554"/>
      <c r="F172" s="2403"/>
      <c r="G172" s="2606"/>
      <c r="H172" s="2606"/>
      <c r="I172" s="2606"/>
      <c r="J172" s="2606"/>
      <c r="K172" s="2606"/>
      <c r="L172" s="2606"/>
      <c r="M172" s="2606"/>
      <c r="N172" s="2606"/>
      <c r="O172" s="2606"/>
      <c r="P172" s="2606"/>
      <c r="Q172" s="2606"/>
      <c r="R172" s="2606"/>
      <c r="S172" s="2606"/>
      <c r="T172" s="2606"/>
      <c r="U172" s="2606"/>
      <c r="V172" s="2606"/>
      <c r="W172" s="2606"/>
      <c r="X172" s="2606"/>
      <c r="Y172" s="2606"/>
    </row>
    <row r="173" spans="1:25" s="2416" customFormat="1">
      <c r="A173" s="2412" t="s">
        <v>3436</v>
      </c>
      <c r="B173" s="2479" t="s">
        <v>3468</v>
      </c>
      <c r="C173" s="2444"/>
      <c r="D173" s="2415"/>
      <c r="E173" s="2554"/>
      <c r="F173" s="2403"/>
      <c r="G173" s="2606"/>
      <c r="H173" s="2606"/>
      <c r="I173" s="2606"/>
      <c r="J173" s="2606"/>
      <c r="K173" s="2606"/>
      <c r="L173" s="2606"/>
      <c r="M173" s="2606"/>
      <c r="N173" s="2606"/>
      <c r="O173" s="2606"/>
      <c r="P173" s="2606"/>
      <c r="Q173" s="2606"/>
      <c r="R173" s="2606"/>
      <c r="S173" s="2606"/>
      <c r="T173" s="2606"/>
      <c r="U173" s="2606"/>
      <c r="V173" s="2606"/>
      <c r="W173" s="2606"/>
      <c r="X173" s="2606"/>
      <c r="Y173" s="2606"/>
    </row>
    <row r="174" spans="1:25" s="2416" customFormat="1">
      <c r="A174" s="2412"/>
      <c r="B174" s="2479" t="s">
        <v>3489</v>
      </c>
      <c r="C174" s="2414"/>
      <c r="D174" s="2415"/>
      <c r="E174" s="2554"/>
      <c r="F174" s="2403"/>
      <c r="G174" s="2606"/>
      <c r="H174" s="2606"/>
      <c r="I174" s="2606"/>
      <c r="J174" s="2606"/>
      <c r="K174" s="2606"/>
      <c r="L174" s="2606"/>
      <c r="M174" s="2606"/>
      <c r="N174" s="2606"/>
      <c r="O174" s="2606"/>
      <c r="P174" s="2606"/>
      <c r="Q174" s="2606"/>
      <c r="R174" s="2606"/>
      <c r="S174" s="2606"/>
      <c r="T174" s="2606"/>
      <c r="U174" s="2606"/>
      <c r="V174" s="2606"/>
      <c r="W174" s="2606"/>
      <c r="X174" s="2606"/>
      <c r="Y174" s="2606"/>
    </row>
    <row r="175" spans="1:25" s="2416" customFormat="1">
      <c r="A175" s="2417"/>
      <c r="B175" s="2449" t="s">
        <v>3470</v>
      </c>
      <c r="C175" s="2414" t="s">
        <v>84</v>
      </c>
      <c r="D175" s="2415">
        <v>5</v>
      </c>
      <c r="E175" s="2554"/>
      <c r="F175" s="2403" t="str">
        <f>IF(AND(D175&lt;&gt;"",E175&lt;&gt;""),D175*E175,"")</f>
        <v/>
      </c>
      <c r="G175" s="2606"/>
      <c r="H175" s="2606"/>
      <c r="I175" s="2606"/>
      <c r="J175" s="2606"/>
      <c r="K175" s="2606"/>
      <c r="L175" s="2606"/>
      <c r="M175" s="2606"/>
      <c r="N175" s="2606"/>
      <c r="O175" s="2606"/>
      <c r="P175" s="2606"/>
      <c r="Q175" s="2606"/>
      <c r="R175" s="2606"/>
      <c r="S175" s="2606"/>
      <c r="T175" s="2606"/>
      <c r="U175" s="2606"/>
      <c r="V175" s="2606"/>
      <c r="W175" s="2606"/>
      <c r="X175" s="2606"/>
      <c r="Y175" s="2606"/>
    </row>
    <row r="176" spans="1:25" s="2416" customFormat="1">
      <c r="A176" s="2412"/>
      <c r="B176" s="2411"/>
      <c r="C176" s="2414"/>
      <c r="D176" s="2415"/>
      <c r="E176" s="2591"/>
      <c r="F176" s="2415"/>
      <c r="G176" s="2606"/>
      <c r="H176" s="2606"/>
      <c r="I176" s="2606"/>
      <c r="J176" s="2606"/>
      <c r="K176" s="2606"/>
      <c r="L176" s="2606"/>
      <c r="M176" s="2606"/>
      <c r="N176" s="2606"/>
      <c r="O176" s="2606"/>
      <c r="P176" s="2606"/>
      <c r="Q176" s="2606"/>
      <c r="R176" s="2606"/>
      <c r="S176" s="2606"/>
      <c r="T176" s="2606"/>
      <c r="U176" s="2606"/>
      <c r="V176" s="2606"/>
      <c r="W176" s="2606"/>
      <c r="X176" s="2606"/>
      <c r="Y176" s="2606"/>
    </row>
    <row r="177" spans="1:25" s="2416" customFormat="1" ht="25.5">
      <c r="A177" s="2419">
        <f>COUNT($A$3:A176)+1</f>
        <v>19</v>
      </c>
      <c r="B177" s="2479" t="s">
        <v>3483</v>
      </c>
      <c r="C177" s="2444"/>
      <c r="D177" s="2415"/>
      <c r="E177" s="2554"/>
      <c r="F177" s="2403"/>
      <c r="G177" s="2606"/>
      <c r="H177" s="2606"/>
      <c r="I177" s="2606"/>
      <c r="J177" s="2606"/>
      <c r="K177" s="2606"/>
      <c r="L177" s="2606"/>
      <c r="M177" s="2606"/>
      <c r="N177" s="2606"/>
      <c r="O177" s="2606"/>
      <c r="P177" s="2606"/>
      <c r="Q177" s="2606"/>
      <c r="R177" s="2606"/>
      <c r="S177" s="2606"/>
      <c r="T177" s="2606"/>
      <c r="U177" s="2606"/>
      <c r="V177" s="2606"/>
      <c r="W177" s="2606"/>
      <c r="X177" s="2606"/>
      <c r="Y177" s="2606"/>
    </row>
    <row r="178" spans="1:25" s="2416" customFormat="1" ht="25.5">
      <c r="A178" s="2412"/>
      <c r="B178" s="2480" t="s">
        <v>3450</v>
      </c>
      <c r="C178" s="2444"/>
      <c r="D178" s="2415"/>
      <c r="E178" s="2554"/>
      <c r="F178" s="2403"/>
      <c r="G178" s="2606"/>
      <c r="H178" s="2606"/>
      <c r="I178" s="2606"/>
      <c r="J178" s="2606"/>
      <c r="K178" s="2606"/>
      <c r="L178" s="2606"/>
      <c r="M178" s="2606"/>
      <c r="N178" s="2606"/>
      <c r="O178" s="2606"/>
      <c r="P178" s="2606"/>
      <c r="Q178" s="2606"/>
      <c r="R178" s="2606"/>
      <c r="S178" s="2606"/>
      <c r="T178" s="2606"/>
      <c r="U178" s="2606"/>
      <c r="V178" s="2606"/>
      <c r="W178" s="2606"/>
      <c r="X178" s="2606"/>
      <c r="Y178" s="2606"/>
    </row>
    <row r="179" spans="1:25" s="2416" customFormat="1" ht="76.5">
      <c r="A179" s="2412"/>
      <c r="B179" s="2480" t="s">
        <v>3451</v>
      </c>
      <c r="C179" s="2444"/>
      <c r="D179" s="2415"/>
      <c r="E179" s="2554"/>
      <c r="F179" s="2403"/>
      <c r="G179" s="2606"/>
      <c r="H179" s="2606"/>
      <c r="I179" s="2606"/>
      <c r="J179" s="2606"/>
      <c r="K179" s="2606"/>
      <c r="L179" s="2606"/>
      <c r="M179" s="2606"/>
      <c r="N179" s="2606"/>
      <c r="O179" s="2606"/>
      <c r="P179" s="2606"/>
      <c r="Q179" s="2606"/>
      <c r="R179" s="2606"/>
      <c r="S179" s="2606"/>
      <c r="T179" s="2606"/>
      <c r="U179" s="2606"/>
      <c r="V179" s="2606"/>
      <c r="W179" s="2606"/>
      <c r="X179" s="2606"/>
      <c r="Y179" s="2606"/>
    </row>
    <row r="180" spans="1:25" s="2416" customFormat="1" ht="140.25">
      <c r="A180" s="2412"/>
      <c r="B180" s="2480" t="s">
        <v>3452</v>
      </c>
      <c r="C180" s="2444"/>
      <c r="D180" s="2415"/>
      <c r="E180" s="2554"/>
      <c r="F180" s="2403"/>
      <c r="G180" s="2606"/>
      <c r="H180" s="2606"/>
      <c r="I180" s="2606"/>
      <c r="J180" s="2606"/>
      <c r="K180" s="2606"/>
      <c r="L180" s="2606"/>
      <c r="M180" s="2606"/>
      <c r="N180" s="2606"/>
      <c r="O180" s="2606"/>
      <c r="P180" s="2606"/>
      <c r="Q180" s="2606"/>
      <c r="R180" s="2606"/>
      <c r="S180" s="2606"/>
      <c r="T180" s="2606"/>
      <c r="U180" s="2606"/>
      <c r="V180" s="2606"/>
      <c r="W180" s="2606"/>
      <c r="X180" s="2606"/>
      <c r="Y180" s="2606"/>
    </row>
    <row r="181" spans="1:25" s="2416" customFormat="1" ht="89.25">
      <c r="A181" s="2412"/>
      <c r="B181" s="2480" t="s">
        <v>3453</v>
      </c>
      <c r="C181" s="2444"/>
      <c r="D181" s="2415"/>
      <c r="E181" s="2554"/>
      <c r="F181" s="2403"/>
      <c r="G181" s="2606"/>
      <c r="H181" s="2606"/>
      <c r="I181" s="2606"/>
      <c r="J181" s="2606"/>
      <c r="K181" s="2606"/>
      <c r="L181" s="2606"/>
      <c r="M181" s="2606"/>
      <c r="N181" s="2606"/>
      <c r="O181" s="2606"/>
      <c r="P181" s="2606"/>
      <c r="Q181" s="2606"/>
      <c r="R181" s="2606"/>
      <c r="S181" s="2606"/>
      <c r="T181" s="2606"/>
      <c r="U181" s="2606"/>
      <c r="V181" s="2606"/>
      <c r="W181" s="2606"/>
      <c r="X181" s="2606"/>
      <c r="Y181" s="2606"/>
    </row>
    <row r="182" spans="1:25" s="2416" customFormat="1">
      <c r="A182" s="2412"/>
      <c r="B182" s="2481" t="s">
        <v>3272</v>
      </c>
      <c r="C182" s="2444"/>
      <c r="D182" s="2415"/>
      <c r="E182" s="2554"/>
      <c r="F182" s="2403"/>
      <c r="G182" s="2606"/>
      <c r="H182" s="2606"/>
      <c r="I182" s="2606"/>
      <c r="J182" s="2606"/>
      <c r="K182" s="2606"/>
      <c r="L182" s="2606"/>
      <c r="M182" s="2606"/>
      <c r="N182" s="2606"/>
      <c r="O182" s="2606"/>
      <c r="P182" s="2606"/>
      <c r="Q182" s="2606"/>
      <c r="R182" s="2606"/>
      <c r="S182" s="2606"/>
      <c r="T182" s="2606"/>
      <c r="U182" s="2606"/>
      <c r="V182" s="2606"/>
      <c r="W182" s="2606"/>
      <c r="X182" s="2606"/>
      <c r="Y182" s="2606"/>
    </row>
    <row r="183" spans="1:25" s="2416" customFormat="1" ht="25.5">
      <c r="A183" s="2412"/>
      <c r="B183" s="2482" t="s">
        <v>3454</v>
      </c>
      <c r="C183" s="2444"/>
      <c r="D183" s="2415"/>
      <c r="E183" s="2554"/>
      <c r="F183" s="2403"/>
      <c r="G183" s="2606"/>
      <c r="H183" s="2606"/>
      <c r="I183" s="2606"/>
      <c r="J183" s="2606"/>
      <c r="K183" s="2606"/>
      <c r="L183" s="2606"/>
      <c r="M183" s="2606"/>
      <c r="N183" s="2606"/>
      <c r="O183" s="2606"/>
      <c r="P183" s="2606"/>
      <c r="Q183" s="2606"/>
      <c r="R183" s="2606"/>
      <c r="S183" s="2606"/>
      <c r="T183" s="2606"/>
      <c r="U183" s="2606"/>
      <c r="V183" s="2606"/>
      <c r="W183" s="2606"/>
      <c r="X183" s="2606"/>
      <c r="Y183" s="2606"/>
    </row>
    <row r="184" spans="1:25" s="2416" customFormat="1">
      <c r="A184" s="2412"/>
      <c r="B184" s="2482" t="s">
        <v>3455</v>
      </c>
      <c r="C184" s="2444"/>
      <c r="D184" s="2415"/>
      <c r="E184" s="2554"/>
      <c r="F184" s="2403"/>
      <c r="G184" s="2606"/>
      <c r="H184" s="2606"/>
      <c r="I184" s="2606"/>
      <c r="J184" s="2606"/>
      <c r="K184" s="2606"/>
      <c r="L184" s="2606"/>
      <c r="M184" s="2606"/>
      <c r="N184" s="2606"/>
      <c r="O184" s="2606"/>
      <c r="P184" s="2606"/>
      <c r="Q184" s="2606"/>
      <c r="R184" s="2606"/>
      <c r="S184" s="2606"/>
      <c r="T184" s="2606"/>
      <c r="U184" s="2606"/>
      <c r="V184" s="2606"/>
      <c r="W184" s="2606"/>
      <c r="X184" s="2606"/>
      <c r="Y184" s="2606"/>
    </row>
    <row r="185" spans="1:25" s="2416" customFormat="1">
      <c r="A185" s="2412"/>
      <c r="B185" s="2482" t="s">
        <v>3456</v>
      </c>
      <c r="C185" s="2444"/>
      <c r="D185" s="2415"/>
      <c r="E185" s="2554"/>
      <c r="F185" s="2403"/>
      <c r="G185" s="2606"/>
      <c r="H185" s="2606"/>
      <c r="I185" s="2606"/>
      <c r="J185" s="2606"/>
      <c r="K185" s="2606"/>
      <c r="L185" s="2606"/>
      <c r="M185" s="2606"/>
      <c r="N185" s="2606"/>
      <c r="O185" s="2606"/>
      <c r="P185" s="2606"/>
      <c r="Q185" s="2606"/>
      <c r="R185" s="2606"/>
      <c r="S185" s="2606"/>
      <c r="T185" s="2606"/>
      <c r="U185" s="2606"/>
      <c r="V185" s="2606"/>
      <c r="W185" s="2606"/>
      <c r="X185" s="2606"/>
      <c r="Y185" s="2606"/>
    </row>
    <row r="186" spans="1:25" s="2416" customFormat="1" ht="51">
      <c r="A186" s="2412"/>
      <c r="B186" s="2482" t="s">
        <v>3458</v>
      </c>
      <c r="C186" s="2444"/>
      <c r="D186" s="2415"/>
      <c r="E186" s="2554"/>
      <c r="F186" s="2403"/>
      <c r="G186" s="2606"/>
      <c r="H186" s="2606"/>
      <c r="I186" s="2606"/>
      <c r="J186" s="2606"/>
      <c r="K186" s="2606"/>
      <c r="L186" s="2606"/>
      <c r="M186" s="2606"/>
      <c r="N186" s="2606"/>
      <c r="O186" s="2606"/>
      <c r="P186" s="2606"/>
      <c r="Q186" s="2606"/>
      <c r="R186" s="2606"/>
      <c r="S186" s="2606"/>
      <c r="T186" s="2606"/>
      <c r="U186" s="2606"/>
      <c r="V186" s="2606"/>
      <c r="W186" s="2606"/>
      <c r="X186" s="2606"/>
      <c r="Y186" s="2606"/>
    </row>
    <row r="187" spans="1:25" s="2416" customFormat="1">
      <c r="A187" s="2412"/>
      <c r="B187" s="2481" t="s">
        <v>3459</v>
      </c>
      <c r="C187" s="2444"/>
      <c r="D187" s="2415"/>
      <c r="E187" s="2554"/>
      <c r="F187" s="2403"/>
      <c r="G187" s="2606"/>
      <c r="H187" s="2606"/>
      <c r="I187" s="2606"/>
      <c r="J187" s="2606"/>
      <c r="K187" s="2606"/>
      <c r="L187" s="2606"/>
      <c r="M187" s="2606"/>
      <c r="N187" s="2606"/>
      <c r="O187" s="2606"/>
      <c r="P187" s="2606"/>
      <c r="Q187" s="2606"/>
      <c r="R187" s="2606"/>
      <c r="S187" s="2606"/>
      <c r="T187" s="2606"/>
      <c r="U187" s="2606"/>
      <c r="V187" s="2606"/>
      <c r="W187" s="2606"/>
      <c r="X187" s="2606"/>
      <c r="Y187" s="2606"/>
    </row>
    <row r="188" spans="1:25" s="2416" customFormat="1">
      <c r="A188" s="2412"/>
      <c r="B188" s="2482" t="s">
        <v>3460</v>
      </c>
      <c r="C188" s="2444"/>
      <c r="D188" s="2415"/>
      <c r="E188" s="2554"/>
      <c r="F188" s="2403"/>
      <c r="G188" s="2606"/>
      <c r="H188" s="2606"/>
      <c r="I188" s="2606"/>
      <c r="J188" s="2606"/>
      <c r="K188" s="2606"/>
      <c r="L188" s="2606"/>
      <c r="M188" s="2606"/>
      <c r="N188" s="2606"/>
      <c r="O188" s="2606"/>
      <c r="P188" s="2606"/>
      <c r="Q188" s="2606"/>
      <c r="R188" s="2606"/>
      <c r="S188" s="2606"/>
      <c r="T188" s="2606"/>
      <c r="U188" s="2606"/>
      <c r="V188" s="2606"/>
      <c r="W188" s="2606"/>
      <c r="X188" s="2606"/>
      <c r="Y188" s="2606"/>
    </row>
    <row r="189" spans="1:25" s="2416" customFormat="1">
      <c r="A189" s="2412"/>
      <c r="B189" s="2482" t="s">
        <v>3461</v>
      </c>
      <c r="C189" s="2444"/>
      <c r="D189" s="2415"/>
      <c r="E189" s="2554"/>
      <c r="F189" s="2403"/>
      <c r="G189" s="2606"/>
      <c r="H189" s="2606"/>
      <c r="I189" s="2606"/>
      <c r="J189" s="2606"/>
      <c r="K189" s="2606"/>
      <c r="L189" s="2606"/>
      <c r="M189" s="2606"/>
      <c r="N189" s="2606"/>
      <c r="O189" s="2606"/>
      <c r="P189" s="2606"/>
      <c r="Q189" s="2606"/>
      <c r="R189" s="2606"/>
      <c r="S189" s="2606"/>
      <c r="T189" s="2606"/>
      <c r="U189" s="2606"/>
      <c r="V189" s="2606"/>
      <c r="W189" s="2606"/>
      <c r="X189" s="2606"/>
      <c r="Y189" s="2606"/>
    </row>
    <row r="190" spans="1:25" s="2416" customFormat="1">
      <c r="A190" s="2412"/>
      <c r="B190" s="2482" t="s">
        <v>3462</v>
      </c>
      <c r="C190" s="2444"/>
      <c r="D190" s="2415"/>
      <c r="E190" s="2554"/>
      <c r="F190" s="2403"/>
      <c r="G190" s="2606"/>
      <c r="H190" s="2606"/>
      <c r="I190" s="2606"/>
      <c r="J190" s="2606"/>
      <c r="K190" s="2606"/>
      <c r="L190" s="2606"/>
      <c r="M190" s="2606"/>
      <c r="N190" s="2606"/>
      <c r="O190" s="2606"/>
      <c r="P190" s="2606"/>
      <c r="Q190" s="2606"/>
      <c r="R190" s="2606"/>
      <c r="S190" s="2606"/>
      <c r="T190" s="2606"/>
      <c r="U190" s="2606"/>
      <c r="V190" s="2606"/>
      <c r="W190" s="2606"/>
      <c r="X190" s="2606"/>
      <c r="Y190" s="2606"/>
    </row>
    <row r="191" spans="1:25" s="2416" customFormat="1">
      <c r="A191" s="2412"/>
      <c r="B191" s="2482" t="s">
        <v>3463</v>
      </c>
      <c r="C191" s="2444"/>
      <c r="D191" s="2415"/>
      <c r="E191" s="2554"/>
      <c r="F191" s="2403"/>
      <c r="G191" s="2606"/>
      <c r="H191" s="2606"/>
      <c r="I191" s="2606"/>
      <c r="J191" s="2606"/>
      <c r="K191" s="2606"/>
      <c r="L191" s="2606"/>
      <c r="M191" s="2606"/>
      <c r="N191" s="2606"/>
      <c r="O191" s="2606"/>
      <c r="P191" s="2606"/>
      <c r="Q191" s="2606"/>
      <c r="R191" s="2606"/>
      <c r="S191" s="2606"/>
      <c r="T191" s="2606"/>
      <c r="U191" s="2606"/>
      <c r="V191" s="2606"/>
      <c r="W191" s="2606"/>
      <c r="X191" s="2606"/>
      <c r="Y191" s="2606"/>
    </row>
    <row r="192" spans="1:25" s="2416" customFormat="1">
      <c r="A192" s="2412"/>
      <c r="B192" s="2482" t="s">
        <v>3485</v>
      </c>
      <c r="C192" s="2444"/>
      <c r="D192" s="2415"/>
      <c r="E192" s="2554"/>
      <c r="F192" s="2403"/>
      <c r="G192" s="2606"/>
      <c r="H192" s="2606"/>
      <c r="I192" s="2606"/>
      <c r="J192" s="2606"/>
      <c r="K192" s="2606"/>
      <c r="L192" s="2606"/>
      <c r="M192" s="2606"/>
      <c r="N192" s="2606"/>
      <c r="O192" s="2606"/>
      <c r="P192" s="2606"/>
      <c r="Q192" s="2606"/>
      <c r="R192" s="2606"/>
      <c r="S192" s="2606"/>
      <c r="T192" s="2606"/>
      <c r="U192" s="2606"/>
      <c r="V192" s="2606"/>
      <c r="W192" s="2606"/>
      <c r="X192" s="2606"/>
      <c r="Y192" s="2606"/>
    </row>
    <row r="193" spans="1:25" s="2416" customFormat="1">
      <c r="A193" s="2412"/>
      <c r="B193" s="2482" t="s">
        <v>3486</v>
      </c>
      <c r="C193" s="2444"/>
      <c r="D193" s="2415"/>
      <c r="E193" s="2554"/>
      <c r="F193" s="2403"/>
      <c r="G193" s="2606"/>
      <c r="H193" s="2606"/>
      <c r="I193" s="2606"/>
      <c r="J193" s="2606"/>
      <c r="K193" s="2606"/>
      <c r="L193" s="2606"/>
      <c r="M193" s="2606"/>
      <c r="N193" s="2606"/>
      <c r="O193" s="2606"/>
      <c r="P193" s="2606"/>
      <c r="Q193" s="2606"/>
      <c r="R193" s="2606"/>
      <c r="S193" s="2606"/>
      <c r="T193" s="2606"/>
      <c r="U193" s="2606"/>
      <c r="V193" s="2606"/>
      <c r="W193" s="2606"/>
      <c r="X193" s="2606"/>
      <c r="Y193" s="2606"/>
    </row>
    <row r="194" spans="1:25" s="2416" customFormat="1">
      <c r="A194" s="2412"/>
      <c r="B194" s="2482"/>
      <c r="C194" s="2444"/>
      <c r="D194" s="2415"/>
      <c r="E194" s="2554"/>
      <c r="F194" s="2403"/>
      <c r="G194" s="2606"/>
      <c r="H194" s="2606"/>
      <c r="I194" s="2606"/>
      <c r="J194" s="2606"/>
      <c r="K194" s="2606"/>
      <c r="L194" s="2606"/>
      <c r="M194" s="2606"/>
      <c r="N194" s="2606"/>
      <c r="O194" s="2606"/>
      <c r="P194" s="2606"/>
      <c r="Q194" s="2606"/>
      <c r="R194" s="2606"/>
      <c r="S194" s="2606"/>
      <c r="T194" s="2606"/>
      <c r="U194" s="2606"/>
      <c r="V194" s="2606"/>
      <c r="W194" s="2606"/>
      <c r="X194" s="2606"/>
      <c r="Y194" s="2606"/>
    </row>
    <row r="195" spans="1:25" s="2416" customFormat="1">
      <c r="A195" s="2412"/>
      <c r="B195" s="2482" t="s">
        <v>3487</v>
      </c>
      <c r="C195" s="2414"/>
      <c r="D195" s="2415"/>
      <c r="E195" s="2554"/>
      <c r="F195" s="2403" t="str">
        <f>IF(AND(D195&lt;&gt;"",E195&lt;&gt;""),D195*E195,"")</f>
        <v/>
      </c>
      <c r="G195" s="2606"/>
      <c r="H195" s="2606"/>
      <c r="I195" s="2606"/>
      <c r="J195" s="2606"/>
      <c r="K195" s="2606"/>
      <c r="L195" s="2606"/>
      <c r="M195" s="2606"/>
      <c r="N195" s="2606"/>
      <c r="O195" s="2606"/>
      <c r="P195" s="2606"/>
      <c r="Q195" s="2606"/>
      <c r="R195" s="2606"/>
      <c r="S195" s="2606"/>
      <c r="T195" s="2606"/>
      <c r="U195" s="2606"/>
      <c r="V195" s="2606"/>
      <c r="W195" s="2606"/>
      <c r="X195" s="2606"/>
      <c r="Y195" s="2606"/>
    </row>
    <row r="196" spans="1:25" s="2416" customFormat="1">
      <c r="A196" s="2412"/>
      <c r="B196" s="2483" t="s">
        <v>3488</v>
      </c>
      <c r="C196" s="2414"/>
      <c r="D196" s="2415"/>
      <c r="E196" s="2554"/>
      <c r="F196" s="2403"/>
      <c r="G196" s="2606"/>
      <c r="H196" s="2606"/>
      <c r="I196" s="2606"/>
      <c r="J196" s="2606"/>
      <c r="K196" s="2606"/>
      <c r="L196" s="2606"/>
      <c r="M196" s="2606"/>
      <c r="N196" s="2606"/>
      <c r="O196" s="2606"/>
      <c r="P196" s="2606"/>
      <c r="Q196" s="2606"/>
      <c r="R196" s="2606"/>
      <c r="S196" s="2606"/>
      <c r="T196" s="2606"/>
      <c r="U196" s="2606"/>
      <c r="V196" s="2606"/>
      <c r="W196" s="2606"/>
      <c r="X196" s="2606"/>
      <c r="Y196" s="2606"/>
    </row>
    <row r="197" spans="1:25" s="2416" customFormat="1">
      <c r="A197" s="2412"/>
      <c r="B197" s="2480"/>
      <c r="C197" s="2444"/>
      <c r="D197" s="2415"/>
      <c r="E197" s="2554"/>
      <c r="F197" s="2403"/>
      <c r="G197" s="2606"/>
      <c r="H197" s="2606"/>
      <c r="I197" s="2606"/>
      <c r="J197" s="2606"/>
      <c r="K197" s="2606"/>
      <c r="L197" s="2606"/>
      <c r="M197" s="2606"/>
      <c r="N197" s="2606"/>
      <c r="O197" s="2606"/>
      <c r="P197" s="2606"/>
      <c r="Q197" s="2606"/>
      <c r="R197" s="2606"/>
      <c r="S197" s="2606"/>
      <c r="T197" s="2606"/>
      <c r="U197" s="2606"/>
      <c r="V197" s="2606"/>
      <c r="W197" s="2606"/>
      <c r="X197" s="2606"/>
      <c r="Y197" s="2606"/>
    </row>
    <row r="198" spans="1:25" s="2416" customFormat="1">
      <c r="A198" s="2412" t="s">
        <v>3436</v>
      </c>
      <c r="B198" s="2479" t="s">
        <v>3468</v>
      </c>
      <c r="C198" s="2444"/>
      <c r="D198" s="2415"/>
      <c r="E198" s="2554"/>
      <c r="F198" s="2403"/>
      <c r="G198" s="2606"/>
      <c r="H198" s="2606"/>
      <c r="I198" s="2606"/>
      <c r="J198" s="2606"/>
      <c r="K198" s="2606"/>
      <c r="L198" s="2606"/>
      <c r="M198" s="2606"/>
      <c r="N198" s="2606"/>
      <c r="O198" s="2606"/>
      <c r="P198" s="2606"/>
      <c r="Q198" s="2606"/>
      <c r="R198" s="2606"/>
      <c r="S198" s="2606"/>
      <c r="T198" s="2606"/>
      <c r="U198" s="2606"/>
      <c r="V198" s="2606"/>
      <c r="W198" s="2606"/>
      <c r="X198" s="2606"/>
      <c r="Y198" s="2606"/>
    </row>
    <row r="199" spans="1:25" s="2416" customFormat="1">
      <c r="A199" s="2412"/>
      <c r="B199" s="2479" t="s">
        <v>3489</v>
      </c>
      <c r="C199" s="2414"/>
      <c r="D199" s="2415"/>
      <c r="E199" s="2554"/>
      <c r="F199" s="2403"/>
      <c r="G199" s="2606"/>
      <c r="H199" s="2606"/>
      <c r="I199" s="2606"/>
      <c r="J199" s="2606"/>
      <c r="K199" s="2606"/>
      <c r="L199" s="2606"/>
      <c r="M199" s="2606"/>
      <c r="N199" s="2606"/>
      <c r="O199" s="2606"/>
      <c r="P199" s="2606"/>
      <c r="Q199" s="2606"/>
      <c r="R199" s="2606"/>
      <c r="S199" s="2606"/>
      <c r="T199" s="2606"/>
      <c r="U199" s="2606"/>
      <c r="V199" s="2606"/>
      <c r="W199" s="2606"/>
      <c r="X199" s="2606"/>
      <c r="Y199" s="2606"/>
    </row>
    <row r="200" spans="1:25" s="2416" customFormat="1">
      <c r="A200" s="2417"/>
      <c r="B200" s="2449" t="s">
        <v>3470</v>
      </c>
      <c r="C200" s="2414" t="s">
        <v>84</v>
      </c>
      <c r="D200" s="2415">
        <v>5</v>
      </c>
      <c r="E200" s="2554"/>
      <c r="F200" s="2403" t="str">
        <f>IF(AND(D200&lt;&gt;"",E200&lt;&gt;""),D200*E200,"")</f>
        <v/>
      </c>
      <c r="G200" s="2606"/>
      <c r="H200" s="2606"/>
      <c r="I200" s="2606"/>
      <c r="J200" s="2606"/>
      <c r="K200" s="2606"/>
      <c r="L200" s="2606"/>
      <c r="M200" s="2606"/>
      <c r="N200" s="2606"/>
      <c r="O200" s="2606"/>
      <c r="P200" s="2606"/>
      <c r="Q200" s="2606"/>
      <c r="R200" s="2606"/>
      <c r="S200" s="2606"/>
      <c r="T200" s="2606"/>
      <c r="U200" s="2606"/>
      <c r="V200" s="2606"/>
      <c r="W200" s="2606"/>
      <c r="X200" s="2606"/>
      <c r="Y200" s="2606"/>
    </row>
    <row r="201" spans="1:25" s="2416" customFormat="1">
      <c r="A201" s="2412"/>
      <c r="B201" s="2411"/>
      <c r="C201" s="2414"/>
      <c r="D201" s="2415"/>
      <c r="E201" s="2591"/>
      <c r="F201" s="2415"/>
      <c r="G201" s="2606"/>
      <c r="H201" s="2606"/>
      <c r="I201" s="2606"/>
      <c r="J201" s="2606"/>
      <c r="K201" s="2606"/>
      <c r="L201" s="2606"/>
      <c r="M201" s="2606"/>
      <c r="N201" s="2606"/>
      <c r="O201" s="2606"/>
      <c r="P201" s="2606"/>
      <c r="Q201" s="2606"/>
      <c r="R201" s="2606"/>
      <c r="S201" s="2606"/>
      <c r="T201" s="2606"/>
      <c r="U201" s="2606"/>
      <c r="V201" s="2606"/>
      <c r="W201" s="2606"/>
      <c r="X201" s="2606"/>
      <c r="Y201" s="2606"/>
    </row>
    <row r="202" spans="1:25" s="2342" customFormat="1">
      <c r="A202" s="2419">
        <f>COUNT($A$3:A201)+1</f>
        <v>20</v>
      </c>
      <c r="B202" s="2484" t="s">
        <v>3490</v>
      </c>
      <c r="C202" s="2485"/>
      <c r="D202" s="2486"/>
      <c r="E202" s="2598"/>
      <c r="F202" s="2487"/>
      <c r="G202" s="2589"/>
      <c r="H202" s="2589"/>
      <c r="I202" s="2589"/>
      <c r="J202" s="2621"/>
      <c r="K202" s="2621"/>
      <c r="L202" s="2622"/>
      <c r="M202" s="2623"/>
      <c r="N202" s="2621"/>
      <c r="O202" s="2621"/>
      <c r="P202" s="2621"/>
      <c r="Q202" s="2621"/>
      <c r="R202" s="2621"/>
      <c r="S202" s="2624"/>
      <c r="T202" s="2621"/>
      <c r="U202" s="2587"/>
      <c r="V202" s="2587"/>
      <c r="W202" s="2587"/>
      <c r="X202" s="2587"/>
      <c r="Y202" s="2587"/>
    </row>
    <row r="203" spans="1:25" s="2491" customFormat="1">
      <c r="A203" s="2488"/>
      <c r="B203" s="2489" t="s">
        <v>3491</v>
      </c>
      <c r="C203" s="2435"/>
      <c r="D203" s="2490"/>
      <c r="E203" s="2599"/>
      <c r="F203" s="2487"/>
      <c r="G203" s="2627"/>
      <c r="H203" s="2628"/>
      <c r="I203" s="2628"/>
      <c r="J203" s="2628"/>
      <c r="K203" s="2628"/>
      <c r="L203" s="2628"/>
      <c r="M203" s="2628"/>
      <c r="N203" s="2628"/>
      <c r="O203" s="2628"/>
      <c r="P203" s="2628"/>
      <c r="Q203" s="2628"/>
      <c r="R203" s="2628"/>
      <c r="S203" s="2628"/>
      <c r="T203" s="2628"/>
      <c r="U203" s="2628"/>
      <c r="V203" s="2628"/>
      <c r="W203" s="2628"/>
      <c r="X203" s="2628"/>
      <c r="Y203" s="2628"/>
    </row>
    <row r="204" spans="1:25" s="2491" customFormat="1">
      <c r="A204" s="2492" t="s">
        <v>2724</v>
      </c>
      <c r="B204" s="2493" t="s">
        <v>3492</v>
      </c>
      <c r="C204" s="2435"/>
      <c r="D204" s="2490"/>
      <c r="E204" s="2600"/>
      <c r="F204" s="2494"/>
      <c r="G204" s="2628"/>
      <c r="H204" s="2628"/>
      <c r="I204" s="2628"/>
      <c r="J204" s="2628"/>
      <c r="K204" s="2628"/>
      <c r="L204" s="2628"/>
      <c r="M204" s="2628"/>
      <c r="N204" s="2628"/>
      <c r="O204" s="2628"/>
      <c r="P204" s="2628"/>
      <c r="Q204" s="2628"/>
      <c r="R204" s="2628"/>
      <c r="S204" s="2628"/>
      <c r="T204" s="2628"/>
      <c r="U204" s="2628"/>
      <c r="V204" s="2628"/>
      <c r="W204" s="2628"/>
      <c r="X204" s="2628"/>
      <c r="Y204" s="2628"/>
    </row>
    <row r="205" spans="1:25" s="2491" customFormat="1">
      <c r="A205" s="2495"/>
      <c r="B205" s="2496" t="s">
        <v>3493</v>
      </c>
      <c r="C205" s="2435" t="s">
        <v>84</v>
      </c>
      <c r="D205" s="2487">
        <v>5</v>
      </c>
      <c r="E205" s="2593"/>
      <c r="F205" s="2432">
        <f>D205*E205</f>
        <v>0</v>
      </c>
      <c r="G205" s="2627"/>
      <c r="H205" s="2628"/>
      <c r="I205" s="2628"/>
      <c r="J205" s="2628"/>
      <c r="K205" s="2628"/>
      <c r="L205" s="2628"/>
      <c r="M205" s="2628"/>
      <c r="N205" s="2628"/>
      <c r="O205" s="2628"/>
      <c r="P205" s="2628"/>
      <c r="Q205" s="2628"/>
      <c r="R205" s="2628"/>
      <c r="S205" s="2628"/>
      <c r="T205" s="2628"/>
      <c r="U205" s="2628"/>
      <c r="V205" s="2628"/>
      <c r="W205" s="2628"/>
      <c r="X205" s="2628"/>
      <c r="Y205" s="2628"/>
    </row>
    <row r="206" spans="1:25" s="2342" customFormat="1">
      <c r="A206" s="2497"/>
      <c r="B206" s="2498"/>
      <c r="C206" s="2435"/>
      <c r="D206" s="2487"/>
      <c r="E206" s="2600"/>
      <c r="F206" s="2487"/>
      <c r="G206" s="2589"/>
      <c r="H206" s="2621"/>
      <c r="I206" s="2621"/>
      <c r="J206" s="2624"/>
      <c r="K206" s="2621"/>
      <c r="L206" s="2621"/>
      <c r="M206" s="2621"/>
      <c r="N206" s="2621"/>
      <c r="O206" s="2621"/>
      <c r="P206" s="2624"/>
      <c r="Q206" s="2621"/>
      <c r="R206" s="2587"/>
      <c r="S206" s="2587"/>
      <c r="T206" s="2587"/>
      <c r="U206" s="2587"/>
      <c r="V206" s="2587"/>
      <c r="W206" s="2587"/>
      <c r="X206" s="2587"/>
      <c r="Y206" s="2587"/>
    </row>
    <row r="207" spans="1:25" s="2285" customFormat="1" ht="25.5">
      <c r="A207" s="2419">
        <f>COUNT($A$3:A206)+1</f>
        <v>21</v>
      </c>
      <c r="B207" s="2425" t="s">
        <v>3494</v>
      </c>
      <c r="C207" s="2430"/>
      <c r="D207" s="2431"/>
      <c r="E207" s="2593"/>
      <c r="F207" s="2432"/>
      <c r="G207" s="2580"/>
      <c r="H207" s="2119"/>
      <c r="I207" s="2580"/>
      <c r="J207" s="2580"/>
      <c r="K207" s="2580"/>
      <c r="L207" s="2580"/>
      <c r="M207" s="2580"/>
      <c r="N207" s="2580"/>
      <c r="O207" s="2580"/>
      <c r="P207" s="2580"/>
      <c r="Q207" s="2580"/>
      <c r="R207" s="2580"/>
      <c r="S207" s="2580"/>
      <c r="T207" s="2580"/>
      <c r="U207" s="2580"/>
      <c r="V207" s="2580"/>
      <c r="W207" s="2580"/>
      <c r="X207" s="2580"/>
      <c r="Y207" s="2580"/>
    </row>
    <row r="208" spans="1:25" s="2285" customFormat="1" ht="76.5">
      <c r="A208" s="2419"/>
      <c r="B208" s="2425" t="s">
        <v>3495</v>
      </c>
      <c r="C208" s="2430"/>
      <c r="D208" s="2431"/>
      <c r="E208" s="2593"/>
      <c r="F208" s="2432"/>
      <c r="G208" s="2580"/>
      <c r="H208" s="2119"/>
      <c r="I208" s="2580"/>
      <c r="J208" s="2580"/>
      <c r="K208" s="2580"/>
      <c r="L208" s="2580"/>
      <c r="M208" s="2580"/>
      <c r="N208" s="2580"/>
      <c r="O208" s="2580"/>
      <c r="P208" s="2580"/>
      <c r="Q208" s="2580"/>
      <c r="R208" s="2580"/>
      <c r="S208" s="2580"/>
      <c r="T208" s="2580"/>
      <c r="U208" s="2580"/>
      <c r="V208" s="2580"/>
      <c r="W208" s="2580"/>
      <c r="X208" s="2580"/>
      <c r="Y208" s="2580"/>
    </row>
    <row r="209" spans="1:25" s="2285" customFormat="1" ht="127.5">
      <c r="A209" s="2419"/>
      <c r="B209" s="2425" t="s">
        <v>3496</v>
      </c>
      <c r="C209" s="2430"/>
      <c r="D209" s="2431"/>
      <c r="E209" s="2593"/>
      <c r="F209" s="2432"/>
      <c r="G209" s="2580"/>
      <c r="H209" s="2119"/>
      <c r="I209" s="2580"/>
      <c r="J209" s="2580"/>
      <c r="K209" s="2580"/>
      <c r="L209" s="2580"/>
      <c r="M209" s="2580"/>
      <c r="N209" s="2580"/>
      <c r="O209" s="2580"/>
      <c r="P209" s="2580"/>
      <c r="Q209" s="2580"/>
      <c r="R209" s="2580"/>
      <c r="S209" s="2580"/>
      <c r="T209" s="2580"/>
      <c r="U209" s="2580"/>
      <c r="V209" s="2580"/>
      <c r="W209" s="2580"/>
      <c r="X209" s="2580"/>
      <c r="Y209" s="2580"/>
    </row>
    <row r="210" spans="1:25" s="2285" customFormat="1" ht="165.75">
      <c r="A210" s="2419"/>
      <c r="B210" s="2425" t="s">
        <v>3497</v>
      </c>
      <c r="C210" s="2430"/>
      <c r="D210" s="2431"/>
      <c r="E210" s="2593"/>
      <c r="F210" s="2432"/>
      <c r="G210" s="2580"/>
      <c r="H210" s="2119"/>
      <c r="I210" s="2580"/>
      <c r="J210" s="2580"/>
      <c r="K210" s="2580"/>
      <c r="L210" s="2580"/>
      <c r="M210" s="2580"/>
      <c r="N210" s="2580"/>
      <c r="O210" s="2580"/>
      <c r="P210" s="2580"/>
      <c r="Q210" s="2580"/>
      <c r="R210" s="2580"/>
      <c r="S210" s="2580"/>
      <c r="T210" s="2580"/>
      <c r="U210" s="2580"/>
      <c r="V210" s="2580"/>
      <c r="W210" s="2580"/>
      <c r="X210" s="2580"/>
      <c r="Y210" s="2580"/>
    </row>
    <row r="211" spans="1:25" s="2285" customFormat="1" ht="76.5">
      <c r="A211" s="2419"/>
      <c r="B211" s="2425" t="s">
        <v>3498</v>
      </c>
      <c r="C211" s="2430"/>
      <c r="D211" s="2431"/>
      <c r="E211" s="2593"/>
      <c r="F211" s="2432"/>
      <c r="G211" s="2580"/>
      <c r="H211" s="2119"/>
      <c r="I211" s="2580"/>
      <c r="J211" s="2580"/>
      <c r="K211" s="2580"/>
      <c r="L211" s="2580"/>
      <c r="M211" s="2580"/>
      <c r="N211" s="2580"/>
      <c r="O211" s="2580"/>
      <c r="P211" s="2580"/>
      <c r="Q211" s="2580"/>
      <c r="R211" s="2580"/>
      <c r="S211" s="2580"/>
      <c r="T211" s="2580"/>
      <c r="U211" s="2580"/>
      <c r="V211" s="2580"/>
      <c r="W211" s="2580"/>
      <c r="X211" s="2580"/>
      <c r="Y211" s="2580"/>
    </row>
    <row r="212" spans="1:25" s="2285" customFormat="1">
      <c r="A212" s="2419"/>
      <c r="B212" s="2463" t="s">
        <v>3499</v>
      </c>
      <c r="C212" s="2430"/>
      <c r="D212" s="2431"/>
      <c r="E212" s="2593"/>
      <c r="F212" s="2432"/>
      <c r="G212" s="2580"/>
      <c r="H212" s="2119"/>
      <c r="I212" s="2580"/>
      <c r="J212" s="2580"/>
      <c r="K212" s="2580"/>
      <c r="L212" s="2580"/>
      <c r="M212" s="2580"/>
      <c r="N212" s="2580"/>
      <c r="O212" s="2580"/>
      <c r="P212" s="2580"/>
      <c r="Q212" s="2580"/>
      <c r="R212" s="2580"/>
      <c r="S212" s="2580"/>
      <c r="T212" s="2580"/>
      <c r="U212" s="2580"/>
      <c r="V212" s="2580"/>
      <c r="W212" s="2580"/>
      <c r="X212" s="2580"/>
      <c r="Y212" s="2580"/>
    </row>
    <row r="213" spans="1:25" s="2285" customFormat="1">
      <c r="A213" s="2419"/>
      <c r="B213" s="2425" t="s">
        <v>3484</v>
      </c>
      <c r="C213" s="2430"/>
      <c r="D213" s="2431"/>
      <c r="E213" s="2593"/>
      <c r="F213" s="2432"/>
      <c r="G213" s="2580"/>
      <c r="H213" s="2119"/>
      <c r="I213" s="2580"/>
      <c r="J213" s="2580"/>
      <c r="K213" s="2580"/>
      <c r="L213" s="2580"/>
      <c r="M213" s="2580"/>
      <c r="N213" s="2580"/>
      <c r="O213" s="2580"/>
      <c r="P213" s="2580"/>
      <c r="Q213" s="2580"/>
      <c r="R213" s="2580"/>
      <c r="S213" s="2580"/>
      <c r="T213" s="2580"/>
      <c r="U213" s="2580"/>
      <c r="V213" s="2580"/>
      <c r="W213" s="2580"/>
      <c r="X213" s="2580"/>
      <c r="Y213" s="2580"/>
    </row>
    <row r="214" spans="1:25" s="2285" customFormat="1">
      <c r="A214" s="2419"/>
      <c r="B214" s="2463" t="s">
        <v>3500</v>
      </c>
      <c r="C214" s="2430"/>
      <c r="D214" s="2431"/>
      <c r="E214" s="2593"/>
      <c r="F214" s="2432"/>
      <c r="G214" s="2580"/>
      <c r="H214" s="2119"/>
      <c r="I214" s="2580"/>
      <c r="J214" s="2580"/>
      <c r="K214" s="2580"/>
      <c r="L214" s="2580"/>
      <c r="M214" s="2580"/>
      <c r="N214" s="2580"/>
      <c r="O214" s="2580"/>
      <c r="P214" s="2580"/>
      <c r="Q214" s="2580"/>
      <c r="R214" s="2580"/>
      <c r="S214" s="2580"/>
      <c r="T214" s="2580"/>
      <c r="U214" s="2580"/>
      <c r="V214" s="2580"/>
      <c r="W214" s="2580"/>
      <c r="X214" s="2580"/>
      <c r="Y214" s="2580"/>
    </row>
    <row r="215" spans="1:25" s="2502" customFormat="1">
      <c r="A215" s="2499" t="s">
        <v>2744</v>
      </c>
      <c r="B215" s="2481" t="s">
        <v>3501</v>
      </c>
      <c r="C215" s="2500"/>
      <c r="D215" s="2470"/>
      <c r="E215" s="2601"/>
      <c r="F215" s="2501"/>
      <c r="G215" s="2629"/>
      <c r="H215" s="2629"/>
      <c r="I215" s="2629"/>
      <c r="J215" s="2629"/>
      <c r="K215" s="2629"/>
      <c r="L215" s="2629"/>
      <c r="M215" s="2629"/>
      <c r="N215" s="2629"/>
      <c r="O215" s="2629"/>
      <c r="P215" s="2629"/>
      <c r="Q215" s="2629"/>
      <c r="R215" s="2629"/>
      <c r="S215" s="2629"/>
      <c r="T215" s="2629"/>
      <c r="U215" s="2629"/>
      <c r="V215" s="2629"/>
      <c r="W215" s="2629"/>
      <c r="X215" s="2629"/>
      <c r="Y215" s="2629"/>
    </row>
    <row r="216" spans="1:25" s="2502" customFormat="1">
      <c r="A216" s="2499"/>
      <c r="B216" s="2503" t="s">
        <v>3502</v>
      </c>
      <c r="C216" s="2500"/>
      <c r="D216" s="2470"/>
      <c r="E216" s="2601"/>
      <c r="F216" s="2501"/>
      <c r="G216" s="2629"/>
      <c r="H216" s="2629"/>
      <c r="I216" s="2629"/>
      <c r="J216" s="2629"/>
      <c r="K216" s="2629"/>
      <c r="L216" s="2629"/>
      <c r="M216" s="2629"/>
      <c r="N216" s="2629"/>
      <c r="O216" s="2629"/>
      <c r="P216" s="2629"/>
      <c r="Q216" s="2629"/>
      <c r="R216" s="2629"/>
      <c r="S216" s="2629"/>
      <c r="T216" s="2629"/>
      <c r="U216" s="2629"/>
      <c r="V216" s="2629"/>
      <c r="W216" s="2629"/>
      <c r="X216" s="2629"/>
      <c r="Y216" s="2629"/>
    </row>
    <row r="217" spans="1:25" s="2502" customFormat="1">
      <c r="A217" s="2499"/>
      <c r="B217" s="2504" t="s">
        <v>3503</v>
      </c>
      <c r="C217" s="2500"/>
      <c r="D217" s="2470"/>
      <c r="E217" s="2601"/>
      <c r="F217" s="2501"/>
      <c r="G217" s="2629"/>
      <c r="H217" s="2629"/>
      <c r="I217" s="2629"/>
      <c r="J217" s="2629"/>
      <c r="K217" s="2629"/>
      <c r="L217" s="2629"/>
      <c r="M217" s="2629"/>
      <c r="N217" s="2629"/>
      <c r="O217" s="2629"/>
      <c r="P217" s="2629"/>
      <c r="Q217" s="2629"/>
      <c r="R217" s="2629"/>
      <c r="S217" s="2629"/>
      <c r="T217" s="2629"/>
      <c r="U217" s="2629"/>
      <c r="V217" s="2629"/>
      <c r="W217" s="2629"/>
      <c r="X217" s="2629"/>
      <c r="Y217" s="2629"/>
    </row>
    <row r="218" spans="1:25" s="2502" customFormat="1">
      <c r="A218" s="2499"/>
      <c r="B218" s="2504" t="s">
        <v>3504</v>
      </c>
      <c r="C218" s="2500"/>
      <c r="D218" s="2470"/>
      <c r="E218" s="2601"/>
      <c r="F218" s="2501"/>
      <c r="G218" s="2629"/>
      <c r="H218" s="2629"/>
      <c r="I218" s="2629"/>
      <c r="J218" s="2629"/>
      <c r="K218" s="2629"/>
      <c r="L218" s="2629"/>
      <c r="M218" s="2629"/>
      <c r="N218" s="2629"/>
      <c r="O218" s="2629"/>
      <c r="P218" s="2629"/>
      <c r="Q218" s="2629"/>
      <c r="R218" s="2629"/>
      <c r="S218" s="2629"/>
      <c r="T218" s="2629"/>
      <c r="U218" s="2629"/>
      <c r="V218" s="2629"/>
      <c r="W218" s="2629"/>
      <c r="X218" s="2629"/>
      <c r="Y218" s="2629"/>
    </row>
    <row r="219" spans="1:25" s="2416" customFormat="1">
      <c r="A219" s="2412"/>
      <c r="B219" s="2482" t="s">
        <v>3505</v>
      </c>
      <c r="C219" s="2500" t="s">
        <v>84</v>
      </c>
      <c r="D219" s="2470">
        <v>6</v>
      </c>
      <c r="E219" s="2601"/>
      <c r="F219" s="2501">
        <f>E219*D219</f>
        <v>0</v>
      </c>
      <c r="G219" s="2606"/>
      <c r="H219" s="2606"/>
      <c r="I219" s="2606"/>
      <c r="J219" s="2606"/>
      <c r="K219" s="2606"/>
      <c r="L219" s="2606"/>
      <c r="M219" s="2606"/>
      <c r="N219" s="2606"/>
      <c r="O219" s="2606"/>
      <c r="P219" s="2606"/>
      <c r="Q219" s="2606"/>
      <c r="R219" s="2606"/>
      <c r="S219" s="2606"/>
      <c r="T219" s="2606"/>
      <c r="U219" s="2606"/>
      <c r="V219" s="2606"/>
      <c r="W219" s="2606"/>
      <c r="X219" s="2606"/>
      <c r="Y219" s="2606"/>
    </row>
    <row r="220" spans="1:25" s="2416" customFormat="1">
      <c r="A220" s="2412"/>
      <c r="B220" s="2482"/>
      <c r="C220" s="2500"/>
      <c r="D220" s="2470"/>
      <c r="E220" s="2601"/>
      <c r="F220" s="2501"/>
      <c r="G220" s="2606"/>
      <c r="H220" s="2606"/>
      <c r="I220" s="2606"/>
      <c r="J220" s="2606"/>
      <c r="K220" s="2606"/>
      <c r="L220" s="2606"/>
      <c r="M220" s="2606"/>
      <c r="N220" s="2606"/>
      <c r="O220" s="2606"/>
      <c r="P220" s="2606"/>
      <c r="Q220" s="2606"/>
      <c r="R220" s="2606"/>
      <c r="S220" s="2606"/>
      <c r="T220" s="2606"/>
      <c r="U220" s="2606"/>
      <c r="V220" s="2606"/>
      <c r="W220" s="2606"/>
      <c r="X220" s="2606"/>
      <c r="Y220" s="2606"/>
    </row>
    <row r="221" spans="1:25" s="2416" customFormat="1" ht="127.5">
      <c r="A221" s="2419">
        <f>COUNT($A$3:A211)+1</f>
        <v>22</v>
      </c>
      <c r="B221" s="2480" t="s">
        <v>3506</v>
      </c>
      <c r="C221" s="2500"/>
      <c r="D221" s="2470"/>
      <c r="E221" s="2601"/>
      <c r="F221" s="2501"/>
      <c r="G221" s="2606"/>
      <c r="H221" s="2606"/>
      <c r="I221" s="2606"/>
      <c r="J221" s="2606"/>
      <c r="K221" s="2606"/>
      <c r="L221" s="2606"/>
      <c r="M221" s="2606"/>
      <c r="N221" s="2606"/>
      <c r="O221" s="2606"/>
      <c r="P221" s="2606"/>
      <c r="Q221" s="2606"/>
      <c r="R221" s="2606"/>
      <c r="S221" s="2606"/>
      <c r="T221" s="2606"/>
      <c r="U221" s="2606"/>
      <c r="V221" s="2606"/>
      <c r="W221" s="2606"/>
      <c r="X221" s="2606"/>
      <c r="Y221" s="2606"/>
    </row>
    <row r="222" spans="1:25" s="2416" customFormat="1" ht="38.25">
      <c r="A222" s="2412"/>
      <c r="B222" s="2480" t="s">
        <v>3507</v>
      </c>
      <c r="C222" s="2500"/>
      <c r="D222" s="2470"/>
      <c r="E222" s="2601"/>
      <c r="F222" s="2501"/>
      <c r="G222" s="2606"/>
      <c r="H222" s="2606"/>
      <c r="I222" s="2606"/>
      <c r="J222" s="2606"/>
      <c r="K222" s="2606"/>
      <c r="L222" s="2606"/>
      <c r="M222" s="2606"/>
      <c r="N222" s="2606"/>
      <c r="O222" s="2606"/>
      <c r="P222" s="2606"/>
      <c r="Q222" s="2606"/>
      <c r="R222" s="2606"/>
      <c r="S222" s="2606"/>
      <c r="T222" s="2606"/>
      <c r="U222" s="2606"/>
      <c r="V222" s="2606"/>
      <c r="W222" s="2606"/>
      <c r="X222" s="2606"/>
      <c r="Y222" s="2606"/>
    </row>
    <row r="223" spans="1:25" s="2416" customFormat="1" ht="63.75">
      <c r="A223" s="2412"/>
      <c r="B223" s="2480" t="s">
        <v>3508</v>
      </c>
      <c r="C223" s="2500"/>
      <c r="D223" s="2470"/>
      <c r="E223" s="2601"/>
      <c r="F223" s="2501"/>
      <c r="G223" s="2606"/>
      <c r="H223" s="2606"/>
      <c r="I223" s="2606"/>
      <c r="J223" s="2606"/>
      <c r="K223" s="2606"/>
      <c r="L223" s="2606"/>
      <c r="M223" s="2606"/>
      <c r="N223" s="2606"/>
      <c r="O223" s="2606"/>
      <c r="P223" s="2606"/>
      <c r="Q223" s="2606"/>
      <c r="R223" s="2606"/>
      <c r="S223" s="2606"/>
      <c r="T223" s="2606"/>
      <c r="U223" s="2606"/>
      <c r="V223" s="2606"/>
      <c r="W223" s="2606"/>
      <c r="X223" s="2606"/>
      <c r="Y223" s="2606"/>
    </row>
    <row r="224" spans="1:25" s="2416" customFormat="1" ht="15">
      <c r="A224" s="2499" t="s">
        <v>2744</v>
      </c>
      <c r="B224" s="2505" t="s">
        <v>3509</v>
      </c>
      <c r="C224" s="2500" t="s">
        <v>84</v>
      </c>
      <c r="D224" s="2487">
        <v>6</v>
      </c>
      <c r="E224" s="2600"/>
      <c r="F224" s="2487" t="str">
        <f>IF(AND(D224&lt;&gt;"",E224&lt;&gt;""),D224*E224,"")</f>
        <v/>
      </c>
      <c r="G224" s="2606"/>
      <c r="H224" s="2606"/>
      <c r="I224" s="2606"/>
      <c r="J224" s="2606"/>
      <c r="K224" s="2606"/>
      <c r="L224" s="2606"/>
      <c r="M224" s="2606"/>
      <c r="N224" s="2606"/>
      <c r="O224" s="2606"/>
      <c r="P224" s="2606"/>
      <c r="Q224" s="2606"/>
      <c r="R224" s="2606"/>
      <c r="S224" s="2606"/>
      <c r="T224" s="2606"/>
      <c r="U224" s="2606"/>
      <c r="V224" s="2606"/>
      <c r="W224" s="2606"/>
      <c r="X224" s="2606"/>
      <c r="Y224" s="2606"/>
    </row>
    <row r="225" spans="1:25" s="2416" customFormat="1">
      <c r="A225" s="2412"/>
      <c r="B225" s="2482"/>
      <c r="C225" s="2500"/>
      <c r="D225" s="2470"/>
      <c r="E225" s="2601"/>
      <c r="F225" s="2501"/>
      <c r="G225" s="2606"/>
      <c r="H225" s="2606"/>
      <c r="I225" s="2606"/>
      <c r="J225" s="2606"/>
      <c r="K225" s="2606"/>
      <c r="L225" s="2606"/>
      <c r="M225" s="2606"/>
      <c r="N225" s="2606"/>
      <c r="O225" s="2606"/>
      <c r="P225" s="2606"/>
      <c r="Q225" s="2606"/>
      <c r="R225" s="2606"/>
      <c r="S225" s="2606"/>
      <c r="T225" s="2606"/>
      <c r="U225" s="2606"/>
      <c r="V225" s="2606"/>
      <c r="W225" s="2606"/>
      <c r="X225" s="2606"/>
      <c r="Y225" s="2606"/>
    </row>
    <row r="226" spans="1:25" s="2285" customFormat="1" ht="409.5">
      <c r="A226" s="2419">
        <f>COUNT($A$3:A225)+1</f>
        <v>23</v>
      </c>
      <c r="B226" s="2425" t="s">
        <v>3510</v>
      </c>
      <c r="C226" s="2430"/>
      <c r="D226" s="2431"/>
      <c r="E226" s="2593"/>
      <c r="F226" s="2432"/>
      <c r="G226" s="2580"/>
      <c r="H226" s="2119"/>
      <c r="I226" s="2580"/>
      <c r="J226" s="2580"/>
      <c r="K226" s="2580"/>
      <c r="L226" s="2580"/>
      <c r="M226" s="2580"/>
      <c r="N226" s="2580"/>
      <c r="O226" s="2580"/>
      <c r="P226" s="2580"/>
      <c r="Q226" s="2580"/>
      <c r="R226" s="2580"/>
      <c r="S226" s="2580"/>
      <c r="T226" s="2580"/>
      <c r="U226" s="2580"/>
      <c r="V226" s="2580"/>
      <c r="W226" s="2580"/>
      <c r="X226" s="2580"/>
      <c r="Y226" s="2580"/>
    </row>
    <row r="227" spans="1:25" s="2502" customFormat="1" ht="38.25">
      <c r="A227" s="2499"/>
      <c r="B227" s="2506" t="s">
        <v>3511</v>
      </c>
      <c r="C227" s="2500"/>
      <c r="D227" s="2470"/>
      <c r="E227" s="2601"/>
      <c r="F227" s="2501"/>
      <c r="G227" s="2629"/>
      <c r="H227" s="2629"/>
      <c r="I227" s="2629"/>
      <c r="J227" s="2629"/>
      <c r="K227" s="2629"/>
      <c r="L227" s="2629"/>
      <c r="M227" s="2629"/>
      <c r="N227" s="2629"/>
      <c r="O227" s="2629"/>
      <c r="P227" s="2629"/>
      <c r="Q227" s="2629"/>
      <c r="R227" s="2629"/>
      <c r="S227" s="2629"/>
      <c r="T227" s="2629"/>
      <c r="U227" s="2629"/>
      <c r="V227" s="2629"/>
      <c r="W227" s="2629"/>
      <c r="X227" s="2629"/>
      <c r="Y227" s="2629"/>
    </row>
    <row r="228" spans="1:25" s="2502" customFormat="1">
      <c r="A228" s="2499"/>
      <c r="B228" s="2506" t="s">
        <v>3512</v>
      </c>
      <c r="C228" s="2500"/>
      <c r="D228" s="2470"/>
      <c r="E228" s="2601"/>
      <c r="F228" s="2501"/>
      <c r="G228" s="2629"/>
      <c r="H228" s="2629"/>
      <c r="I228" s="2629"/>
      <c r="J228" s="2629"/>
      <c r="K228" s="2629"/>
      <c r="L228" s="2629"/>
      <c r="M228" s="2629"/>
      <c r="N228" s="2629"/>
      <c r="O228" s="2629"/>
      <c r="P228" s="2629"/>
      <c r="Q228" s="2629"/>
      <c r="R228" s="2629"/>
      <c r="S228" s="2629"/>
      <c r="T228" s="2629"/>
      <c r="U228" s="2629"/>
      <c r="V228" s="2629"/>
      <c r="W228" s="2629"/>
      <c r="X228" s="2629"/>
      <c r="Y228" s="2629"/>
    </row>
    <row r="229" spans="1:25" s="2502" customFormat="1">
      <c r="A229" s="2499"/>
      <c r="B229" s="2507" t="s">
        <v>3513</v>
      </c>
      <c r="C229" s="2500"/>
      <c r="D229" s="2470"/>
      <c r="E229" s="2601"/>
      <c r="F229" s="2501"/>
      <c r="G229" s="2629"/>
      <c r="H229" s="2629"/>
      <c r="I229" s="2629"/>
      <c r="J229" s="2629"/>
      <c r="K229" s="2629"/>
      <c r="L229" s="2629"/>
      <c r="M229" s="2629"/>
      <c r="N229" s="2629"/>
      <c r="O229" s="2629"/>
      <c r="P229" s="2629"/>
      <c r="Q229" s="2629"/>
      <c r="R229" s="2629"/>
      <c r="S229" s="2629"/>
      <c r="T229" s="2629"/>
      <c r="U229" s="2629"/>
      <c r="V229" s="2629"/>
      <c r="W229" s="2629"/>
      <c r="X229" s="2629"/>
      <c r="Y229" s="2629"/>
    </row>
    <row r="230" spans="1:25" s="2502" customFormat="1">
      <c r="A230" s="2499"/>
      <c r="B230" s="2507" t="s">
        <v>3514</v>
      </c>
      <c r="C230" s="2500"/>
      <c r="D230" s="2470"/>
      <c r="E230" s="2601"/>
      <c r="F230" s="2501"/>
      <c r="G230" s="2629"/>
      <c r="H230" s="2629"/>
      <c r="I230" s="2629"/>
      <c r="J230" s="2629"/>
      <c r="K230" s="2629"/>
      <c r="L230" s="2629"/>
      <c r="M230" s="2629"/>
      <c r="N230" s="2629"/>
      <c r="O230" s="2629"/>
      <c r="P230" s="2629"/>
      <c r="Q230" s="2629"/>
      <c r="R230" s="2629"/>
      <c r="S230" s="2629"/>
      <c r="T230" s="2629"/>
      <c r="U230" s="2629"/>
      <c r="V230" s="2629"/>
      <c r="W230" s="2629"/>
      <c r="X230" s="2629"/>
      <c r="Y230" s="2629"/>
    </row>
    <row r="231" spans="1:25" s="2502" customFormat="1">
      <c r="A231" s="2499"/>
      <c r="B231" s="2507" t="s">
        <v>3515</v>
      </c>
      <c r="C231" s="2500"/>
      <c r="D231" s="2470"/>
      <c r="E231" s="2601"/>
      <c r="F231" s="2501"/>
      <c r="G231" s="2629"/>
      <c r="H231" s="2629"/>
      <c r="I231" s="2629"/>
      <c r="J231" s="2629"/>
      <c r="K231" s="2629"/>
      <c r="L231" s="2629"/>
      <c r="M231" s="2629"/>
      <c r="N231" s="2629"/>
      <c r="O231" s="2629"/>
      <c r="P231" s="2629"/>
      <c r="Q231" s="2629"/>
      <c r="R231" s="2629"/>
      <c r="S231" s="2629"/>
      <c r="T231" s="2629"/>
      <c r="U231" s="2629"/>
      <c r="V231" s="2629"/>
      <c r="W231" s="2629"/>
      <c r="X231" s="2629"/>
      <c r="Y231" s="2629"/>
    </row>
    <row r="232" spans="1:25" s="2502" customFormat="1">
      <c r="A232" s="2499"/>
      <c r="B232" s="2481" t="s">
        <v>3272</v>
      </c>
      <c r="C232" s="2500"/>
      <c r="D232" s="2470"/>
      <c r="E232" s="2601"/>
      <c r="F232" s="2501"/>
      <c r="G232" s="2629"/>
      <c r="H232" s="2629"/>
      <c r="I232" s="2629"/>
      <c r="J232" s="2629"/>
      <c r="K232" s="2629"/>
      <c r="L232" s="2629"/>
      <c r="M232" s="2629"/>
      <c r="N232" s="2629"/>
      <c r="O232" s="2629"/>
      <c r="P232" s="2629"/>
      <c r="Q232" s="2629"/>
      <c r="R232" s="2629"/>
      <c r="S232" s="2629"/>
      <c r="T232" s="2629"/>
      <c r="U232" s="2629"/>
      <c r="V232" s="2629"/>
      <c r="W232" s="2629"/>
      <c r="X232" s="2629"/>
      <c r="Y232" s="2629"/>
    </row>
    <row r="233" spans="1:25" s="2502" customFormat="1">
      <c r="A233" s="2499"/>
      <c r="B233" s="2482" t="s">
        <v>3516</v>
      </c>
      <c r="C233" s="2500"/>
      <c r="D233" s="2470"/>
      <c r="E233" s="2601"/>
      <c r="F233" s="2501"/>
      <c r="G233" s="2629"/>
      <c r="H233" s="2629"/>
      <c r="I233" s="2629"/>
      <c r="J233" s="2629"/>
      <c r="K233" s="2629"/>
      <c r="L233" s="2629"/>
      <c r="M233" s="2629"/>
      <c r="N233" s="2629"/>
      <c r="O233" s="2629"/>
      <c r="P233" s="2629"/>
      <c r="Q233" s="2629"/>
      <c r="R233" s="2629"/>
      <c r="S233" s="2629"/>
      <c r="T233" s="2629"/>
      <c r="U233" s="2629"/>
      <c r="V233" s="2629"/>
      <c r="W233" s="2629"/>
      <c r="X233" s="2629"/>
      <c r="Y233" s="2629"/>
    </row>
    <row r="234" spans="1:25" s="2502" customFormat="1">
      <c r="A234" s="2499"/>
      <c r="B234" s="2482" t="s">
        <v>3456</v>
      </c>
      <c r="C234" s="2500"/>
      <c r="D234" s="2470"/>
      <c r="E234" s="2601"/>
      <c r="F234" s="2501"/>
      <c r="G234" s="2629"/>
      <c r="H234" s="2629"/>
      <c r="I234" s="2629"/>
      <c r="J234" s="2629"/>
      <c r="K234" s="2629"/>
      <c r="L234" s="2629"/>
      <c r="M234" s="2629"/>
      <c r="N234" s="2629"/>
      <c r="O234" s="2629"/>
      <c r="P234" s="2629"/>
      <c r="Q234" s="2629"/>
      <c r="R234" s="2629"/>
      <c r="S234" s="2629"/>
      <c r="T234" s="2629"/>
      <c r="U234" s="2629"/>
      <c r="V234" s="2629"/>
      <c r="W234" s="2629"/>
      <c r="X234" s="2629"/>
      <c r="Y234" s="2629"/>
    </row>
    <row r="235" spans="1:25" s="2502" customFormat="1">
      <c r="A235" s="2499"/>
      <c r="B235" s="2482"/>
      <c r="C235" s="2500"/>
      <c r="D235" s="2470"/>
      <c r="E235" s="2601"/>
      <c r="F235" s="2501"/>
      <c r="G235" s="2629"/>
      <c r="H235" s="2629"/>
      <c r="I235" s="2629"/>
      <c r="J235" s="2629"/>
      <c r="K235" s="2629"/>
      <c r="L235" s="2629"/>
      <c r="M235" s="2629"/>
      <c r="N235" s="2629"/>
      <c r="O235" s="2629"/>
      <c r="P235" s="2629"/>
      <c r="Q235" s="2629"/>
      <c r="R235" s="2629"/>
      <c r="S235" s="2629"/>
      <c r="T235" s="2629"/>
      <c r="U235" s="2629"/>
      <c r="V235" s="2629"/>
      <c r="W235" s="2629"/>
      <c r="X235" s="2629"/>
      <c r="Y235" s="2629"/>
    </row>
    <row r="236" spans="1:25" s="2424" customFormat="1" ht="76.5">
      <c r="A236" s="2419"/>
      <c r="B236" s="2425" t="s">
        <v>3517</v>
      </c>
      <c r="C236" s="2430"/>
      <c r="D236" s="2431"/>
      <c r="E236" s="2593"/>
      <c r="F236" s="2432"/>
      <c r="G236" s="2608"/>
      <c r="H236" s="2608"/>
      <c r="I236" s="2608"/>
      <c r="J236" s="2609"/>
      <c r="K236" s="2610"/>
      <c r="L236" s="2611"/>
      <c r="M236" s="2609"/>
      <c r="N236" s="2609"/>
      <c r="O236" s="2609"/>
      <c r="P236" s="2609"/>
      <c r="Q236" s="2609"/>
      <c r="R236" s="2612"/>
      <c r="S236" s="2609"/>
      <c r="T236" s="2613"/>
      <c r="U236" s="2613"/>
      <c r="V236" s="2613"/>
      <c r="W236" s="2613"/>
      <c r="X236" s="2613"/>
      <c r="Y236" s="2613"/>
    </row>
    <row r="237" spans="1:25" s="2424" customFormat="1">
      <c r="A237" s="2419"/>
      <c r="B237" s="2425" t="s">
        <v>3518</v>
      </c>
      <c r="C237" s="2430"/>
      <c r="D237" s="2431"/>
      <c r="E237" s="2593"/>
      <c r="F237" s="2432"/>
      <c r="G237" s="2608"/>
      <c r="H237" s="2608"/>
      <c r="I237" s="2608"/>
      <c r="J237" s="2609"/>
      <c r="K237" s="2610"/>
      <c r="L237" s="2611"/>
      <c r="M237" s="2609"/>
      <c r="N237" s="2609"/>
      <c r="O237" s="2609"/>
      <c r="P237" s="2609"/>
      <c r="Q237" s="2609"/>
      <c r="R237" s="2612"/>
      <c r="S237" s="2609"/>
      <c r="T237" s="2613"/>
      <c r="U237" s="2613"/>
      <c r="V237" s="2613"/>
      <c r="W237" s="2613"/>
      <c r="X237" s="2613"/>
      <c r="Y237" s="2613"/>
    </row>
    <row r="238" spans="1:25" s="2424" customFormat="1">
      <c r="A238" s="2493" t="s">
        <v>2896</v>
      </c>
      <c r="B238" s="2493" t="s">
        <v>3519</v>
      </c>
      <c r="C238" s="2442"/>
      <c r="D238" s="2432"/>
      <c r="E238" s="2593"/>
      <c r="F238" s="2432"/>
      <c r="G238" s="2608"/>
      <c r="H238" s="2608"/>
      <c r="I238" s="2608"/>
      <c r="J238" s="2609"/>
      <c r="K238" s="2610"/>
      <c r="L238" s="2611"/>
      <c r="M238" s="2609"/>
      <c r="N238" s="2609"/>
      <c r="O238" s="2609"/>
      <c r="P238" s="2609"/>
      <c r="Q238" s="2609"/>
      <c r="R238" s="2612"/>
      <c r="S238" s="2609"/>
      <c r="T238" s="2613"/>
      <c r="U238" s="2613"/>
      <c r="V238" s="2613"/>
      <c r="W238" s="2613"/>
      <c r="X238" s="2613"/>
      <c r="Y238" s="2613"/>
    </row>
    <row r="239" spans="1:25" s="2424" customFormat="1">
      <c r="A239" s="2493"/>
      <c r="B239" s="2493"/>
      <c r="C239" s="2442"/>
      <c r="D239" s="2432"/>
      <c r="E239" s="2593"/>
      <c r="F239" s="2432"/>
      <c r="G239" s="2608"/>
      <c r="H239" s="2608"/>
      <c r="I239" s="2608"/>
      <c r="J239" s="2609"/>
      <c r="K239" s="2610"/>
      <c r="L239" s="2611"/>
      <c r="M239" s="2609"/>
      <c r="N239" s="2609"/>
      <c r="O239" s="2609"/>
      <c r="P239" s="2609"/>
      <c r="Q239" s="2609"/>
      <c r="R239" s="2612"/>
      <c r="S239" s="2609"/>
      <c r="T239" s="2613"/>
      <c r="U239" s="2613"/>
      <c r="V239" s="2613"/>
      <c r="W239" s="2613"/>
      <c r="X239" s="2613"/>
      <c r="Y239" s="2613"/>
    </row>
    <row r="240" spans="1:25" s="2502" customFormat="1">
      <c r="A240" s="2499"/>
      <c r="B240" s="2504" t="s">
        <v>3520</v>
      </c>
      <c r="C240" s="2500"/>
      <c r="D240" s="2470"/>
      <c r="E240" s="2601"/>
      <c r="F240" s="2501"/>
      <c r="G240" s="2629"/>
      <c r="H240" s="2629"/>
      <c r="I240" s="2629"/>
      <c r="J240" s="2629"/>
      <c r="K240" s="2629"/>
      <c r="L240" s="2629"/>
      <c r="M240" s="2629"/>
      <c r="N240" s="2629"/>
      <c r="O240" s="2629"/>
      <c r="P240" s="2629"/>
      <c r="Q240" s="2629"/>
      <c r="R240" s="2629"/>
      <c r="S240" s="2629"/>
      <c r="T240" s="2629"/>
      <c r="U240" s="2629"/>
      <c r="V240" s="2629"/>
      <c r="W240" s="2629"/>
      <c r="X240" s="2629"/>
      <c r="Y240" s="2629"/>
    </row>
    <row r="241" spans="1:25" s="2502" customFormat="1">
      <c r="A241" s="2499"/>
      <c r="B241" s="2504" t="s">
        <v>3521</v>
      </c>
      <c r="C241" s="2500"/>
      <c r="D241" s="2470"/>
      <c r="E241" s="2601"/>
      <c r="F241" s="2501"/>
      <c r="G241" s="2629"/>
      <c r="H241" s="2629"/>
      <c r="I241" s="2629"/>
      <c r="J241" s="2629"/>
      <c r="K241" s="2629"/>
      <c r="L241" s="2629"/>
      <c r="M241" s="2629"/>
      <c r="N241" s="2629"/>
      <c r="O241" s="2629"/>
      <c r="P241" s="2629"/>
      <c r="Q241" s="2629"/>
      <c r="R241" s="2629"/>
      <c r="S241" s="2629"/>
      <c r="T241" s="2629"/>
      <c r="U241" s="2629"/>
      <c r="V241" s="2629"/>
      <c r="W241" s="2629"/>
      <c r="X241" s="2629"/>
      <c r="Y241" s="2629"/>
    </row>
    <row r="242" spans="1:25" s="2424" customFormat="1">
      <c r="A242" s="2493" t="s">
        <v>2896</v>
      </c>
      <c r="B242" s="2493" t="s">
        <v>3522</v>
      </c>
      <c r="C242" s="2442" t="s">
        <v>84</v>
      </c>
      <c r="D242" s="2432">
        <v>8</v>
      </c>
      <c r="E242" s="2600"/>
      <c r="F242" s="2487" t="str">
        <f>IF(AND(D242&lt;&gt;"",E242&lt;&gt;""),D242*E242,"")</f>
        <v/>
      </c>
      <c r="G242" s="2608"/>
      <c r="H242" s="2608"/>
      <c r="I242" s="2608"/>
      <c r="J242" s="2609"/>
      <c r="K242" s="2610"/>
      <c r="L242" s="2611"/>
      <c r="M242" s="2609"/>
      <c r="N242" s="2609"/>
      <c r="O242" s="2609"/>
      <c r="P242" s="2609"/>
      <c r="Q242" s="2609"/>
      <c r="R242" s="2612"/>
      <c r="S242" s="2609"/>
      <c r="T242" s="2613"/>
      <c r="U242" s="2613"/>
      <c r="V242" s="2613"/>
      <c r="W242" s="2613"/>
      <c r="X242" s="2613"/>
      <c r="Y242" s="2613"/>
    </row>
    <row r="243" spans="1:25" s="2424" customFormat="1">
      <c r="A243" s="2436"/>
      <c r="B243" s="2481"/>
      <c r="C243" s="2435"/>
      <c r="D243" s="2487"/>
      <c r="E243" s="2600"/>
      <c r="F243" s="2487"/>
      <c r="G243" s="2608"/>
      <c r="H243" s="2608"/>
      <c r="I243" s="2608"/>
      <c r="J243" s="2609"/>
      <c r="K243" s="2610"/>
      <c r="L243" s="2611"/>
      <c r="M243" s="2609"/>
      <c r="N243" s="2609"/>
      <c r="O243" s="2609"/>
      <c r="P243" s="2609"/>
      <c r="Q243" s="2609"/>
      <c r="R243" s="2612"/>
      <c r="S243" s="2609"/>
      <c r="T243" s="2613"/>
      <c r="U243" s="2613"/>
      <c r="V243" s="2613"/>
      <c r="W243" s="2613"/>
      <c r="X243" s="2613"/>
      <c r="Y243" s="2613"/>
    </row>
    <row r="244" spans="1:25" s="2424" customFormat="1" ht="76.5">
      <c r="A244" s="2419"/>
      <c r="B244" s="2425" t="s">
        <v>3517</v>
      </c>
      <c r="C244" s="2430"/>
      <c r="D244" s="2431"/>
      <c r="E244" s="2593"/>
      <c r="F244" s="2432"/>
      <c r="G244" s="2608"/>
      <c r="H244" s="2608"/>
      <c r="I244" s="2608"/>
      <c r="J244" s="2609"/>
      <c r="K244" s="2610"/>
      <c r="L244" s="2611"/>
      <c r="M244" s="2609"/>
      <c r="N244" s="2609"/>
      <c r="O244" s="2609"/>
      <c r="P244" s="2609"/>
      <c r="Q244" s="2609"/>
      <c r="R244" s="2612"/>
      <c r="S244" s="2609"/>
      <c r="T244" s="2613"/>
      <c r="U244" s="2613"/>
      <c r="V244" s="2613"/>
      <c r="W244" s="2613"/>
      <c r="X244" s="2613"/>
      <c r="Y244" s="2613"/>
    </row>
    <row r="245" spans="1:25" s="2424" customFormat="1">
      <c r="A245" s="2419"/>
      <c r="B245" s="2425" t="s">
        <v>3523</v>
      </c>
      <c r="C245" s="2430"/>
      <c r="D245" s="2431"/>
      <c r="E245" s="2593"/>
      <c r="F245" s="2432"/>
      <c r="G245" s="2608"/>
      <c r="H245" s="2608"/>
      <c r="I245" s="2608"/>
      <c r="J245" s="2609"/>
      <c r="K245" s="2610"/>
      <c r="L245" s="2611"/>
      <c r="M245" s="2609"/>
      <c r="N245" s="2609"/>
      <c r="O245" s="2609"/>
      <c r="P245" s="2609"/>
      <c r="Q245" s="2609"/>
      <c r="R245" s="2612"/>
      <c r="S245" s="2609"/>
      <c r="T245" s="2613"/>
      <c r="U245" s="2613"/>
      <c r="V245" s="2613"/>
      <c r="W245" s="2613"/>
      <c r="X245" s="2613"/>
      <c r="Y245" s="2613"/>
    </row>
    <row r="246" spans="1:25" s="2424" customFormat="1">
      <c r="A246" s="2493" t="s">
        <v>2896</v>
      </c>
      <c r="B246" s="2493" t="s">
        <v>3519</v>
      </c>
      <c r="C246" s="2442"/>
      <c r="D246" s="2432"/>
      <c r="E246" s="2593"/>
      <c r="F246" s="2432"/>
      <c r="G246" s="2608"/>
      <c r="H246" s="2608"/>
      <c r="I246" s="2608"/>
      <c r="J246" s="2609"/>
      <c r="K246" s="2610"/>
      <c r="L246" s="2611"/>
      <c r="M246" s="2609"/>
      <c r="N246" s="2609"/>
      <c r="O246" s="2609"/>
      <c r="P246" s="2609"/>
      <c r="Q246" s="2609"/>
      <c r="R246" s="2612"/>
      <c r="S246" s="2609"/>
      <c r="T246" s="2613"/>
      <c r="U246" s="2613"/>
      <c r="V246" s="2613"/>
      <c r="W246" s="2613"/>
      <c r="X246" s="2613"/>
      <c r="Y246" s="2613"/>
    </row>
    <row r="247" spans="1:25" s="2424" customFormat="1">
      <c r="A247" s="2493"/>
      <c r="B247" s="2493"/>
      <c r="C247" s="2442"/>
      <c r="D247" s="2432"/>
      <c r="E247" s="2593"/>
      <c r="F247" s="2432"/>
      <c r="G247" s="2608"/>
      <c r="H247" s="2608"/>
      <c r="I247" s="2608"/>
      <c r="J247" s="2609"/>
      <c r="K247" s="2610"/>
      <c r="L247" s="2611"/>
      <c r="M247" s="2609"/>
      <c r="N247" s="2609"/>
      <c r="O247" s="2609"/>
      <c r="P247" s="2609"/>
      <c r="Q247" s="2609"/>
      <c r="R247" s="2612"/>
      <c r="S247" s="2609"/>
      <c r="T247" s="2613"/>
      <c r="U247" s="2613"/>
      <c r="V247" s="2613"/>
      <c r="W247" s="2613"/>
      <c r="X247" s="2613"/>
      <c r="Y247" s="2613"/>
    </row>
    <row r="248" spans="1:25" s="2502" customFormat="1">
      <c r="A248" s="2499"/>
      <c r="B248" s="2504" t="s">
        <v>3524</v>
      </c>
      <c r="C248" s="2500"/>
      <c r="D248" s="2470"/>
      <c r="E248" s="2601"/>
      <c r="F248" s="2501"/>
      <c r="G248" s="2629"/>
      <c r="H248" s="2629"/>
      <c r="I248" s="2629"/>
      <c r="J248" s="2629"/>
      <c r="K248" s="2629"/>
      <c r="L248" s="2629"/>
      <c r="M248" s="2629"/>
      <c r="N248" s="2629"/>
      <c r="O248" s="2629"/>
      <c r="P248" s="2629"/>
      <c r="Q248" s="2629"/>
      <c r="R248" s="2629"/>
      <c r="S248" s="2629"/>
      <c r="T248" s="2629"/>
      <c r="U248" s="2629"/>
      <c r="V248" s="2629"/>
      <c r="W248" s="2629"/>
      <c r="X248" s="2629"/>
      <c r="Y248" s="2629"/>
    </row>
    <row r="249" spans="1:25" s="2502" customFormat="1">
      <c r="A249" s="2499"/>
      <c r="B249" s="2504" t="s">
        <v>3525</v>
      </c>
      <c r="C249" s="2500"/>
      <c r="D249" s="2470"/>
      <c r="E249" s="2601"/>
      <c r="F249" s="2501"/>
      <c r="G249" s="2629"/>
      <c r="H249" s="2629"/>
      <c r="I249" s="2629"/>
      <c r="J249" s="2629"/>
      <c r="K249" s="2629"/>
      <c r="L249" s="2629"/>
      <c r="M249" s="2629"/>
      <c r="N249" s="2629"/>
      <c r="O249" s="2629"/>
      <c r="P249" s="2629"/>
      <c r="Q249" s="2629"/>
      <c r="R249" s="2629"/>
      <c r="S249" s="2629"/>
      <c r="T249" s="2629"/>
      <c r="U249" s="2629"/>
      <c r="V249" s="2629"/>
      <c r="W249" s="2629"/>
      <c r="X249" s="2629"/>
      <c r="Y249" s="2629"/>
    </row>
    <row r="250" spans="1:25" s="2424" customFormat="1">
      <c r="A250" s="2493" t="s">
        <v>2896</v>
      </c>
      <c r="B250" s="2493" t="s">
        <v>3526</v>
      </c>
      <c r="C250" s="2442" t="s">
        <v>84</v>
      </c>
      <c r="D250" s="2432">
        <v>1</v>
      </c>
      <c r="E250" s="2600"/>
      <c r="F250" s="2487" t="str">
        <f>IF(AND(D250&lt;&gt;"",E250&lt;&gt;""),D250*E250,"")</f>
        <v/>
      </c>
      <c r="G250" s="2608"/>
      <c r="H250" s="2608"/>
      <c r="I250" s="2608"/>
      <c r="J250" s="2609"/>
      <c r="K250" s="2610"/>
      <c r="L250" s="2611"/>
      <c r="M250" s="2609"/>
      <c r="N250" s="2609"/>
      <c r="O250" s="2609"/>
      <c r="P250" s="2609"/>
      <c r="Q250" s="2609"/>
      <c r="R250" s="2612"/>
      <c r="S250" s="2609"/>
      <c r="T250" s="2613"/>
      <c r="U250" s="2613"/>
      <c r="V250" s="2613"/>
      <c r="W250" s="2613"/>
      <c r="X250" s="2613"/>
      <c r="Y250" s="2613"/>
    </row>
    <row r="251" spans="1:25" s="2424" customFormat="1">
      <c r="A251" s="2436"/>
      <c r="B251" s="2481"/>
      <c r="C251" s="2435"/>
      <c r="D251" s="2487"/>
      <c r="E251" s="2600"/>
      <c r="F251" s="2487"/>
      <c r="G251" s="2608"/>
      <c r="H251" s="2608"/>
      <c r="I251" s="2608"/>
      <c r="J251" s="2609"/>
      <c r="K251" s="2610"/>
      <c r="L251" s="2611"/>
      <c r="M251" s="2609"/>
      <c r="N251" s="2609"/>
      <c r="O251" s="2609"/>
      <c r="P251" s="2609"/>
      <c r="Q251" s="2609"/>
      <c r="R251" s="2612"/>
      <c r="S251" s="2609"/>
      <c r="T251" s="2613"/>
      <c r="U251" s="2613"/>
      <c r="V251" s="2613"/>
      <c r="W251" s="2613"/>
      <c r="X251" s="2613"/>
      <c r="Y251" s="2613"/>
    </row>
    <row r="252" spans="1:25" s="2424" customFormat="1">
      <c r="A252" s="2419">
        <f>COUNT($A$3:A251)+1</f>
        <v>24</v>
      </c>
      <c r="B252" s="2480" t="s">
        <v>3527</v>
      </c>
      <c r="C252" s="2435"/>
      <c r="D252" s="2487"/>
      <c r="E252" s="2600"/>
      <c r="F252" s="2487"/>
      <c r="G252" s="2608"/>
      <c r="H252" s="2608"/>
      <c r="I252" s="2608"/>
      <c r="J252" s="2609"/>
      <c r="K252" s="2610"/>
      <c r="L252" s="2611"/>
      <c r="M252" s="2609"/>
      <c r="N252" s="2609"/>
      <c r="O252" s="2609"/>
      <c r="P252" s="2609"/>
      <c r="Q252" s="2609"/>
      <c r="R252" s="2612"/>
      <c r="S252" s="2609"/>
      <c r="T252" s="2613"/>
      <c r="U252" s="2613"/>
      <c r="V252" s="2613"/>
      <c r="W252" s="2613"/>
      <c r="X252" s="2613"/>
      <c r="Y252" s="2613"/>
    </row>
    <row r="253" spans="1:25" s="2424" customFormat="1">
      <c r="A253" s="2493" t="s">
        <v>2896</v>
      </c>
      <c r="B253" s="2493" t="s">
        <v>3528</v>
      </c>
      <c r="C253" s="2442" t="s">
        <v>84</v>
      </c>
      <c r="D253" s="2432">
        <v>1</v>
      </c>
      <c r="E253" s="2600"/>
      <c r="F253" s="2487" t="str">
        <f>IF(AND(D253&lt;&gt;"",E253&lt;&gt;""),D253*E253,"")</f>
        <v/>
      </c>
      <c r="G253" s="2608"/>
      <c r="H253" s="2608"/>
      <c r="I253" s="2608"/>
      <c r="J253" s="2609"/>
      <c r="K253" s="2610"/>
      <c r="L253" s="2611"/>
      <c r="M253" s="2609"/>
      <c r="N253" s="2609"/>
      <c r="O253" s="2609"/>
      <c r="P253" s="2609"/>
      <c r="Q253" s="2609"/>
      <c r="R253" s="2612"/>
      <c r="S253" s="2609"/>
      <c r="T253" s="2613"/>
      <c r="U253" s="2613"/>
      <c r="V253" s="2613"/>
      <c r="W253" s="2613"/>
      <c r="X253" s="2613"/>
      <c r="Y253" s="2613"/>
    </row>
    <row r="254" spans="1:25" s="2424" customFormat="1">
      <c r="A254" s="2436"/>
      <c r="B254" s="2481"/>
      <c r="C254" s="2435"/>
      <c r="D254" s="2487"/>
      <c r="E254" s="2600"/>
      <c r="F254" s="2487"/>
      <c r="G254" s="2608"/>
      <c r="H254" s="2608"/>
      <c r="I254" s="2608"/>
      <c r="J254" s="2609"/>
      <c r="K254" s="2610"/>
      <c r="L254" s="2611"/>
      <c r="M254" s="2609"/>
      <c r="N254" s="2609"/>
      <c r="O254" s="2609"/>
      <c r="P254" s="2609"/>
      <c r="Q254" s="2609"/>
      <c r="R254" s="2612"/>
      <c r="S254" s="2609"/>
      <c r="T254" s="2613"/>
      <c r="U254" s="2613"/>
      <c r="V254" s="2613"/>
      <c r="W254" s="2613"/>
      <c r="X254" s="2613"/>
      <c r="Y254" s="2613"/>
    </row>
    <row r="255" spans="1:25" s="2424" customFormat="1">
      <c r="A255" s="2419">
        <f>COUNT($A$3:A254)+1</f>
        <v>25</v>
      </c>
      <c r="B255" s="2480" t="s">
        <v>3529</v>
      </c>
      <c r="C255" s="2435"/>
      <c r="D255" s="2487"/>
      <c r="E255" s="2600"/>
      <c r="F255" s="2487"/>
      <c r="G255" s="2608"/>
      <c r="H255" s="2608"/>
      <c r="I255" s="2608"/>
      <c r="J255" s="2609"/>
      <c r="K255" s="2610"/>
      <c r="L255" s="2611"/>
      <c r="M255" s="2609"/>
      <c r="N255" s="2609"/>
      <c r="O255" s="2609"/>
      <c r="P255" s="2609"/>
      <c r="Q255" s="2609"/>
      <c r="R255" s="2612"/>
      <c r="S255" s="2609"/>
      <c r="T255" s="2613"/>
      <c r="U255" s="2613"/>
      <c r="V255" s="2613"/>
      <c r="W255" s="2613"/>
      <c r="X255" s="2613"/>
      <c r="Y255" s="2613"/>
    </row>
    <row r="256" spans="1:25" s="2424" customFormat="1">
      <c r="A256" s="2493" t="s">
        <v>2896</v>
      </c>
      <c r="B256" s="2493" t="s">
        <v>3530</v>
      </c>
      <c r="C256" s="2442" t="s">
        <v>84</v>
      </c>
      <c r="D256" s="2432">
        <v>1</v>
      </c>
      <c r="E256" s="2600"/>
      <c r="F256" s="2487" t="str">
        <f>IF(AND(D256&lt;&gt;"",E256&lt;&gt;""),D256*E256,"")</f>
        <v/>
      </c>
      <c r="G256" s="2608"/>
      <c r="H256" s="2608"/>
      <c r="I256" s="2608"/>
      <c r="J256" s="2609"/>
      <c r="K256" s="2610"/>
      <c r="L256" s="2611"/>
      <c r="M256" s="2609"/>
      <c r="N256" s="2609"/>
      <c r="O256" s="2609"/>
      <c r="P256" s="2609"/>
      <c r="Q256" s="2609"/>
      <c r="R256" s="2612"/>
      <c r="S256" s="2609"/>
      <c r="T256" s="2613"/>
      <c r="U256" s="2613"/>
      <c r="V256" s="2613"/>
      <c r="W256" s="2613"/>
      <c r="X256" s="2613"/>
      <c r="Y256" s="2613"/>
    </row>
    <row r="257" spans="1:25" s="2424" customFormat="1">
      <c r="A257" s="2436"/>
      <c r="B257" s="2481"/>
      <c r="C257" s="2435"/>
      <c r="D257" s="2487"/>
      <c r="E257" s="2600"/>
      <c r="F257" s="2487"/>
      <c r="G257" s="2608"/>
      <c r="H257" s="2608"/>
      <c r="I257" s="2608"/>
      <c r="J257" s="2609"/>
      <c r="K257" s="2610"/>
      <c r="L257" s="2611"/>
      <c r="M257" s="2609"/>
      <c r="N257" s="2609"/>
      <c r="O257" s="2609"/>
      <c r="P257" s="2609"/>
      <c r="Q257" s="2609"/>
      <c r="R257" s="2612"/>
      <c r="S257" s="2609"/>
      <c r="T257" s="2613"/>
      <c r="U257" s="2613"/>
      <c r="V257" s="2613"/>
      <c r="W257" s="2613"/>
      <c r="X257" s="2613"/>
      <c r="Y257" s="2613"/>
    </row>
    <row r="258" spans="1:25" s="2424" customFormat="1">
      <c r="A258" s="2419">
        <f>COUNT($A$3:A257)+1</f>
        <v>26</v>
      </c>
      <c r="B258" s="2480" t="s">
        <v>3531</v>
      </c>
      <c r="C258" s="2435" t="s">
        <v>84</v>
      </c>
      <c r="D258" s="2487">
        <v>1</v>
      </c>
      <c r="E258" s="2600"/>
      <c r="F258" s="2487" t="str">
        <f>IF(AND(D258&lt;&gt;"",E258&lt;&gt;""),D258*E258,"")</f>
        <v/>
      </c>
      <c r="G258" s="2608"/>
      <c r="H258" s="2608"/>
      <c r="I258" s="2608"/>
      <c r="J258" s="2609"/>
      <c r="K258" s="2610"/>
      <c r="L258" s="2611"/>
      <c r="M258" s="2609"/>
      <c r="N258" s="2609"/>
      <c r="O258" s="2609"/>
      <c r="P258" s="2609"/>
      <c r="Q258" s="2609"/>
      <c r="R258" s="2612"/>
      <c r="S258" s="2609"/>
      <c r="T258" s="2613"/>
      <c r="U258" s="2613"/>
      <c r="V258" s="2613"/>
      <c r="W258" s="2613"/>
      <c r="X258" s="2613"/>
      <c r="Y258" s="2613"/>
    </row>
    <row r="259" spans="1:25" s="2424" customFormat="1">
      <c r="A259" s="2436"/>
      <c r="B259" s="2481"/>
      <c r="C259" s="2435"/>
      <c r="D259" s="2487"/>
      <c r="E259" s="2600"/>
      <c r="F259" s="2487"/>
      <c r="G259" s="2608"/>
      <c r="H259" s="2608"/>
      <c r="I259" s="2608"/>
      <c r="J259" s="2609"/>
      <c r="K259" s="2610"/>
      <c r="L259" s="2611"/>
      <c r="M259" s="2609"/>
      <c r="N259" s="2609"/>
      <c r="O259" s="2609"/>
      <c r="P259" s="2609"/>
      <c r="Q259" s="2609"/>
      <c r="R259" s="2612"/>
      <c r="S259" s="2609"/>
      <c r="T259" s="2613"/>
      <c r="U259" s="2613"/>
      <c r="V259" s="2613"/>
      <c r="W259" s="2613"/>
      <c r="X259" s="2613"/>
      <c r="Y259" s="2613"/>
    </row>
    <row r="260" spans="1:25" s="2424" customFormat="1">
      <c r="A260" s="2419">
        <f>COUNT($A$3:A259)+1</f>
        <v>27</v>
      </c>
      <c r="B260" s="2480" t="s">
        <v>3532</v>
      </c>
      <c r="C260" s="2435" t="s">
        <v>84</v>
      </c>
      <c r="D260" s="2487">
        <v>9</v>
      </c>
      <c r="E260" s="2600"/>
      <c r="F260" s="2487" t="str">
        <f>IF(AND(D260&lt;&gt;"",E260&lt;&gt;""),D260*E260,"")</f>
        <v/>
      </c>
      <c r="G260" s="2608"/>
      <c r="H260" s="2608"/>
      <c r="I260" s="2608"/>
      <c r="J260" s="2609"/>
      <c r="K260" s="2610"/>
      <c r="L260" s="2611"/>
      <c r="M260" s="2609"/>
      <c r="N260" s="2609"/>
      <c r="O260" s="2609"/>
      <c r="P260" s="2609"/>
      <c r="Q260" s="2609"/>
      <c r="R260" s="2612"/>
      <c r="S260" s="2609"/>
      <c r="T260" s="2613"/>
      <c r="U260" s="2613"/>
      <c r="V260" s="2613"/>
      <c r="W260" s="2613"/>
      <c r="X260" s="2613"/>
      <c r="Y260" s="2613"/>
    </row>
    <row r="261" spans="1:25" s="2424" customFormat="1">
      <c r="A261" s="2436"/>
      <c r="B261" s="2481"/>
      <c r="C261" s="2435"/>
      <c r="D261" s="2487"/>
      <c r="E261" s="2600"/>
      <c r="F261" s="2487"/>
      <c r="G261" s="2608"/>
      <c r="H261" s="2608"/>
      <c r="I261" s="2608"/>
      <c r="J261" s="2609"/>
      <c r="K261" s="2610"/>
      <c r="L261" s="2611"/>
      <c r="M261" s="2609"/>
      <c r="N261" s="2609"/>
      <c r="O261" s="2609"/>
      <c r="P261" s="2609"/>
      <c r="Q261" s="2609"/>
      <c r="R261" s="2612"/>
      <c r="S261" s="2609"/>
      <c r="T261" s="2613"/>
      <c r="U261" s="2613"/>
      <c r="V261" s="2613"/>
      <c r="W261" s="2613"/>
      <c r="X261" s="2613"/>
      <c r="Y261" s="2613"/>
    </row>
    <row r="262" spans="1:25" s="2416" customFormat="1" ht="38.25">
      <c r="A262" s="2419">
        <f>COUNT($A$3:A261)+1</f>
        <v>28</v>
      </c>
      <c r="B262" s="2425" t="s">
        <v>3533</v>
      </c>
      <c r="C262" s="2435"/>
      <c r="D262" s="2487"/>
      <c r="E262" s="2600"/>
      <c r="F262" s="2487">
        <f>D262*E262</f>
        <v>0</v>
      </c>
      <c r="G262" s="2606"/>
      <c r="H262" s="2606"/>
      <c r="I262" s="2606"/>
      <c r="J262" s="2606"/>
      <c r="K262" s="2606"/>
      <c r="L262" s="2606"/>
      <c r="M262" s="2606"/>
      <c r="N262" s="2606"/>
      <c r="O262" s="2606"/>
      <c r="P262" s="2606"/>
      <c r="Q262" s="2606"/>
      <c r="R262" s="2606"/>
      <c r="S262" s="2606"/>
      <c r="T262" s="2606"/>
      <c r="U262" s="2606"/>
      <c r="V262" s="2606"/>
      <c r="W262" s="2606"/>
      <c r="X262" s="2606"/>
      <c r="Y262" s="2606"/>
    </row>
    <row r="263" spans="1:25" s="2416" customFormat="1">
      <c r="A263" s="2497"/>
      <c r="B263" s="2425" t="s">
        <v>3534</v>
      </c>
      <c r="C263" s="2433" t="s">
        <v>1579</v>
      </c>
      <c r="D263" s="2487">
        <v>34</v>
      </c>
      <c r="E263" s="2600"/>
      <c r="F263" s="2487" t="str">
        <f>IF(AND(D263&lt;&gt;"",E263&lt;&gt;""),D263*E263,"")</f>
        <v/>
      </c>
      <c r="G263" s="2606"/>
      <c r="H263" s="2606"/>
      <c r="I263" s="2606"/>
      <c r="J263" s="2606"/>
      <c r="K263" s="2606"/>
      <c r="L263" s="2606"/>
      <c r="M263" s="2606"/>
      <c r="N263" s="2606"/>
      <c r="O263" s="2606"/>
      <c r="P263" s="2606"/>
      <c r="Q263" s="2606"/>
      <c r="R263" s="2606"/>
      <c r="S263" s="2606"/>
      <c r="T263" s="2606"/>
      <c r="U263" s="2606"/>
      <c r="V263" s="2606"/>
      <c r="W263" s="2606"/>
      <c r="X263" s="2606"/>
      <c r="Y263" s="2606"/>
    </row>
    <row r="264" spans="1:25" s="2342" customFormat="1">
      <c r="A264" s="2425" t="s">
        <v>3436</v>
      </c>
      <c r="B264" s="2425" t="s">
        <v>3535</v>
      </c>
      <c r="C264" s="2433"/>
      <c r="D264" s="2434"/>
      <c r="E264" s="2600"/>
      <c r="F264" s="2487">
        <f>D264*E264</f>
        <v>0</v>
      </c>
      <c r="G264" s="2589"/>
      <c r="H264" s="2621"/>
      <c r="I264" s="2621"/>
      <c r="J264" s="2624"/>
      <c r="K264" s="2621"/>
      <c r="L264" s="2621"/>
      <c r="M264" s="2621"/>
      <c r="N264" s="2621"/>
      <c r="O264" s="2621"/>
      <c r="P264" s="2624"/>
      <c r="Q264" s="2621"/>
      <c r="R264" s="2587"/>
      <c r="S264" s="2587"/>
      <c r="T264" s="2587"/>
      <c r="U264" s="2587"/>
      <c r="V264" s="2587"/>
      <c r="W264" s="2587"/>
      <c r="X264" s="2587"/>
      <c r="Y264" s="2587"/>
    </row>
    <row r="265" spans="1:25" s="2416" customFormat="1">
      <c r="A265" s="2497"/>
      <c r="B265" s="2425"/>
      <c r="C265" s="2433"/>
      <c r="D265" s="2487"/>
      <c r="E265" s="2600"/>
      <c r="F265" s="2487"/>
      <c r="G265" s="2606"/>
      <c r="H265" s="2606"/>
      <c r="I265" s="2606"/>
      <c r="J265" s="2606"/>
      <c r="K265" s="2606"/>
      <c r="L265" s="2606"/>
      <c r="M265" s="2606"/>
      <c r="N265" s="2606"/>
      <c r="O265" s="2606"/>
      <c r="P265" s="2606"/>
      <c r="Q265" s="2606"/>
      <c r="R265" s="2606"/>
      <c r="S265" s="2606"/>
      <c r="T265" s="2606"/>
      <c r="U265" s="2606"/>
      <c r="V265" s="2606"/>
      <c r="W265" s="2606"/>
      <c r="X265" s="2606"/>
      <c r="Y265" s="2606"/>
    </row>
    <row r="266" spans="1:25" s="2342" customFormat="1">
      <c r="A266" s="2419">
        <f>COUNT($A$3:A265)+1</f>
        <v>29</v>
      </c>
      <c r="B266" s="2468" t="s">
        <v>3536</v>
      </c>
      <c r="C266" s="2500"/>
      <c r="D266" s="2470"/>
      <c r="E266" s="2600"/>
      <c r="F266" s="2487"/>
      <c r="G266" s="2589"/>
      <c r="H266" s="2621"/>
      <c r="I266" s="2621"/>
      <c r="J266" s="2624"/>
      <c r="K266" s="2621"/>
      <c r="L266" s="2621"/>
      <c r="M266" s="2621"/>
      <c r="N266" s="2621"/>
      <c r="O266" s="2621"/>
      <c r="P266" s="2624"/>
      <c r="Q266" s="2621"/>
      <c r="R266" s="2587"/>
      <c r="S266" s="2587"/>
      <c r="T266" s="2587"/>
      <c r="U266" s="2587"/>
      <c r="V266" s="2587"/>
      <c r="W266" s="2587"/>
      <c r="X266" s="2587"/>
      <c r="Y266" s="2587"/>
    </row>
    <row r="267" spans="1:25" s="2342" customFormat="1" ht="216.75">
      <c r="A267" s="2508"/>
      <c r="B267" s="2509" t="s">
        <v>3537</v>
      </c>
      <c r="C267" s="2435"/>
      <c r="D267" s="2487"/>
      <c r="E267" s="2597"/>
      <c r="F267" s="2487"/>
      <c r="G267" s="2589"/>
      <c r="H267" s="2589"/>
      <c r="I267" s="2589"/>
      <c r="J267" s="2621"/>
      <c r="K267" s="2621"/>
      <c r="L267" s="2624"/>
      <c r="M267" s="2621"/>
      <c r="N267" s="2621"/>
      <c r="O267" s="2621"/>
      <c r="P267" s="2621"/>
      <c r="Q267" s="2621"/>
      <c r="R267" s="2624"/>
      <c r="S267" s="2621"/>
      <c r="T267" s="2587"/>
      <c r="U267" s="2587"/>
      <c r="V267" s="2587"/>
      <c r="W267" s="2587"/>
      <c r="X267" s="2587"/>
      <c r="Y267" s="2587"/>
    </row>
    <row r="268" spans="1:25" s="2514" customFormat="1">
      <c r="A268" s="2510"/>
      <c r="B268" s="2511" t="s">
        <v>3538</v>
      </c>
      <c r="C268" s="2512"/>
      <c r="D268" s="2513"/>
      <c r="E268" s="2513"/>
      <c r="F268" s="2487"/>
      <c r="G268" s="2630"/>
      <c r="H268" s="2630"/>
      <c r="I268" s="2630"/>
      <c r="J268" s="2630"/>
      <c r="K268" s="2630"/>
      <c r="L268" s="2630"/>
      <c r="M268" s="2630"/>
      <c r="N268" s="2630"/>
      <c r="O268" s="2630"/>
      <c r="P268" s="2630"/>
      <c r="Q268" s="2630"/>
      <c r="R268" s="2630"/>
      <c r="S268" s="2630"/>
      <c r="T268" s="2630"/>
      <c r="U268" s="2630"/>
      <c r="V268" s="2630"/>
      <c r="W268" s="2630"/>
      <c r="X268" s="2630"/>
      <c r="Y268" s="2630"/>
    </row>
    <row r="269" spans="1:25" s="2514" customFormat="1">
      <c r="A269" s="2510"/>
      <c r="B269" s="2511" t="s">
        <v>3539</v>
      </c>
      <c r="C269" s="2512"/>
      <c r="D269" s="2513"/>
      <c r="E269" s="2513"/>
      <c r="F269" s="2487"/>
      <c r="G269" s="2630"/>
      <c r="H269" s="2630"/>
      <c r="I269" s="2630"/>
      <c r="J269" s="2630"/>
      <c r="K269" s="2630"/>
      <c r="L269" s="2630"/>
      <c r="M269" s="2630"/>
      <c r="N269" s="2630"/>
      <c r="O269" s="2630"/>
      <c r="P269" s="2630"/>
      <c r="Q269" s="2630"/>
      <c r="R269" s="2630"/>
      <c r="S269" s="2630"/>
      <c r="T269" s="2630"/>
      <c r="U269" s="2630"/>
      <c r="V269" s="2630"/>
      <c r="W269" s="2630"/>
      <c r="X269" s="2630"/>
      <c r="Y269" s="2630"/>
    </row>
    <row r="270" spans="1:25" s="2514" customFormat="1">
      <c r="A270" s="2510"/>
      <c r="B270" s="2511" t="s">
        <v>3540</v>
      </c>
      <c r="C270" s="2512"/>
      <c r="D270" s="2513"/>
      <c r="E270" s="2513"/>
      <c r="F270" s="2487"/>
      <c r="G270" s="2630"/>
      <c r="H270" s="2630"/>
      <c r="I270" s="2630"/>
      <c r="J270" s="2630"/>
      <c r="K270" s="2630"/>
      <c r="L270" s="2630"/>
      <c r="M270" s="2630"/>
      <c r="N270" s="2630"/>
      <c r="O270" s="2630"/>
      <c r="P270" s="2630"/>
      <c r="Q270" s="2630"/>
      <c r="R270" s="2630"/>
      <c r="S270" s="2630"/>
      <c r="T270" s="2630"/>
      <c r="U270" s="2630"/>
      <c r="V270" s="2630"/>
      <c r="W270" s="2630"/>
      <c r="X270" s="2630"/>
      <c r="Y270" s="2630"/>
    </row>
    <row r="271" spans="1:25" s="2514" customFormat="1">
      <c r="A271" s="2510"/>
      <c r="B271" s="2511" t="s">
        <v>3541</v>
      </c>
      <c r="C271" s="2512"/>
      <c r="D271" s="2513"/>
      <c r="E271" s="2513"/>
      <c r="F271" s="2487"/>
      <c r="G271" s="2630"/>
      <c r="H271" s="2630"/>
      <c r="I271" s="2630"/>
      <c r="J271" s="2630"/>
      <c r="K271" s="2630"/>
      <c r="L271" s="2630"/>
      <c r="M271" s="2630"/>
      <c r="N271" s="2630"/>
      <c r="O271" s="2630"/>
      <c r="P271" s="2630"/>
      <c r="Q271" s="2630"/>
      <c r="R271" s="2630"/>
      <c r="S271" s="2630"/>
      <c r="T271" s="2630"/>
      <c r="U271" s="2630"/>
      <c r="V271" s="2630"/>
      <c r="W271" s="2630"/>
      <c r="X271" s="2630"/>
      <c r="Y271" s="2630"/>
    </row>
    <row r="272" spans="1:25" s="2285" customFormat="1">
      <c r="A272" s="2419"/>
      <c r="B272" s="2463" t="s">
        <v>3500</v>
      </c>
      <c r="C272" s="2430"/>
      <c r="D272" s="2431"/>
      <c r="E272" s="2593"/>
      <c r="F272" s="2432"/>
      <c r="G272" s="2580"/>
      <c r="H272" s="2119"/>
      <c r="I272" s="2580"/>
      <c r="J272" s="2580"/>
      <c r="K272" s="2580"/>
      <c r="L272" s="2580"/>
      <c r="M272" s="2580"/>
      <c r="N272" s="2580"/>
      <c r="O272" s="2580"/>
      <c r="P272" s="2580"/>
      <c r="Q272" s="2580"/>
      <c r="R272" s="2580"/>
      <c r="S272" s="2580"/>
      <c r="T272" s="2580"/>
      <c r="U272" s="2580"/>
      <c r="V272" s="2580"/>
      <c r="W272" s="2580"/>
      <c r="X272" s="2580"/>
      <c r="Y272" s="2580"/>
    </row>
    <row r="273" spans="1:25" s="2342" customFormat="1">
      <c r="A273" s="2419"/>
      <c r="B273" s="2425"/>
      <c r="C273" s="2435" t="s">
        <v>214</v>
      </c>
      <c r="D273" s="2487">
        <v>35</v>
      </c>
      <c r="E273" s="2600"/>
      <c r="F273" s="2487">
        <f>D273*E273</f>
        <v>0</v>
      </c>
      <c r="G273" s="2589"/>
      <c r="H273" s="2589"/>
      <c r="I273" s="2589"/>
      <c r="J273" s="2621"/>
      <c r="K273" s="2621"/>
      <c r="L273" s="2624"/>
      <c r="M273" s="2621"/>
      <c r="N273" s="2621"/>
      <c r="O273" s="2621"/>
      <c r="P273" s="2621"/>
      <c r="Q273" s="2621"/>
      <c r="R273" s="2624"/>
      <c r="S273" s="2621"/>
      <c r="T273" s="2587"/>
      <c r="U273" s="2587"/>
      <c r="V273" s="2587"/>
      <c r="W273" s="2587"/>
      <c r="X273" s="2587"/>
      <c r="Y273" s="2587"/>
    </row>
    <row r="274" spans="1:25" s="2342" customFormat="1">
      <c r="A274" s="2515"/>
      <c r="B274" s="2468"/>
      <c r="C274" s="2469"/>
      <c r="D274" s="2466"/>
      <c r="E274" s="2600"/>
      <c r="F274" s="2487"/>
      <c r="G274" s="2589"/>
      <c r="H274" s="2621"/>
      <c r="I274" s="2621"/>
      <c r="J274" s="2624"/>
      <c r="K274" s="2621"/>
      <c r="L274" s="2621"/>
      <c r="M274" s="2621"/>
      <c r="N274" s="2621"/>
      <c r="O274" s="2621"/>
      <c r="P274" s="2624"/>
      <c r="Q274" s="2621"/>
      <c r="R274" s="2587"/>
      <c r="S274" s="2587"/>
      <c r="T274" s="2587"/>
      <c r="U274" s="2587"/>
      <c r="V274" s="2587"/>
      <c r="W274" s="2587"/>
      <c r="X274" s="2587"/>
      <c r="Y274" s="2587"/>
    </row>
    <row r="275" spans="1:25" s="2342" customFormat="1" ht="25.5">
      <c r="A275" s="2419">
        <f>COUNT($A$3:A274)+1</f>
        <v>30</v>
      </c>
      <c r="B275" s="2468" t="s">
        <v>3542</v>
      </c>
      <c r="C275" s="2469"/>
      <c r="D275" s="2466"/>
      <c r="E275" s="2600"/>
      <c r="F275" s="2487"/>
      <c r="G275" s="2589"/>
      <c r="H275" s="2621"/>
      <c r="I275" s="2621"/>
      <c r="J275" s="2624"/>
      <c r="K275" s="2621"/>
      <c r="L275" s="2621"/>
      <c r="M275" s="2621"/>
      <c r="N275" s="2621"/>
      <c r="O275" s="2621"/>
      <c r="P275" s="2624"/>
      <c r="Q275" s="2621"/>
      <c r="R275" s="2587"/>
      <c r="S275" s="2587"/>
      <c r="T275" s="2587"/>
      <c r="U275" s="2587"/>
      <c r="V275" s="2587"/>
      <c r="W275" s="2587"/>
      <c r="X275" s="2587"/>
      <c r="Y275" s="2587"/>
    </row>
    <row r="276" spans="1:25" s="2342" customFormat="1">
      <c r="A276" s="2515"/>
      <c r="B276" s="2478" t="s">
        <v>3543</v>
      </c>
      <c r="C276" s="2469" t="s">
        <v>96</v>
      </c>
      <c r="D276" s="2466">
        <v>21</v>
      </c>
      <c r="E276" s="2600"/>
      <c r="F276" s="2487">
        <f>D276*E276</f>
        <v>0</v>
      </c>
      <c r="G276" s="2589"/>
      <c r="H276" s="2621"/>
      <c r="I276" s="2621"/>
      <c r="J276" s="2624"/>
      <c r="K276" s="2621"/>
      <c r="L276" s="2621"/>
      <c r="M276" s="2621"/>
      <c r="N276" s="2621"/>
      <c r="O276" s="2621"/>
      <c r="P276" s="2624"/>
      <c r="Q276" s="2621"/>
      <c r="R276" s="2587"/>
      <c r="S276" s="2587"/>
      <c r="T276" s="2587"/>
      <c r="U276" s="2587"/>
      <c r="V276" s="2587"/>
      <c r="W276" s="2587"/>
      <c r="X276" s="2587"/>
      <c r="Y276" s="2587"/>
    </row>
    <row r="277" spans="1:25" s="2342" customFormat="1">
      <c r="A277" s="2515"/>
      <c r="B277" s="2468"/>
      <c r="C277" s="2469"/>
      <c r="D277" s="2466"/>
      <c r="E277" s="2600"/>
      <c r="F277" s="2487"/>
      <c r="G277" s="2589"/>
      <c r="H277" s="2621"/>
      <c r="I277" s="2621"/>
      <c r="J277" s="2624"/>
      <c r="K277" s="2621"/>
      <c r="L277" s="2621"/>
      <c r="M277" s="2621"/>
      <c r="N277" s="2621"/>
      <c r="O277" s="2621"/>
      <c r="P277" s="2624"/>
      <c r="Q277" s="2621"/>
      <c r="R277" s="2587"/>
      <c r="S277" s="2587"/>
      <c r="T277" s="2587"/>
      <c r="U277" s="2587"/>
      <c r="V277" s="2587"/>
      <c r="W277" s="2587"/>
      <c r="X277" s="2587"/>
      <c r="Y277" s="2587"/>
    </row>
    <row r="278" spans="1:25" s="2416" customFormat="1" ht="15">
      <c r="A278" s="2419">
        <f>COUNT($A$3:A277)+1</f>
        <v>31</v>
      </c>
      <c r="B278" s="2516" t="s">
        <v>3544</v>
      </c>
      <c r="C278" s="2517"/>
      <c r="D278" s="2518"/>
      <c r="E278" s="2600"/>
      <c r="F278" s="2487"/>
      <c r="G278" s="2606"/>
      <c r="H278" s="2606"/>
      <c r="I278" s="2606"/>
      <c r="J278" s="2606"/>
      <c r="K278" s="2606"/>
      <c r="L278" s="2606"/>
      <c r="M278" s="2606"/>
      <c r="N278" s="2606"/>
      <c r="O278" s="2606"/>
      <c r="P278" s="2606"/>
      <c r="Q278" s="2606"/>
      <c r="R278" s="2606"/>
      <c r="S278" s="2606"/>
      <c r="T278" s="2606"/>
      <c r="U278" s="2606"/>
      <c r="V278" s="2606"/>
      <c r="W278" s="2606"/>
      <c r="X278" s="2606"/>
      <c r="Y278" s="2606"/>
    </row>
    <row r="279" spans="1:25" s="2416" customFormat="1" ht="81" customHeight="1">
      <c r="A279" s="2519"/>
      <c r="B279" s="2468" t="s">
        <v>3545</v>
      </c>
      <c r="C279" s="2517"/>
      <c r="D279" s="2518"/>
      <c r="E279" s="2600"/>
      <c r="F279" s="2487"/>
      <c r="G279" s="2606"/>
      <c r="H279" s="2606"/>
      <c r="I279" s="2606"/>
      <c r="J279" s="2606"/>
      <c r="K279" s="2606"/>
      <c r="L279" s="2606"/>
      <c r="M279" s="2606"/>
      <c r="N279" s="2606"/>
      <c r="O279" s="2606"/>
      <c r="P279" s="2606"/>
      <c r="Q279" s="2606"/>
      <c r="R279" s="2606"/>
      <c r="S279" s="2606"/>
      <c r="T279" s="2606"/>
      <c r="U279" s="2606"/>
      <c r="V279" s="2606"/>
      <c r="W279" s="2606"/>
      <c r="X279" s="2606"/>
      <c r="Y279" s="2606"/>
    </row>
    <row r="280" spans="1:25" s="2285" customFormat="1">
      <c r="A280" s="2419"/>
      <c r="B280" s="2463" t="s">
        <v>3500</v>
      </c>
      <c r="C280" s="2430"/>
      <c r="D280" s="2431"/>
      <c r="E280" s="2593"/>
      <c r="F280" s="2432"/>
      <c r="G280" s="2580"/>
      <c r="H280" s="2119"/>
      <c r="I280" s="2580"/>
      <c r="J280" s="2580"/>
      <c r="K280" s="2580"/>
      <c r="L280" s="2580"/>
      <c r="M280" s="2580"/>
      <c r="N280" s="2580"/>
      <c r="O280" s="2580"/>
      <c r="P280" s="2580"/>
      <c r="Q280" s="2580"/>
      <c r="R280" s="2580"/>
      <c r="S280" s="2580"/>
      <c r="T280" s="2580"/>
      <c r="U280" s="2580"/>
      <c r="V280" s="2580"/>
      <c r="W280" s="2580"/>
      <c r="X280" s="2580"/>
      <c r="Y280" s="2580"/>
    </row>
    <row r="281" spans="1:25" s="2416" customFormat="1" ht="15">
      <c r="A281" s="2519"/>
      <c r="B281" s="2520"/>
      <c r="C281" s="2517"/>
      <c r="D281" s="2518"/>
      <c r="E281" s="2600"/>
      <c r="F281" s="2487"/>
      <c r="G281" s="2606"/>
      <c r="H281" s="2606"/>
      <c r="I281" s="2606"/>
      <c r="J281" s="2606"/>
      <c r="K281" s="2606"/>
      <c r="L281" s="2606"/>
      <c r="M281" s="2606"/>
      <c r="N281" s="2606"/>
      <c r="O281" s="2606"/>
      <c r="P281" s="2606"/>
      <c r="Q281" s="2606"/>
      <c r="R281" s="2606"/>
      <c r="S281" s="2606"/>
      <c r="T281" s="2606"/>
      <c r="U281" s="2606"/>
      <c r="V281" s="2606"/>
      <c r="W281" s="2606"/>
      <c r="X281" s="2606"/>
      <c r="Y281" s="2606"/>
    </row>
    <row r="282" spans="1:25" s="2416" customFormat="1" ht="14.25">
      <c r="A282" s="2521" t="s">
        <v>2744</v>
      </c>
      <c r="B282" s="2468" t="s">
        <v>3546</v>
      </c>
      <c r="C282" s="2522"/>
      <c r="D282" s="2523"/>
      <c r="E282" s="2600"/>
      <c r="F282" s="2487"/>
      <c r="G282" s="2606"/>
      <c r="H282" s="2606"/>
      <c r="I282" s="2606"/>
      <c r="J282" s="2606"/>
      <c r="K282" s="2606"/>
      <c r="L282" s="2606"/>
      <c r="M282" s="2606"/>
      <c r="N282" s="2606"/>
      <c r="O282" s="2606"/>
      <c r="P282" s="2606"/>
      <c r="Q282" s="2606"/>
      <c r="R282" s="2606"/>
      <c r="S282" s="2606"/>
      <c r="T282" s="2606"/>
      <c r="U282" s="2606"/>
      <c r="V282" s="2606"/>
      <c r="W282" s="2606"/>
      <c r="X282" s="2606"/>
      <c r="Y282" s="2606"/>
    </row>
    <row r="283" spans="1:25" s="2416" customFormat="1" ht="14.25">
      <c r="A283" s="2524"/>
      <c r="B283" s="2520" t="s">
        <v>3547</v>
      </c>
      <c r="C283" s="2433" t="s">
        <v>84</v>
      </c>
      <c r="D283" s="2487">
        <v>12</v>
      </c>
      <c r="E283" s="2600"/>
      <c r="F283" s="2487" t="str">
        <f>IF(AND(D283&lt;&gt;"",E283&lt;&gt;""),D283*E283,"")</f>
        <v/>
      </c>
      <c r="G283" s="2606"/>
      <c r="H283" s="2606"/>
      <c r="I283" s="2606"/>
      <c r="J283" s="2606"/>
      <c r="K283" s="2606"/>
      <c r="L283" s="2606"/>
      <c r="M283" s="2606"/>
      <c r="N283" s="2606"/>
      <c r="O283" s="2606"/>
      <c r="P283" s="2606"/>
      <c r="Q283" s="2606"/>
      <c r="R283" s="2606"/>
      <c r="S283" s="2606"/>
      <c r="T283" s="2606"/>
      <c r="U283" s="2606"/>
      <c r="V283" s="2606"/>
      <c r="W283" s="2606"/>
      <c r="X283" s="2606"/>
      <c r="Y283" s="2606"/>
    </row>
    <row r="284" spans="1:25" s="2416" customFormat="1">
      <c r="A284" s="2497"/>
      <c r="B284" s="2425"/>
      <c r="C284" s="2433"/>
      <c r="D284" s="2487"/>
      <c r="E284" s="2600"/>
      <c r="F284" s="2487"/>
      <c r="G284" s="2606"/>
      <c r="H284" s="2606"/>
      <c r="I284" s="2606"/>
      <c r="J284" s="2606"/>
      <c r="K284" s="2606"/>
      <c r="L284" s="2606"/>
      <c r="M284" s="2606"/>
      <c r="N284" s="2606"/>
      <c r="O284" s="2606"/>
      <c r="P284" s="2606"/>
      <c r="Q284" s="2606"/>
      <c r="R284" s="2606"/>
      <c r="S284" s="2606"/>
      <c r="T284" s="2606"/>
      <c r="U284" s="2606"/>
      <c r="V284" s="2606"/>
      <c r="W284" s="2606"/>
      <c r="X284" s="2606"/>
      <c r="Y284" s="2606"/>
    </row>
    <row r="285" spans="1:25" s="2342" customFormat="1" ht="25.5">
      <c r="A285" s="2419">
        <f>COUNT($A$3:A284)+1</f>
        <v>32</v>
      </c>
      <c r="B285" s="2484" t="s">
        <v>3548</v>
      </c>
      <c r="C285" s="2485"/>
      <c r="D285" s="2486"/>
      <c r="E285" s="2598"/>
      <c r="F285" s="2487"/>
      <c r="G285" s="2589"/>
      <c r="H285" s="2589"/>
      <c r="I285" s="2589"/>
      <c r="J285" s="2621"/>
      <c r="K285" s="2621"/>
      <c r="L285" s="2622"/>
      <c r="M285" s="2623"/>
      <c r="N285" s="2621"/>
      <c r="O285" s="2621"/>
      <c r="P285" s="2621"/>
      <c r="Q285" s="2621"/>
      <c r="R285" s="2621"/>
      <c r="S285" s="2624"/>
      <c r="T285" s="2621"/>
      <c r="U285" s="2587"/>
      <c r="V285" s="2587"/>
      <c r="W285" s="2587"/>
      <c r="X285" s="2587"/>
      <c r="Y285" s="2587"/>
    </row>
    <row r="286" spans="1:25" s="2342" customFormat="1" ht="114.75">
      <c r="A286" s="2498"/>
      <c r="B286" s="2458" t="s">
        <v>3549</v>
      </c>
      <c r="C286" s="2485"/>
      <c r="D286" s="2486"/>
      <c r="E286" s="2598"/>
      <c r="F286" s="2487"/>
      <c r="G286" s="2589"/>
      <c r="H286" s="2589"/>
      <c r="I286" s="2589"/>
      <c r="J286" s="2621"/>
      <c r="K286" s="2621"/>
      <c r="L286" s="2622"/>
      <c r="M286" s="2623"/>
      <c r="N286" s="2621"/>
      <c r="O286" s="2621"/>
      <c r="P286" s="2621"/>
      <c r="Q286" s="2621"/>
      <c r="R286" s="2621"/>
      <c r="S286" s="2624"/>
      <c r="T286" s="2621"/>
      <c r="U286" s="2587"/>
      <c r="V286" s="2587"/>
      <c r="W286" s="2587"/>
      <c r="X286" s="2587"/>
      <c r="Y286" s="2587"/>
    </row>
    <row r="287" spans="1:25" s="2342" customFormat="1">
      <c r="A287" s="2498"/>
      <c r="B287" s="2458" t="s">
        <v>3550</v>
      </c>
      <c r="C287" s="2485"/>
      <c r="D287" s="2486"/>
      <c r="E287" s="2598"/>
      <c r="F287" s="2487"/>
      <c r="G287" s="2589"/>
      <c r="H287" s="2589"/>
      <c r="I287" s="2589"/>
      <c r="J287" s="2621"/>
      <c r="K287" s="2621"/>
      <c r="L287" s="2622"/>
      <c r="M287" s="2623"/>
      <c r="N287" s="2621"/>
      <c r="O287" s="2621"/>
      <c r="P287" s="2621"/>
      <c r="Q287" s="2621"/>
      <c r="R287" s="2621"/>
      <c r="S287" s="2624"/>
      <c r="T287" s="2621"/>
      <c r="U287" s="2587"/>
      <c r="V287" s="2587"/>
      <c r="W287" s="2587"/>
      <c r="X287" s="2587"/>
      <c r="Y287" s="2587"/>
    </row>
    <row r="288" spans="1:25" s="2342" customFormat="1">
      <c r="A288" s="2525" t="s">
        <v>2874</v>
      </c>
      <c r="B288" s="2468" t="s">
        <v>3546</v>
      </c>
      <c r="C288" s="2435"/>
      <c r="D288" s="2487"/>
      <c r="E288" s="2600"/>
      <c r="F288" s="2487"/>
      <c r="G288" s="2587"/>
      <c r="H288" s="2587"/>
      <c r="I288" s="2587"/>
      <c r="J288" s="2587"/>
      <c r="K288" s="2587"/>
      <c r="L288" s="2587"/>
      <c r="M288" s="2587"/>
      <c r="N288" s="2587"/>
      <c r="O288" s="2587"/>
      <c r="P288" s="2587"/>
      <c r="Q288" s="2587"/>
      <c r="R288" s="2587"/>
      <c r="S288" s="2587"/>
      <c r="T288" s="2587"/>
      <c r="U288" s="2587"/>
      <c r="V288" s="2587"/>
      <c r="W288" s="2587"/>
      <c r="X288" s="2587"/>
      <c r="Y288" s="2587"/>
    </row>
    <row r="289" spans="1:25" s="2342" customFormat="1">
      <c r="A289" s="2526"/>
      <c r="B289" s="2527" t="s">
        <v>3551</v>
      </c>
      <c r="C289" s="2485" t="s">
        <v>84</v>
      </c>
      <c r="D289" s="2486">
        <v>10</v>
      </c>
      <c r="E289" s="2602"/>
      <c r="F289" s="2528">
        <f>D289*E289</f>
        <v>0</v>
      </c>
      <c r="G289" s="2589"/>
      <c r="H289" s="2589"/>
      <c r="I289" s="2589"/>
      <c r="J289" s="2621"/>
      <c r="K289" s="2621"/>
      <c r="L289" s="2622"/>
      <c r="M289" s="2623"/>
      <c r="N289" s="2621"/>
      <c r="O289" s="2621"/>
      <c r="P289" s="2621"/>
      <c r="Q289" s="2621"/>
      <c r="R289" s="2621"/>
      <c r="S289" s="2624"/>
      <c r="T289" s="2621"/>
      <c r="U289" s="2587"/>
      <c r="V289" s="2587"/>
      <c r="W289" s="2587"/>
      <c r="X289" s="2587"/>
      <c r="Y289" s="2587"/>
    </row>
    <row r="290" spans="1:25" s="2342" customFormat="1">
      <c r="A290" s="2497"/>
      <c r="B290" s="2498"/>
      <c r="C290" s="2435"/>
      <c r="D290" s="2487"/>
      <c r="E290" s="2600"/>
      <c r="F290" s="2487"/>
      <c r="G290" s="2589"/>
      <c r="H290" s="2621"/>
      <c r="I290" s="2621"/>
      <c r="J290" s="2624"/>
      <c r="K290" s="2621"/>
      <c r="L290" s="2621"/>
      <c r="M290" s="2621"/>
      <c r="N290" s="2621"/>
      <c r="O290" s="2621"/>
      <c r="P290" s="2624"/>
      <c r="Q290" s="2621"/>
      <c r="R290" s="2587"/>
      <c r="S290" s="2587"/>
      <c r="T290" s="2587"/>
      <c r="U290" s="2587"/>
      <c r="V290" s="2587"/>
      <c r="W290" s="2587"/>
      <c r="X290" s="2587"/>
      <c r="Y290" s="2587"/>
    </row>
    <row r="291" spans="1:25" s="2342" customFormat="1" ht="25.5">
      <c r="A291" s="2419">
        <f>COUNT($A$3:A290)+1</f>
        <v>33</v>
      </c>
      <c r="B291" s="2504" t="s">
        <v>3552</v>
      </c>
      <c r="C291" s="2469"/>
      <c r="D291" s="2466"/>
      <c r="E291" s="2603"/>
      <c r="F291" s="2487"/>
      <c r="G291" s="2589"/>
      <c r="H291" s="2621"/>
      <c r="I291" s="2621"/>
      <c r="J291" s="2624"/>
      <c r="K291" s="2621"/>
      <c r="L291" s="2621"/>
      <c r="M291" s="2621"/>
      <c r="N291" s="2621"/>
      <c r="O291" s="2621"/>
      <c r="P291" s="2624"/>
      <c r="Q291" s="2621"/>
      <c r="R291" s="2587"/>
      <c r="S291" s="2587"/>
      <c r="T291" s="2587"/>
      <c r="U291" s="2587"/>
      <c r="V291" s="2587"/>
      <c r="W291" s="2587"/>
      <c r="X291" s="2587"/>
      <c r="Y291" s="2587"/>
    </row>
    <row r="292" spans="1:25" s="2342" customFormat="1">
      <c r="A292" s="2515"/>
      <c r="B292" s="2425" t="s">
        <v>3553</v>
      </c>
      <c r="C292" s="2469" t="s">
        <v>1579</v>
      </c>
      <c r="D292" s="2466">
        <v>24</v>
      </c>
      <c r="E292" s="2600"/>
      <c r="F292" s="2487">
        <f>D292*E292</f>
        <v>0</v>
      </c>
      <c r="G292" s="2589"/>
      <c r="H292" s="2621"/>
      <c r="I292" s="2621"/>
      <c r="J292" s="2624"/>
      <c r="K292" s="2621"/>
      <c r="L292" s="2621"/>
      <c r="M292" s="2621"/>
      <c r="N292" s="2621"/>
      <c r="O292" s="2621"/>
      <c r="P292" s="2624"/>
      <c r="Q292" s="2621"/>
      <c r="R292" s="2587"/>
      <c r="S292" s="2587"/>
      <c r="T292" s="2587"/>
      <c r="U292" s="2587"/>
      <c r="V292" s="2587"/>
      <c r="W292" s="2587"/>
      <c r="X292" s="2587"/>
      <c r="Y292" s="2587"/>
    </row>
    <row r="293" spans="1:25" s="2342" customFormat="1">
      <c r="A293" s="2497"/>
      <c r="B293" s="2529"/>
      <c r="C293" s="2435"/>
      <c r="D293" s="2487"/>
      <c r="E293" s="2600"/>
      <c r="F293" s="2487"/>
      <c r="G293" s="2589"/>
      <c r="H293" s="2589"/>
      <c r="I293" s="2589"/>
      <c r="J293" s="2621"/>
      <c r="K293" s="2621"/>
      <c r="L293" s="2624"/>
      <c r="M293" s="2621"/>
      <c r="N293" s="2621"/>
      <c r="O293" s="2621"/>
      <c r="P293" s="2621"/>
      <c r="Q293" s="2621"/>
      <c r="R293" s="2624"/>
      <c r="S293" s="2621"/>
      <c r="T293" s="2587"/>
      <c r="U293" s="2587"/>
      <c r="V293" s="2587"/>
      <c r="W293" s="2587"/>
      <c r="X293" s="2587"/>
      <c r="Y293" s="2587"/>
    </row>
    <row r="294" spans="1:25" s="2363" customFormat="1" ht="42" customHeight="1">
      <c r="A294" s="2419">
        <f>COUNT($A$3:A293)+1</f>
        <v>34</v>
      </c>
      <c r="B294" s="2463" t="s">
        <v>3444</v>
      </c>
      <c r="C294" s="2464"/>
      <c r="D294" s="2465"/>
      <c r="E294" s="2597"/>
      <c r="F294" s="2466"/>
      <c r="G294" s="2589"/>
      <c r="H294" s="2589"/>
      <c r="I294" s="2589"/>
      <c r="J294" s="2621"/>
      <c r="K294" s="2622"/>
      <c r="L294" s="2623"/>
      <c r="M294" s="2621"/>
      <c r="N294" s="2621"/>
      <c r="O294" s="2621"/>
      <c r="P294" s="2621"/>
      <c r="Q294" s="2621"/>
      <c r="R294" s="2624"/>
      <c r="S294" s="2621"/>
      <c r="T294" s="2587"/>
      <c r="U294" s="2587"/>
      <c r="V294" s="2587"/>
      <c r="W294" s="2587"/>
      <c r="X294" s="2589"/>
      <c r="Y294" s="2589"/>
    </row>
    <row r="295" spans="1:25" s="2363" customFormat="1">
      <c r="A295" s="2467" t="s">
        <v>2909</v>
      </c>
      <c r="B295" s="2468" t="s">
        <v>3360</v>
      </c>
      <c r="C295" s="2464"/>
      <c r="D295" s="2465"/>
      <c r="E295" s="2597"/>
      <c r="F295" s="2466"/>
      <c r="G295" s="2589"/>
      <c r="H295" s="2589"/>
      <c r="I295" s="2589"/>
      <c r="J295" s="2621"/>
      <c r="K295" s="2622"/>
      <c r="L295" s="2623"/>
      <c r="M295" s="2621"/>
      <c r="N295" s="2621"/>
      <c r="O295" s="2621"/>
      <c r="P295" s="2621"/>
      <c r="Q295" s="2621"/>
      <c r="R295" s="2624"/>
      <c r="S295" s="2621"/>
      <c r="T295" s="2587"/>
      <c r="U295" s="2587"/>
      <c r="V295" s="2587"/>
      <c r="W295" s="2587"/>
      <c r="X295" s="2589"/>
      <c r="Y295" s="2589"/>
    </row>
    <row r="296" spans="1:25" s="2363" customFormat="1">
      <c r="A296" s="2467"/>
      <c r="B296" s="2468" t="s">
        <v>3445</v>
      </c>
      <c r="C296" s="2469"/>
      <c r="D296" s="2470"/>
      <c r="E296" s="2597"/>
      <c r="F296" s="2466"/>
      <c r="G296" s="2589"/>
      <c r="H296" s="2589"/>
      <c r="I296" s="2589"/>
      <c r="J296" s="2621"/>
      <c r="K296" s="2622"/>
      <c r="L296" s="2623"/>
      <c r="M296" s="2621"/>
      <c r="N296" s="2621"/>
      <c r="O296" s="2621"/>
      <c r="P296" s="2621"/>
      <c r="Q296" s="2621"/>
      <c r="R296" s="2624"/>
      <c r="S296" s="2621"/>
      <c r="T296" s="2587"/>
      <c r="U296" s="2587"/>
      <c r="V296" s="2587"/>
      <c r="W296" s="2587"/>
      <c r="X296" s="2589"/>
      <c r="Y296" s="2589"/>
    </row>
    <row r="297" spans="1:25" s="2363" customFormat="1">
      <c r="A297" s="2467"/>
      <c r="B297" s="2468" t="s">
        <v>2967</v>
      </c>
      <c r="C297" s="2469" t="s">
        <v>84</v>
      </c>
      <c r="D297" s="2470">
        <v>1</v>
      </c>
      <c r="E297" s="2597"/>
      <c r="F297" s="2466">
        <f>D297*E297</f>
        <v>0</v>
      </c>
      <c r="G297" s="2589"/>
      <c r="H297" s="2589"/>
      <c r="I297" s="2589"/>
      <c r="J297" s="2621"/>
      <c r="K297" s="2622"/>
      <c r="L297" s="2623"/>
      <c r="M297" s="2621"/>
      <c r="N297" s="2621"/>
      <c r="O297" s="2621"/>
      <c r="P297" s="2621"/>
      <c r="Q297" s="2621"/>
      <c r="R297" s="2624"/>
      <c r="S297" s="2621"/>
      <c r="T297" s="2587"/>
      <c r="U297" s="2587"/>
      <c r="V297" s="2587"/>
      <c r="W297" s="2587"/>
      <c r="X297" s="2589"/>
      <c r="Y297" s="2589"/>
    </row>
    <row r="298" spans="1:25" s="2363" customFormat="1">
      <c r="A298" s="2467"/>
      <c r="B298" s="2468" t="s">
        <v>2973</v>
      </c>
      <c r="C298" s="2469" t="s">
        <v>84</v>
      </c>
      <c r="D298" s="2470">
        <v>2</v>
      </c>
      <c r="E298" s="2597"/>
      <c r="F298" s="2466">
        <f>D298*E298</f>
        <v>0</v>
      </c>
      <c r="G298" s="2589"/>
      <c r="H298" s="2589"/>
      <c r="I298" s="2589"/>
      <c r="J298" s="2621"/>
      <c r="K298" s="2622"/>
      <c r="L298" s="2623"/>
      <c r="M298" s="2621"/>
      <c r="N298" s="2621"/>
      <c r="O298" s="2621"/>
      <c r="P298" s="2621"/>
      <c r="Q298" s="2621"/>
      <c r="R298" s="2624"/>
      <c r="S298" s="2621"/>
      <c r="T298" s="2587"/>
      <c r="U298" s="2587"/>
      <c r="V298" s="2587"/>
      <c r="W298" s="2587"/>
      <c r="X298" s="2589"/>
      <c r="Y298" s="2589"/>
    </row>
    <row r="299" spans="1:25" s="2363" customFormat="1">
      <c r="A299" s="2467"/>
      <c r="B299" s="2468" t="s">
        <v>2972</v>
      </c>
      <c r="C299" s="2469" t="s">
        <v>84</v>
      </c>
      <c r="D299" s="2470">
        <v>5</v>
      </c>
      <c r="E299" s="2597"/>
      <c r="F299" s="2466">
        <f>D299*E299</f>
        <v>0</v>
      </c>
      <c r="G299" s="2589"/>
      <c r="H299" s="2589"/>
      <c r="I299" s="2589"/>
      <c r="J299" s="2621"/>
      <c r="K299" s="2622"/>
      <c r="L299" s="2623"/>
      <c r="M299" s="2621"/>
      <c r="N299" s="2621"/>
      <c r="O299" s="2621"/>
      <c r="P299" s="2621"/>
      <c r="Q299" s="2621"/>
      <c r="R299" s="2624"/>
      <c r="S299" s="2621"/>
      <c r="T299" s="2587"/>
      <c r="U299" s="2587"/>
      <c r="V299" s="2587"/>
      <c r="W299" s="2587"/>
      <c r="X299" s="2589"/>
      <c r="Y299" s="2589"/>
    </row>
    <row r="300" spans="1:25" s="2363" customFormat="1">
      <c r="A300" s="2467"/>
      <c r="B300" s="2468" t="s">
        <v>2835</v>
      </c>
      <c r="C300" s="2469" t="s">
        <v>84</v>
      </c>
      <c r="D300" s="2470">
        <v>4</v>
      </c>
      <c r="E300" s="2597"/>
      <c r="F300" s="2466">
        <f>D300*E300</f>
        <v>0</v>
      </c>
      <c r="G300" s="2589"/>
      <c r="H300" s="2589"/>
      <c r="I300" s="2589"/>
      <c r="J300" s="2621"/>
      <c r="K300" s="2622"/>
      <c r="L300" s="2623"/>
      <c r="M300" s="2621"/>
      <c r="N300" s="2621"/>
      <c r="O300" s="2621"/>
      <c r="P300" s="2621"/>
      <c r="Q300" s="2621"/>
      <c r="R300" s="2624"/>
      <c r="S300" s="2621"/>
      <c r="T300" s="2587"/>
      <c r="U300" s="2587"/>
      <c r="V300" s="2587"/>
      <c r="W300" s="2587"/>
      <c r="X300" s="2589"/>
      <c r="Y300" s="2589"/>
    </row>
    <row r="301" spans="1:25" s="2363" customFormat="1">
      <c r="A301" s="2467"/>
      <c r="B301" s="2468" t="s">
        <v>3446</v>
      </c>
      <c r="C301" s="2469"/>
      <c r="D301" s="2470"/>
      <c r="E301" s="2597"/>
      <c r="F301" s="2466"/>
      <c r="G301" s="2589"/>
      <c r="H301" s="2589"/>
      <c r="I301" s="2589"/>
      <c r="J301" s="2621"/>
      <c r="K301" s="2622"/>
      <c r="L301" s="2623"/>
      <c r="M301" s="2621"/>
      <c r="N301" s="2621"/>
      <c r="O301" s="2621"/>
      <c r="P301" s="2621"/>
      <c r="Q301" s="2621"/>
      <c r="R301" s="2624"/>
      <c r="S301" s="2621"/>
      <c r="T301" s="2587"/>
      <c r="U301" s="2587"/>
      <c r="V301" s="2587"/>
      <c r="W301" s="2587"/>
      <c r="X301" s="2589"/>
      <c r="Y301" s="2589"/>
    </row>
    <row r="302" spans="1:25" s="2363" customFormat="1">
      <c r="A302" s="2467"/>
      <c r="B302" s="2468" t="s">
        <v>2967</v>
      </c>
      <c r="C302" s="2469" t="s">
        <v>84</v>
      </c>
      <c r="D302" s="2470">
        <v>1</v>
      </c>
      <c r="E302" s="2597"/>
      <c r="F302" s="2466">
        <f>D302*E302</f>
        <v>0</v>
      </c>
      <c r="G302" s="2589"/>
      <c r="H302" s="2589"/>
      <c r="I302" s="2589"/>
      <c r="J302" s="2621"/>
      <c r="K302" s="2622"/>
      <c r="L302" s="2623"/>
      <c r="M302" s="2621"/>
      <c r="N302" s="2621"/>
      <c r="O302" s="2621"/>
      <c r="P302" s="2621"/>
      <c r="Q302" s="2621"/>
      <c r="R302" s="2624"/>
      <c r="S302" s="2621"/>
      <c r="T302" s="2587"/>
      <c r="U302" s="2587"/>
      <c r="V302" s="2587"/>
      <c r="W302" s="2587"/>
      <c r="X302" s="2589"/>
      <c r="Y302" s="2589"/>
    </row>
    <row r="303" spans="1:25" s="2363" customFormat="1">
      <c r="A303" s="2467"/>
      <c r="B303" s="2468" t="s">
        <v>2973</v>
      </c>
      <c r="C303" s="2469" t="s">
        <v>84</v>
      </c>
      <c r="D303" s="2470">
        <v>2</v>
      </c>
      <c r="E303" s="2597"/>
      <c r="F303" s="2466">
        <f>D303*E303</f>
        <v>0</v>
      </c>
      <c r="G303" s="2589"/>
      <c r="H303" s="2589"/>
      <c r="I303" s="2589"/>
      <c r="J303" s="2621"/>
      <c r="K303" s="2622"/>
      <c r="L303" s="2623"/>
      <c r="M303" s="2621"/>
      <c r="N303" s="2621"/>
      <c r="O303" s="2621"/>
      <c r="P303" s="2621"/>
      <c r="Q303" s="2621"/>
      <c r="R303" s="2624"/>
      <c r="S303" s="2621"/>
      <c r="T303" s="2587"/>
      <c r="U303" s="2587"/>
      <c r="V303" s="2587"/>
      <c r="W303" s="2587"/>
      <c r="X303" s="2589"/>
      <c r="Y303" s="2589"/>
    </row>
    <row r="304" spans="1:25" s="2363" customFormat="1">
      <c r="A304" s="2467"/>
      <c r="B304" s="2468" t="s">
        <v>2972</v>
      </c>
      <c r="C304" s="2469" t="s">
        <v>84</v>
      </c>
      <c r="D304" s="2470">
        <v>5</v>
      </c>
      <c r="E304" s="2597"/>
      <c r="F304" s="2466">
        <f>D304*E304</f>
        <v>0</v>
      </c>
      <c r="G304" s="2589"/>
      <c r="H304" s="2589"/>
      <c r="I304" s="2589"/>
      <c r="J304" s="2621"/>
      <c r="K304" s="2622"/>
      <c r="L304" s="2623"/>
      <c r="M304" s="2621"/>
      <c r="N304" s="2621"/>
      <c r="O304" s="2621"/>
      <c r="P304" s="2621"/>
      <c r="Q304" s="2621"/>
      <c r="R304" s="2624"/>
      <c r="S304" s="2621"/>
      <c r="T304" s="2587"/>
      <c r="U304" s="2587"/>
      <c r="V304" s="2587"/>
      <c r="W304" s="2587"/>
      <c r="X304" s="2589"/>
      <c r="Y304" s="2589"/>
    </row>
    <row r="305" spans="1:25" s="2363" customFormat="1">
      <c r="A305" s="2467"/>
      <c r="B305" s="2468" t="s">
        <v>2835</v>
      </c>
      <c r="C305" s="2469" t="s">
        <v>84</v>
      </c>
      <c r="D305" s="2470">
        <v>4</v>
      </c>
      <c r="E305" s="2597"/>
      <c r="F305" s="2466">
        <f>D305*E305</f>
        <v>0</v>
      </c>
      <c r="G305" s="2589"/>
      <c r="H305" s="2589"/>
      <c r="I305" s="2589"/>
      <c r="J305" s="2621"/>
      <c r="K305" s="2622"/>
      <c r="L305" s="2623"/>
      <c r="M305" s="2621"/>
      <c r="N305" s="2621"/>
      <c r="O305" s="2621"/>
      <c r="P305" s="2621"/>
      <c r="Q305" s="2621"/>
      <c r="R305" s="2624"/>
      <c r="S305" s="2621"/>
      <c r="T305" s="2587"/>
      <c r="U305" s="2587"/>
      <c r="V305" s="2587"/>
      <c r="W305" s="2587"/>
      <c r="X305" s="2589"/>
      <c r="Y305" s="2589"/>
    </row>
    <row r="306" spans="1:25" s="2416" customFormat="1">
      <c r="A306" s="2530"/>
      <c r="B306" s="2531"/>
      <c r="C306" s="2532"/>
      <c r="D306" s="2533"/>
      <c r="E306" s="2554"/>
      <c r="F306" s="2403"/>
      <c r="G306" s="2606"/>
      <c r="H306" s="2606"/>
      <c r="I306" s="2606"/>
      <c r="J306" s="2606"/>
      <c r="K306" s="2606"/>
      <c r="L306" s="2606"/>
      <c r="M306" s="2606"/>
      <c r="N306" s="2606"/>
      <c r="O306" s="2606"/>
      <c r="P306" s="2606"/>
      <c r="Q306" s="2606"/>
      <c r="R306" s="2606"/>
      <c r="S306" s="2606"/>
      <c r="T306" s="2606"/>
      <c r="U306" s="2606"/>
      <c r="V306" s="2606"/>
      <c r="W306" s="2606"/>
      <c r="X306" s="2606"/>
      <c r="Y306" s="2606"/>
    </row>
    <row r="307" spans="1:25" s="2416" customFormat="1">
      <c r="A307" s="2412"/>
      <c r="B307" s="2411" t="s">
        <v>3554</v>
      </c>
      <c r="C307" s="2414"/>
      <c r="D307" s="2415"/>
      <c r="E307" s="2591"/>
      <c r="F307" s="2415"/>
      <c r="G307" s="2606"/>
      <c r="H307" s="2606"/>
      <c r="I307" s="2606"/>
      <c r="J307" s="2606"/>
      <c r="K307" s="2606"/>
      <c r="L307" s="2606"/>
      <c r="M307" s="2606"/>
      <c r="N307" s="2606"/>
      <c r="O307" s="2606"/>
      <c r="P307" s="2606"/>
      <c r="Q307" s="2606"/>
      <c r="R307" s="2606"/>
      <c r="S307" s="2606"/>
      <c r="T307" s="2606"/>
      <c r="U307" s="2606"/>
      <c r="V307" s="2606"/>
      <c r="W307" s="2606"/>
      <c r="X307" s="2606"/>
      <c r="Y307" s="2606"/>
    </row>
    <row r="308" spans="1:25" s="2416" customFormat="1">
      <c r="A308" s="2412"/>
      <c r="B308" s="2411"/>
      <c r="C308" s="2414"/>
      <c r="D308" s="2415"/>
      <c r="E308" s="2591"/>
      <c r="F308" s="2415"/>
      <c r="G308" s="2606"/>
      <c r="H308" s="2606"/>
      <c r="I308" s="2606"/>
      <c r="J308" s="2606"/>
      <c r="K308" s="2606"/>
      <c r="L308" s="2606"/>
      <c r="M308" s="2606"/>
      <c r="N308" s="2606"/>
      <c r="O308" s="2606"/>
      <c r="P308" s="2606"/>
      <c r="Q308" s="2606"/>
      <c r="R308" s="2606"/>
      <c r="S308" s="2606"/>
      <c r="T308" s="2606"/>
      <c r="U308" s="2606"/>
      <c r="V308" s="2606"/>
      <c r="W308" s="2606"/>
      <c r="X308" s="2606"/>
      <c r="Y308" s="2606"/>
    </row>
    <row r="309" spans="1:25" s="2416" customFormat="1" ht="38.25">
      <c r="A309" s="2419">
        <f>COUNT($A$3:A308)+1</f>
        <v>35</v>
      </c>
      <c r="B309" s="2445" t="s">
        <v>3372</v>
      </c>
      <c r="C309" s="2446"/>
      <c r="D309" s="2447"/>
      <c r="E309" s="2554"/>
      <c r="F309" s="2403" t="str">
        <f t="shared" ref="F309:F321" si="2">IF(AND(D309&lt;&gt;"",E309&lt;&gt;""),D309*E309,"")</f>
        <v/>
      </c>
      <c r="G309" s="2606"/>
      <c r="H309" s="2606"/>
      <c r="I309" s="2606"/>
      <c r="J309" s="2606"/>
      <c r="K309" s="2606"/>
      <c r="L309" s="2606"/>
      <c r="M309" s="2606"/>
      <c r="N309" s="2606"/>
      <c r="O309" s="2606"/>
      <c r="P309" s="2606"/>
      <c r="Q309" s="2606"/>
      <c r="R309" s="2606"/>
      <c r="S309" s="2606"/>
      <c r="T309" s="2606"/>
      <c r="U309" s="2606"/>
      <c r="V309" s="2606"/>
      <c r="W309" s="2606"/>
      <c r="X309" s="2606"/>
      <c r="Y309" s="2606"/>
    </row>
    <row r="310" spans="1:25" s="2416" customFormat="1" ht="25.5">
      <c r="A310" s="2448"/>
      <c r="B310" s="2449" t="s">
        <v>3373</v>
      </c>
      <c r="C310" s="2446"/>
      <c r="D310" s="2447"/>
      <c r="E310" s="2554"/>
      <c r="F310" s="2403" t="str">
        <f t="shared" si="2"/>
        <v/>
      </c>
      <c r="G310" s="2606"/>
      <c r="H310" s="2606"/>
      <c r="I310" s="2606"/>
      <c r="J310" s="2606"/>
      <c r="K310" s="2606"/>
      <c r="L310" s="2606"/>
      <c r="M310" s="2606"/>
      <c r="N310" s="2606"/>
      <c r="O310" s="2606"/>
      <c r="P310" s="2606"/>
      <c r="Q310" s="2606"/>
      <c r="R310" s="2606"/>
      <c r="S310" s="2606"/>
      <c r="T310" s="2606"/>
      <c r="U310" s="2606"/>
      <c r="V310" s="2606"/>
      <c r="W310" s="2606"/>
      <c r="X310" s="2606"/>
      <c r="Y310" s="2606"/>
    </row>
    <row r="311" spans="1:25" s="2416" customFormat="1">
      <c r="A311" s="2448"/>
      <c r="B311" s="2449" t="s">
        <v>2764</v>
      </c>
      <c r="C311" s="2446" t="s">
        <v>1579</v>
      </c>
      <c r="D311" s="2450">
        <v>65</v>
      </c>
      <c r="E311" s="2554"/>
      <c r="F311" s="2403" t="str">
        <f t="shared" si="2"/>
        <v/>
      </c>
      <c r="G311" s="2606"/>
      <c r="H311" s="2606"/>
      <c r="I311" s="2606"/>
      <c r="J311" s="2606"/>
      <c r="K311" s="2606"/>
      <c r="L311" s="2606"/>
      <c r="M311" s="2606"/>
      <c r="N311" s="2606"/>
      <c r="O311" s="2606"/>
      <c r="P311" s="2606"/>
      <c r="Q311" s="2606"/>
      <c r="R311" s="2606"/>
      <c r="S311" s="2606"/>
      <c r="T311" s="2606"/>
      <c r="U311" s="2606"/>
      <c r="V311" s="2606"/>
      <c r="W311" s="2606"/>
      <c r="X311" s="2606"/>
      <c r="Y311" s="2606"/>
    </row>
    <row r="312" spans="1:25" s="2416" customFormat="1">
      <c r="A312" s="2448"/>
      <c r="B312" s="2449" t="s">
        <v>2883</v>
      </c>
      <c r="C312" s="2446" t="s">
        <v>1579</v>
      </c>
      <c r="D312" s="2450">
        <v>752</v>
      </c>
      <c r="E312" s="2554"/>
      <c r="F312" s="2403" t="str">
        <f t="shared" si="2"/>
        <v/>
      </c>
      <c r="G312" s="2606"/>
      <c r="H312" s="2606"/>
      <c r="I312" s="2606"/>
      <c r="J312" s="2606"/>
      <c r="K312" s="2606"/>
      <c r="L312" s="2606"/>
      <c r="M312" s="2606"/>
      <c r="N312" s="2606"/>
      <c r="O312" s="2606"/>
      <c r="P312" s="2606"/>
      <c r="Q312" s="2606"/>
      <c r="R312" s="2606"/>
      <c r="S312" s="2606"/>
      <c r="T312" s="2606"/>
      <c r="U312" s="2606"/>
      <c r="V312" s="2606"/>
      <c r="W312" s="2606"/>
      <c r="X312" s="2606"/>
      <c r="Y312" s="2606"/>
    </row>
    <row r="313" spans="1:25" s="2416" customFormat="1">
      <c r="A313" s="2448"/>
      <c r="B313" s="2449" t="s">
        <v>2884</v>
      </c>
      <c r="C313" s="2446" t="s">
        <v>1579</v>
      </c>
      <c r="D313" s="2450">
        <v>267</v>
      </c>
      <c r="E313" s="2554"/>
      <c r="F313" s="2403" t="str">
        <f t="shared" si="2"/>
        <v/>
      </c>
      <c r="G313" s="2606"/>
      <c r="H313" s="2606"/>
      <c r="I313" s="2606"/>
      <c r="J313" s="2606"/>
      <c r="K313" s="2606"/>
      <c r="L313" s="2606"/>
      <c r="M313" s="2606"/>
      <c r="N313" s="2606"/>
      <c r="O313" s="2606"/>
      <c r="P313" s="2606"/>
      <c r="Q313" s="2606"/>
      <c r="R313" s="2606"/>
      <c r="S313" s="2606"/>
      <c r="T313" s="2606"/>
      <c r="U313" s="2606"/>
      <c r="V313" s="2606"/>
      <c r="W313" s="2606"/>
      <c r="X313" s="2606"/>
      <c r="Y313" s="2606"/>
    </row>
    <row r="314" spans="1:25" s="2416" customFormat="1">
      <c r="A314" s="2448"/>
      <c r="B314" s="2449" t="s">
        <v>2922</v>
      </c>
      <c r="C314" s="2446" t="s">
        <v>1579</v>
      </c>
      <c r="D314" s="2450">
        <v>375</v>
      </c>
      <c r="E314" s="2554"/>
      <c r="F314" s="2403" t="str">
        <f t="shared" si="2"/>
        <v/>
      </c>
      <c r="G314" s="2606"/>
      <c r="H314" s="2606"/>
      <c r="I314" s="2606"/>
      <c r="J314" s="2606"/>
      <c r="K314" s="2606"/>
      <c r="L314" s="2606"/>
      <c r="M314" s="2606"/>
      <c r="N314" s="2606"/>
      <c r="O314" s="2606"/>
      <c r="P314" s="2606"/>
      <c r="Q314" s="2606"/>
      <c r="R314" s="2606"/>
      <c r="S314" s="2606"/>
      <c r="T314" s="2606"/>
      <c r="U314" s="2606"/>
      <c r="V314" s="2606"/>
      <c r="W314" s="2606"/>
      <c r="X314" s="2606"/>
      <c r="Y314" s="2606"/>
    </row>
    <row r="315" spans="1:25" s="2416" customFormat="1">
      <c r="A315" s="2448"/>
      <c r="B315" s="2449" t="s">
        <v>2923</v>
      </c>
      <c r="C315" s="2446" t="s">
        <v>1579</v>
      </c>
      <c r="D315" s="2450">
        <v>154</v>
      </c>
      <c r="E315" s="2554"/>
      <c r="F315" s="2403" t="str">
        <f t="shared" si="2"/>
        <v/>
      </c>
      <c r="G315" s="2606"/>
      <c r="H315" s="2606"/>
      <c r="I315" s="2606"/>
      <c r="J315" s="2606"/>
      <c r="K315" s="2606"/>
      <c r="L315" s="2606"/>
      <c r="M315" s="2606"/>
      <c r="N315" s="2606"/>
      <c r="O315" s="2606"/>
      <c r="P315" s="2606"/>
      <c r="Q315" s="2606"/>
      <c r="R315" s="2606"/>
      <c r="S315" s="2606"/>
      <c r="T315" s="2606"/>
      <c r="U315" s="2606"/>
      <c r="V315" s="2606"/>
      <c r="W315" s="2606"/>
      <c r="X315" s="2606"/>
      <c r="Y315" s="2606"/>
    </row>
    <row r="316" spans="1:25" s="2416" customFormat="1">
      <c r="A316" s="2448"/>
      <c r="B316" s="2449" t="s">
        <v>2924</v>
      </c>
      <c r="C316" s="2446" t="s">
        <v>1579</v>
      </c>
      <c r="D316" s="2450">
        <v>243</v>
      </c>
      <c r="E316" s="2554"/>
      <c r="F316" s="2403" t="str">
        <f t="shared" si="2"/>
        <v/>
      </c>
      <c r="G316" s="2606"/>
      <c r="H316" s="2606"/>
      <c r="I316" s="2606"/>
      <c r="J316" s="2606"/>
      <c r="K316" s="2606"/>
      <c r="L316" s="2606"/>
      <c r="M316" s="2606"/>
      <c r="N316" s="2606"/>
      <c r="O316" s="2606"/>
      <c r="P316" s="2606"/>
      <c r="Q316" s="2606"/>
      <c r="R316" s="2606"/>
      <c r="S316" s="2606"/>
      <c r="T316" s="2606"/>
      <c r="U316" s="2606"/>
      <c r="V316" s="2606"/>
      <c r="W316" s="2606"/>
      <c r="X316" s="2606"/>
      <c r="Y316" s="2606"/>
    </row>
    <row r="317" spans="1:25" s="2416" customFormat="1">
      <c r="A317" s="2448"/>
      <c r="B317" s="2449" t="s">
        <v>3374</v>
      </c>
      <c r="C317" s="2446" t="s">
        <v>1579</v>
      </c>
      <c r="D317" s="2450">
        <v>135</v>
      </c>
      <c r="E317" s="2554"/>
      <c r="F317" s="2403" t="str">
        <f t="shared" si="2"/>
        <v/>
      </c>
      <c r="G317" s="2606"/>
      <c r="H317" s="2606"/>
      <c r="I317" s="2606"/>
      <c r="J317" s="2606"/>
      <c r="K317" s="2606"/>
      <c r="L317" s="2606"/>
      <c r="M317" s="2606"/>
      <c r="N317" s="2606"/>
      <c r="O317" s="2606"/>
      <c r="P317" s="2606"/>
      <c r="Q317" s="2606"/>
      <c r="R317" s="2606"/>
      <c r="S317" s="2606"/>
      <c r="T317" s="2606"/>
      <c r="U317" s="2606"/>
      <c r="V317" s="2606"/>
      <c r="W317" s="2606"/>
      <c r="X317" s="2606"/>
      <c r="Y317" s="2606"/>
    </row>
    <row r="318" spans="1:25" s="2416" customFormat="1">
      <c r="A318" s="2448"/>
      <c r="B318" s="2449" t="s">
        <v>2925</v>
      </c>
      <c r="C318" s="2446" t="s">
        <v>1579</v>
      </c>
      <c r="D318" s="2450">
        <v>24</v>
      </c>
      <c r="E318" s="2554"/>
      <c r="F318" s="2403" t="str">
        <f t="shared" si="2"/>
        <v/>
      </c>
      <c r="G318" s="2606"/>
      <c r="H318" s="2606"/>
      <c r="I318" s="2606"/>
      <c r="J318" s="2606"/>
      <c r="K318" s="2606"/>
      <c r="L318" s="2606"/>
      <c r="M318" s="2606"/>
      <c r="N318" s="2606"/>
      <c r="O318" s="2606"/>
      <c r="P318" s="2606"/>
      <c r="Q318" s="2606"/>
      <c r="R318" s="2606"/>
      <c r="S318" s="2606"/>
      <c r="T318" s="2606"/>
      <c r="U318" s="2606"/>
      <c r="V318" s="2606"/>
      <c r="W318" s="2606"/>
      <c r="X318" s="2606"/>
      <c r="Y318" s="2606"/>
    </row>
    <row r="319" spans="1:25" s="2416" customFormat="1">
      <c r="A319" s="2448"/>
      <c r="B319" s="2449" t="s">
        <v>3555</v>
      </c>
      <c r="C319" s="2446" t="s">
        <v>1579</v>
      </c>
      <c r="D319" s="2450">
        <v>10</v>
      </c>
      <c r="E319" s="2554"/>
      <c r="F319" s="2403" t="str">
        <f t="shared" si="2"/>
        <v/>
      </c>
      <c r="G319" s="2606"/>
      <c r="H319" s="2606"/>
      <c r="I319" s="2606"/>
      <c r="J319" s="2606"/>
      <c r="K319" s="2606"/>
      <c r="L319" s="2606"/>
      <c r="M319" s="2606"/>
      <c r="N319" s="2606"/>
      <c r="O319" s="2606"/>
      <c r="P319" s="2606"/>
      <c r="Q319" s="2606"/>
      <c r="R319" s="2606"/>
      <c r="S319" s="2606"/>
      <c r="T319" s="2606"/>
      <c r="U319" s="2606"/>
      <c r="V319" s="2606"/>
      <c r="W319" s="2606"/>
      <c r="X319" s="2606"/>
      <c r="Y319" s="2606"/>
    </row>
    <row r="320" spans="1:25" s="2416" customFormat="1">
      <c r="A320" s="2451" t="s">
        <v>3436</v>
      </c>
      <c r="B320" s="2452" t="s">
        <v>2910</v>
      </c>
      <c r="C320" s="2453"/>
      <c r="D320" s="2454"/>
      <c r="E320" s="2554"/>
      <c r="F320" s="2403" t="str">
        <f t="shared" si="2"/>
        <v/>
      </c>
      <c r="G320" s="2606"/>
      <c r="H320" s="2606"/>
      <c r="I320" s="2606"/>
      <c r="J320" s="2606"/>
      <c r="K320" s="2606"/>
      <c r="L320" s="2606"/>
      <c r="M320" s="2606"/>
      <c r="N320" s="2606"/>
      <c r="O320" s="2606"/>
      <c r="P320" s="2606"/>
      <c r="Q320" s="2606"/>
      <c r="R320" s="2606"/>
      <c r="S320" s="2606"/>
      <c r="T320" s="2606"/>
      <c r="U320" s="2606"/>
      <c r="V320" s="2606"/>
      <c r="W320" s="2606"/>
      <c r="X320" s="2606"/>
      <c r="Y320" s="2606"/>
    </row>
    <row r="321" spans="1:25" s="2416" customFormat="1">
      <c r="A321" s="2412"/>
      <c r="B321" s="2449"/>
      <c r="C321" s="2446"/>
      <c r="D321" s="2450"/>
      <c r="E321" s="2554"/>
      <c r="F321" s="2403" t="str">
        <f t="shared" si="2"/>
        <v/>
      </c>
      <c r="G321" s="2606"/>
      <c r="H321" s="2606"/>
      <c r="I321" s="2606"/>
      <c r="J321" s="2606"/>
      <c r="K321" s="2606"/>
      <c r="L321" s="2606"/>
      <c r="M321" s="2606"/>
      <c r="N321" s="2606"/>
      <c r="O321" s="2606"/>
      <c r="P321" s="2606"/>
      <c r="Q321" s="2606"/>
      <c r="R321" s="2606"/>
      <c r="S321" s="2606"/>
      <c r="T321" s="2606"/>
      <c r="U321" s="2606"/>
      <c r="V321" s="2606"/>
      <c r="W321" s="2606"/>
      <c r="X321" s="2606"/>
      <c r="Y321" s="2606"/>
    </row>
    <row r="322" spans="1:25" s="2360" customFormat="1">
      <c r="A322" s="2419">
        <f>COUNT($A$3:A321)+1</f>
        <v>36</v>
      </c>
      <c r="B322" s="2468" t="s">
        <v>3375</v>
      </c>
      <c r="C322" s="2534"/>
      <c r="D322" s="2535"/>
      <c r="E322" s="2600"/>
      <c r="F322" s="2487">
        <f>D322*E322</f>
        <v>0</v>
      </c>
      <c r="G322" s="2631"/>
      <c r="H322" s="2632"/>
      <c r="I322" s="2588"/>
      <c r="J322" s="2588"/>
      <c r="K322" s="2588"/>
      <c r="L322" s="2588"/>
      <c r="M322" s="2588"/>
      <c r="N322" s="2588"/>
      <c r="O322" s="2588"/>
      <c r="P322" s="2588"/>
      <c r="Q322" s="2588"/>
      <c r="R322" s="2588"/>
      <c r="S322" s="2588"/>
      <c r="T322" s="2588"/>
      <c r="U322" s="2588"/>
      <c r="V322" s="2588"/>
      <c r="W322" s="2588"/>
      <c r="X322" s="2588"/>
      <c r="Y322" s="2588"/>
    </row>
    <row r="323" spans="1:25" s="2360" customFormat="1" ht="25.5">
      <c r="A323" s="2536"/>
      <c r="B323" s="2468" t="s">
        <v>3376</v>
      </c>
      <c r="C323" s="2534"/>
      <c r="D323" s="2535"/>
      <c r="E323" s="2600"/>
      <c r="F323" s="2487">
        <f>D323*E323</f>
        <v>0</v>
      </c>
      <c r="G323" s="2633"/>
      <c r="H323" s="2632"/>
      <c r="I323" s="2588"/>
      <c r="J323" s="2588"/>
      <c r="K323" s="2588"/>
      <c r="L323" s="2588"/>
      <c r="M323" s="2588"/>
      <c r="N323" s="2588"/>
      <c r="O323" s="2588"/>
      <c r="P323" s="2588"/>
      <c r="Q323" s="2588"/>
      <c r="R323" s="2588"/>
      <c r="S323" s="2588"/>
      <c r="T323" s="2588"/>
      <c r="U323" s="2588"/>
      <c r="V323" s="2588"/>
      <c r="W323" s="2588"/>
      <c r="X323" s="2588"/>
      <c r="Y323" s="2588"/>
    </row>
    <row r="324" spans="1:25" s="2360" customFormat="1">
      <c r="A324" s="2536"/>
      <c r="B324" s="2468" t="s">
        <v>3377</v>
      </c>
      <c r="C324" s="2534" t="s">
        <v>1579</v>
      </c>
      <c r="D324" s="2535">
        <v>29</v>
      </c>
      <c r="E324" s="2600"/>
      <c r="F324" s="2487">
        <f>D324*E324</f>
        <v>0</v>
      </c>
      <c r="G324" s="2634"/>
      <c r="H324" s="2632"/>
      <c r="I324" s="2588"/>
      <c r="J324" s="2588"/>
      <c r="K324" s="2588"/>
      <c r="L324" s="2588"/>
      <c r="M324" s="2588"/>
      <c r="N324" s="2588"/>
      <c r="O324" s="2588"/>
      <c r="P324" s="2588"/>
      <c r="Q324" s="2588"/>
      <c r="R324" s="2588"/>
      <c r="S324" s="2588"/>
      <c r="T324" s="2588"/>
      <c r="U324" s="2588"/>
      <c r="V324" s="2588"/>
      <c r="W324" s="2588"/>
      <c r="X324" s="2588"/>
      <c r="Y324" s="2588"/>
    </row>
    <row r="325" spans="1:25" s="2360" customFormat="1">
      <c r="A325" s="2536"/>
      <c r="B325" s="2468"/>
      <c r="C325" s="2534"/>
      <c r="D325" s="2535"/>
      <c r="E325" s="2594"/>
      <c r="F325" s="2438"/>
      <c r="G325" s="2635"/>
      <c r="H325" s="2632"/>
      <c r="I325" s="2588"/>
      <c r="J325" s="2588"/>
      <c r="K325" s="2588"/>
      <c r="L325" s="2588"/>
      <c r="M325" s="2588"/>
      <c r="N325" s="2588"/>
      <c r="O325" s="2588"/>
      <c r="P325" s="2588"/>
      <c r="Q325" s="2588"/>
      <c r="R325" s="2588"/>
      <c r="S325" s="2588"/>
      <c r="T325" s="2588"/>
      <c r="U325" s="2588"/>
      <c r="V325" s="2588"/>
      <c r="W325" s="2588"/>
      <c r="X325" s="2588"/>
      <c r="Y325" s="2588"/>
    </row>
    <row r="326" spans="1:25" s="2542" customFormat="1">
      <c r="A326" s="2419">
        <f>COUNT($A$3:A325)+1</f>
        <v>37</v>
      </c>
      <c r="B326" s="2537" t="s">
        <v>3556</v>
      </c>
      <c r="C326" s="2538"/>
      <c r="D326" s="2539"/>
      <c r="E326" s="2540"/>
      <c r="F326" s="2540"/>
      <c r="G326" s="2541"/>
      <c r="H326" s="2587"/>
      <c r="I326" s="2587"/>
      <c r="J326" s="2587"/>
      <c r="K326" s="2587"/>
    </row>
    <row r="327" spans="1:25" s="1796" customFormat="1" ht="63.75">
      <c r="A327" s="2419"/>
      <c r="B327" s="2505" t="s">
        <v>3557</v>
      </c>
      <c r="C327" s="2543"/>
      <c r="D327" s="2544"/>
      <c r="E327" s="2593"/>
      <c r="F327" s="2432"/>
      <c r="G327" s="2120"/>
      <c r="H327" s="2121"/>
      <c r="I327" s="2120"/>
      <c r="J327" s="2120"/>
      <c r="K327" s="2120"/>
      <c r="L327" s="2120"/>
      <c r="M327" s="2120"/>
      <c r="N327" s="2120"/>
      <c r="O327" s="2120"/>
      <c r="P327" s="2120"/>
      <c r="Q327" s="2120"/>
      <c r="R327" s="2120"/>
      <c r="S327" s="2120"/>
      <c r="T327" s="2120"/>
      <c r="U327" s="2120"/>
      <c r="V327" s="2120"/>
      <c r="W327" s="2120"/>
      <c r="X327" s="2120"/>
      <c r="Y327" s="2120"/>
    </row>
    <row r="328" spans="1:25" s="2545" customFormat="1">
      <c r="A328" s="2436"/>
      <c r="B328" s="2505" t="s">
        <v>3558</v>
      </c>
      <c r="C328" s="2442" t="s">
        <v>1579</v>
      </c>
      <c r="D328" s="2432">
        <v>650</v>
      </c>
      <c r="E328" s="2593"/>
      <c r="F328" s="2432">
        <f>D328*E328</f>
        <v>0</v>
      </c>
      <c r="G328" s="2120"/>
      <c r="H328" s="2121"/>
      <c r="I328" s="2120"/>
      <c r="J328" s="2636"/>
      <c r="K328" s="2636"/>
      <c r="L328" s="2636"/>
      <c r="M328" s="2636"/>
      <c r="N328" s="2636"/>
      <c r="O328" s="2636"/>
      <c r="P328" s="2636"/>
      <c r="Q328" s="2636"/>
      <c r="R328" s="2636"/>
      <c r="S328" s="2636"/>
      <c r="T328" s="2636"/>
      <c r="U328" s="2636"/>
      <c r="V328" s="2636"/>
      <c r="W328" s="2636"/>
      <c r="X328" s="2636"/>
      <c r="Y328" s="2636"/>
    </row>
    <row r="329" spans="1:25" s="2545" customFormat="1">
      <c r="A329" s="2436"/>
      <c r="B329" s="2505" t="s">
        <v>2877</v>
      </c>
      <c r="C329" s="2442" t="s">
        <v>1579</v>
      </c>
      <c r="D329" s="2432">
        <v>212</v>
      </c>
      <c r="E329" s="2593"/>
      <c r="F329" s="2432">
        <f>D329*E329</f>
        <v>0</v>
      </c>
      <c r="G329" s="2120"/>
      <c r="H329" s="2121"/>
      <c r="I329" s="2120"/>
      <c r="J329" s="2636"/>
      <c r="K329" s="2636"/>
      <c r="L329" s="2636"/>
      <c r="M329" s="2636"/>
      <c r="N329" s="2636"/>
      <c r="O329" s="2636"/>
      <c r="P329" s="2636"/>
      <c r="Q329" s="2636"/>
      <c r="R329" s="2636"/>
      <c r="S329" s="2636"/>
      <c r="T329" s="2636"/>
      <c r="U329" s="2636"/>
      <c r="V329" s="2636"/>
      <c r="W329" s="2636"/>
      <c r="X329" s="2636"/>
      <c r="Y329" s="2636"/>
    </row>
    <row r="330" spans="1:25" s="2545" customFormat="1">
      <c r="A330" s="2436"/>
      <c r="B330" s="2505"/>
      <c r="C330" s="2442"/>
      <c r="D330" s="2432"/>
      <c r="E330" s="2593"/>
      <c r="F330" s="2432"/>
      <c r="G330" s="2120"/>
      <c r="H330" s="2121"/>
      <c r="I330" s="2120"/>
      <c r="J330" s="2636"/>
      <c r="K330" s="2636"/>
      <c r="L330" s="2636"/>
      <c r="M330" s="2636"/>
      <c r="N330" s="2636"/>
      <c r="O330" s="2636"/>
      <c r="P330" s="2636"/>
      <c r="Q330" s="2636"/>
      <c r="R330" s="2636"/>
      <c r="S330" s="2636"/>
      <c r="T330" s="2636"/>
      <c r="U330" s="2636"/>
      <c r="V330" s="2636"/>
      <c r="W330" s="2636"/>
      <c r="X330" s="2636"/>
      <c r="Y330" s="2636"/>
    </row>
    <row r="331" spans="1:25" s="2542" customFormat="1">
      <c r="A331" s="2419">
        <f>COUNT($A$3:A330)+1</f>
        <v>38</v>
      </c>
      <c r="B331" s="2537" t="s">
        <v>3559</v>
      </c>
      <c r="C331" s="2538"/>
      <c r="D331" s="2539"/>
      <c r="E331" s="2540"/>
      <c r="F331" s="2540"/>
      <c r="G331" s="2541"/>
      <c r="H331" s="2587"/>
      <c r="I331" s="2587"/>
      <c r="J331" s="2587"/>
      <c r="K331" s="2587"/>
    </row>
    <row r="332" spans="1:25" s="1796" customFormat="1" ht="38.25">
      <c r="A332" s="2419"/>
      <c r="B332" s="2505" t="s">
        <v>3560</v>
      </c>
      <c r="C332" s="2442"/>
      <c r="D332" s="2432"/>
      <c r="E332" s="2593"/>
      <c r="F332" s="2432"/>
      <c r="G332" s="2120"/>
      <c r="H332" s="2121"/>
      <c r="I332" s="2120"/>
      <c r="J332" s="2120"/>
      <c r="K332" s="2120"/>
      <c r="L332" s="2120"/>
      <c r="M332" s="2120"/>
      <c r="N332" s="2120"/>
      <c r="O332" s="2120"/>
      <c r="P332" s="2120"/>
      <c r="Q332" s="2120"/>
      <c r="R332" s="2120"/>
      <c r="S332" s="2120"/>
      <c r="T332" s="2120"/>
      <c r="U332" s="2120"/>
      <c r="V332" s="2120"/>
      <c r="W332" s="2120"/>
      <c r="X332" s="2120"/>
      <c r="Y332" s="2120"/>
    </row>
    <row r="333" spans="1:25" s="2416" customFormat="1">
      <c r="A333" s="2451" t="s">
        <v>2909</v>
      </c>
      <c r="B333" s="2452" t="s">
        <v>3561</v>
      </c>
      <c r="C333" s="2442" t="s">
        <v>84</v>
      </c>
      <c r="D333" s="2432">
        <v>17</v>
      </c>
      <c r="E333" s="2593"/>
      <c r="F333" s="2432">
        <f>D333*E333</f>
        <v>0</v>
      </c>
      <c r="G333" s="2606"/>
      <c r="H333" s="2606"/>
      <c r="I333" s="2606"/>
      <c r="J333" s="2606"/>
      <c r="K333" s="2606"/>
      <c r="L333" s="2606"/>
      <c r="M333" s="2606"/>
      <c r="N333" s="2606"/>
      <c r="O333" s="2606"/>
      <c r="P333" s="2606"/>
      <c r="Q333" s="2606"/>
      <c r="R333" s="2606"/>
      <c r="S333" s="2606"/>
      <c r="T333" s="2606"/>
      <c r="U333" s="2606"/>
      <c r="V333" s="2606"/>
      <c r="W333" s="2606"/>
      <c r="X333" s="2606"/>
      <c r="Y333" s="2606"/>
    </row>
    <row r="334" spans="1:25" s="1796" customFormat="1">
      <c r="A334" s="2419"/>
      <c r="B334" s="2505"/>
      <c r="C334" s="2543"/>
      <c r="D334" s="2544"/>
      <c r="E334" s="2593"/>
      <c r="F334" s="2432"/>
      <c r="G334" s="2120"/>
      <c r="H334" s="2121"/>
      <c r="I334" s="2120"/>
      <c r="J334" s="2120"/>
      <c r="K334" s="2120"/>
      <c r="L334" s="2120"/>
      <c r="M334" s="2120"/>
      <c r="N334" s="2120"/>
      <c r="O334" s="2120"/>
      <c r="P334" s="2120"/>
      <c r="Q334" s="2120"/>
      <c r="R334" s="2120"/>
      <c r="S334" s="2120"/>
      <c r="T334" s="2120"/>
      <c r="U334" s="2120"/>
      <c r="V334" s="2120"/>
      <c r="W334" s="2120"/>
      <c r="X334" s="2120"/>
      <c r="Y334" s="2120"/>
    </row>
    <row r="335" spans="1:25" ht="92.25">
      <c r="A335" s="2419">
        <f>COUNT($A$3:A334)+1</f>
        <v>39</v>
      </c>
      <c r="B335" s="2546" t="s">
        <v>3562</v>
      </c>
      <c r="C335" s="2444"/>
      <c r="D335" s="2403"/>
      <c r="E335" s="2554"/>
      <c r="F335" s="2403" t="str">
        <f>IF(AND(D335&lt;&gt;"",E335&lt;&gt;""),D335*E335,"")</f>
        <v/>
      </c>
    </row>
    <row r="336" spans="1:25" s="2439" customFormat="1">
      <c r="A336" s="2419"/>
      <c r="B336" s="2425" t="s">
        <v>3440</v>
      </c>
      <c r="C336" s="2442" t="s">
        <v>1579</v>
      </c>
      <c r="D336" s="2450">
        <v>65</v>
      </c>
      <c r="E336" s="2593"/>
      <c r="F336" s="2432">
        <f t="shared" ref="F336:F341" si="3">D336*E336</f>
        <v>0</v>
      </c>
      <c r="G336" s="2620"/>
      <c r="H336" s="2119"/>
      <c r="I336" s="2580"/>
      <c r="J336" s="2614"/>
      <c r="K336" s="2614"/>
      <c r="L336" s="2614"/>
      <c r="M336" s="2614"/>
      <c r="N336" s="2614"/>
      <c r="O336" s="2614"/>
      <c r="P336" s="2614"/>
      <c r="Q336" s="2614"/>
      <c r="R336" s="2614"/>
      <c r="S336" s="2614"/>
      <c r="T336" s="2614"/>
      <c r="U336" s="2614"/>
      <c r="V336" s="2614"/>
      <c r="W336" s="2614"/>
      <c r="X336" s="2614"/>
      <c r="Y336" s="2614"/>
    </row>
    <row r="337" spans="1:25" s="2439" customFormat="1">
      <c r="A337" s="2419"/>
      <c r="B337" s="2425" t="s">
        <v>3441</v>
      </c>
      <c r="C337" s="2442" t="s">
        <v>1579</v>
      </c>
      <c r="D337" s="2450">
        <v>752</v>
      </c>
      <c r="E337" s="2593"/>
      <c r="F337" s="2432">
        <f t="shared" si="3"/>
        <v>0</v>
      </c>
      <c r="G337" s="2620"/>
      <c r="H337" s="2119"/>
      <c r="I337" s="2580"/>
      <c r="J337" s="2614"/>
      <c r="K337" s="2614"/>
      <c r="L337" s="2614"/>
      <c r="M337" s="2614"/>
      <c r="N337" s="2614"/>
      <c r="O337" s="2614"/>
      <c r="P337" s="2614"/>
      <c r="Q337" s="2614"/>
      <c r="R337" s="2614"/>
      <c r="S337" s="2614"/>
      <c r="T337" s="2614"/>
      <c r="U337" s="2614"/>
      <c r="V337" s="2614"/>
      <c r="W337" s="2614"/>
      <c r="X337" s="2614"/>
      <c r="Y337" s="2614"/>
    </row>
    <row r="338" spans="1:25" s="2439" customFormat="1">
      <c r="A338" s="2419"/>
      <c r="B338" s="2425" t="s">
        <v>3442</v>
      </c>
      <c r="C338" s="2442" t="s">
        <v>1579</v>
      </c>
      <c r="D338" s="2450">
        <v>267</v>
      </c>
      <c r="E338" s="2593"/>
      <c r="F338" s="2432">
        <f t="shared" si="3"/>
        <v>0</v>
      </c>
      <c r="G338" s="2620"/>
      <c r="H338" s="2119"/>
      <c r="I338" s="2580"/>
      <c r="J338" s="2614"/>
      <c r="K338" s="2614"/>
      <c r="L338" s="2614"/>
      <c r="M338" s="2614"/>
      <c r="N338" s="2614"/>
      <c r="O338" s="2614"/>
      <c r="P338" s="2614"/>
      <c r="Q338" s="2614"/>
      <c r="R338" s="2614"/>
      <c r="S338" s="2614"/>
      <c r="T338" s="2614"/>
      <c r="U338" s="2614"/>
      <c r="V338" s="2614"/>
      <c r="W338" s="2614"/>
      <c r="X338" s="2614"/>
      <c r="Y338" s="2614"/>
    </row>
    <row r="339" spans="1:25" s="2439" customFormat="1">
      <c r="A339" s="2419"/>
      <c r="B339" s="2425" t="s">
        <v>3443</v>
      </c>
      <c r="C339" s="2442" t="s">
        <v>1579</v>
      </c>
      <c r="D339" s="2450">
        <v>375</v>
      </c>
      <c r="E339" s="2593"/>
      <c r="F339" s="2432">
        <f t="shared" si="3"/>
        <v>0</v>
      </c>
      <c r="G339" s="2620"/>
      <c r="H339" s="2119"/>
      <c r="I339" s="2580"/>
      <c r="J339" s="2614"/>
      <c r="K339" s="2614"/>
      <c r="L339" s="2614"/>
      <c r="M339" s="2614"/>
      <c r="N339" s="2614"/>
      <c r="O339" s="2614"/>
      <c r="P339" s="2614"/>
      <c r="Q339" s="2614"/>
      <c r="R339" s="2614"/>
      <c r="S339" s="2614"/>
      <c r="T339" s="2614"/>
      <c r="U339" s="2614"/>
      <c r="V339" s="2614"/>
      <c r="W339" s="2614"/>
      <c r="X339" s="2614"/>
      <c r="Y339" s="2614"/>
    </row>
    <row r="340" spans="1:25" s="2439" customFormat="1">
      <c r="A340" s="2419"/>
      <c r="B340" s="2425" t="s">
        <v>3563</v>
      </c>
      <c r="C340" s="2442" t="s">
        <v>1579</v>
      </c>
      <c r="D340" s="2450">
        <v>154</v>
      </c>
      <c r="E340" s="2593"/>
      <c r="F340" s="2432">
        <f t="shared" si="3"/>
        <v>0</v>
      </c>
      <c r="G340" s="2620"/>
      <c r="H340" s="2119"/>
      <c r="I340" s="2580"/>
      <c r="J340" s="2614"/>
      <c r="K340" s="2614"/>
      <c r="L340" s="2614"/>
      <c r="M340" s="2614"/>
      <c r="N340" s="2614"/>
      <c r="O340" s="2614"/>
      <c r="P340" s="2614"/>
      <c r="Q340" s="2614"/>
      <c r="R340" s="2614"/>
      <c r="S340" s="2614"/>
      <c r="T340" s="2614"/>
      <c r="U340" s="2614"/>
      <c r="V340" s="2614"/>
      <c r="W340" s="2614"/>
      <c r="X340" s="2614"/>
      <c r="Y340" s="2614"/>
    </row>
    <row r="341" spans="1:25" s="2439" customFormat="1">
      <c r="A341" s="2419"/>
      <c r="B341" s="2425" t="s">
        <v>3564</v>
      </c>
      <c r="C341" s="2442" t="s">
        <v>1579</v>
      </c>
      <c r="D341" s="2450">
        <v>243</v>
      </c>
      <c r="E341" s="2593"/>
      <c r="F341" s="2432">
        <f t="shared" si="3"/>
        <v>0</v>
      </c>
      <c r="G341" s="2620"/>
      <c r="H341" s="2119"/>
      <c r="I341" s="2580"/>
      <c r="J341" s="2614"/>
      <c r="K341" s="2614"/>
      <c r="L341" s="2614"/>
      <c r="M341" s="2614"/>
      <c r="N341" s="2614"/>
      <c r="O341" s="2614"/>
      <c r="P341" s="2614"/>
      <c r="Q341" s="2614"/>
      <c r="R341" s="2614"/>
      <c r="S341" s="2614"/>
      <c r="T341" s="2614"/>
      <c r="U341" s="2614"/>
      <c r="V341" s="2614"/>
      <c r="W341" s="2614"/>
      <c r="X341" s="2614"/>
      <c r="Y341" s="2614"/>
    </row>
    <row r="342" spans="1:25">
      <c r="A342" s="2547"/>
      <c r="B342" s="2548" t="s">
        <v>3565</v>
      </c>
      <c r="C342" s="2444" t="s">
        <v>1579</v>
      </c>
      <c r="D342" s="2450">
        <v>135</v>
      </c>
      <c r="E342" s="2554"/>
      <c r="F342" s="2403" t="str">
        <f>IF(AND(D342&lt;&gt;"",E342&lt;&gt;""),D342*E342,"")</f>
        <v/>
      </c>
    </row>
    <row r="343" spans="1:25" s="2342" customFormat="1">
      <c r="A343" s="2549"/>
      <c r="B343" s="2550" t="s">
        <v>3566</v>
      </c>
      <c r="C343" s="2551" t="s">
        <v>1579</v>
      </c>
      <c r="D343" s="2450">
        <v>24</v>
      </c>
      <c r="E343" s="2595"/>
      <c r="F343" s="2466">
        <f>D343*E343</f>
        <v>0</v>
      </c>
      <c r="G343" s="2624">
        <v>0</v>
      </c>
      <c r="H343" s="2626"/>
      <c r="I343" s="2624"/>
      <c r="J343" s="2624">
        <f>D343*E343*G343</f>
        <v>0</v>
      </c>
      <c r="K343" s="2587"/>
      <c r="L343" s="2587"/>
      <c r="M343" s="2587"/>
      <c r="N343" s="2587"/>
      <c r="O343" s="2587"/>
      <c r="P343" s="2587"/>
      <c r="Q343" s="2587"/>
      <c r="R343" s="2587"/>
      <c r="S343" s="2587"/>
      <c r="T343" s="2587"/>
      <c r="U343" s="2587"/>
      <c r="V343" s="2587"/>
      <c r="W343" s="2587"/>
      <c r="X343" s="2587"/>
      <c r="Y343" s="2587"/>
    </row>
    <row r="344" spans="1:25" s="2342" customFormat="1">
      <c r="A344" s="2549"/>
      <c r="B344" s="2550" t="s">
        <v>3567</v>
      </c>
      <c r="C344" s="2551" t="s">
        <v>1579</v>
      </c>
      <c r="D344" s="2450">
        <v>10</v>
      </c>
      <c r="E344" s="2595"/>
      <c r="F344" s="2466">
        <f>D344*E344</f>
        <v>0</v>
      </c>
      <c r="G344" s="2624"/>
      <c r="H344" s="2626"/>
      <c r="I344" s="2624"/>
      <c r="J344" s="2624"/>
      <c r="K344" s="2587"/>
      <c r="L344" s="2587"/>
      <c r="M344" s="2587"/>
      <c r="N344" s="2587"/>
      <c r="O344" s="2587"/>
      <c r="P344" s="2587"/>
      <c r="Q344" s="2587"/>
      <c r="R344" s="2587"/>
      <c r="S344" s="2587"/>
      <c r="T344" s="2587"/>
      <c r="U344" s="2587"/>
      <c r="V344" s="2587"/>
      <c r="W344" s="2587"/>
      <c r="X344" s="2587"/>
      <c r="Y344" s="2587"/>
    </row>
    <row r="345" spans="1:25" s="2342" customFormat="1">
      <c r="A345" s="2549"/>
      <c r="B345" s="2550" t="s">
        <v>3381</v>
      </c>
      <c r="C345" s="2551" t="s">
        <v>1579</v>
      </c>
      <c r="D345" s="2450">
        <v>29</v>
      </c>
      <c r="E345" s="2595"/>
      <c r="F345" s="2466">
        <f>D345*E345</f>
        <v>0</v>
      </c>
      <c r="G345" s="2624"/>
      <c r="H345" s="2626"/>
      <c r="I345" s="2624"/>
      <c r="J345" s="2624"/>
      <c r="K345" s="2587"/>
      <c r="L345" s="2587"/>
      <c r="M345" s="2587"/>
      <c r="N345" s="2587"/>
      <c r="O345" s="2587"/>
      <c r="P345" s="2587"/>
      <c r="Q345" s="2587"/>
      <c r="R345" s="2587"/>
      <c r="S345" s="2587"/>
      <c r="T345" s="2587"/>
      <c r="U345" s="2587"/>
      <c r="V345" s="2587"/>
      <c r="W345" s="2587"/>
      <c r="X345" s="2587"/>
      <c r="Y345" s="2587"/>
    </row>
    <row r="346" spans="1:25" s="2416" customFormat="1">
      <c r="A346" s="2412"/>
      <c r="B346" s="2413"/>
      <c r="C346" s="2444"/>
      <c r="D346" s="2415"/>
      <c r="E346" s="2554"/>
      <c r="F346" s="2403"/>
      <c r="G346" s="2606"/>
      <c r="H346" s="2606"/>
      <c r="I346" s="2606"/>
      <c r="J346" s="2606"/>
      <c r="K346" s="2606"/>
      <c r="L346" s="2606"/>
      <c r="M346" s="2606"/>
      <c r="N346" s="2606"/>
      <c r="O346" s="2606"/>
      <c r="P346" s="2606"/>
      <c r="Q346" s="2606"/>
      <c r="R346" s="2606"/>
      <c r="S346" s="2606"/>
      <c r="T346" s="2606"/>
      <c r="U346" s="2606"/>
      <c r="V346" s="2606"/>
      <c r="W346" s="2606"/>
      <c r="X346" s="2606"/>
      <c r="Y346" s="2606"/>
    </row>
    <row r="347" spans="1:25" s="2471" customFormat="1" ht="51">
      <c r="A347" s="2419">
        <f>COUNT($A$3:A346)+1</f>
        <v>40</v>
      </c>
      <c r="B347" s="2413" t="s">
        <v>3005</v>
      </c>
      <c r="C347" s="2444" t="s">
        <v>214</v>
      </c>
      <c r="D347" s="2415">
        <v>350</v>
      </c>
      <c r="E347" s="2554"/>
      <c r="F347" s="2403" t="str">
        <f>IF(AND(D347&lt;&gt;"",E347&lt;&gt;""),D347*E347,"")</f>
        <v/>
      </c>
      <c r="G347" s="2625"/>
      <c r="H347" s="2625"/>
      <c r="I347" s="2625"/>
      <c r="J347" s="2625"/>
      <c r="K347" s="2625"/>
      <c r="L347" s="2625"/>
      <c r="M347" s="2625"/>
      <c r="N347" s="2625"/>
      <c r="O347" s="2625"/>
      <c r="P347" s="2625"/>
      <c r="Q347" s="2625"/>
      <c r="R347" s="2625"/>
      <c r="S347" s="2625"/>
      <c r="T347" s="2625"/>
      <c r="U347" s="2625"/>
      <c r="V347" s="2625"/>
      <c r="W347" s="2625"/>
      <c r="X347" s="2625"/>
      <c r="Y347" s="2625"/>
    </row>
    <row r="348" spans="1:25" s="2471" customFormat="1">
      <c r="A348" s="2472"/>
      <c r="B348" s="2413"/>
      <c r="C348" s="2444"/>
      <c r="D348" s="2415"/>
      <c r="E348" s="2554"/>
      <c r="F348" s="2403"/>
      <c r="G348" s="2625"/>
      <c r="H348" s="2625"/>
      <c r="I348" s="2625"/>
      <c r="J348" s="2625"/>
      <c r="K348" s="2625"/>
      <c r="L348" s="2625"/>
      <c r="M348" s="2625"/>
      <c r="N348" s="2625"/>
      <c r="O348" s="2625"/>
      <c r="P348" s="2625"/>
      <c r="Q348" s="2625"/>
      <c r="R348" s="2625"/>
      <c r="S348" s="2625"/>
      <c r="T348" s="2625"/>
      <c r="U348" s="2625"/>
      <c r="V348" s="2625"/>
      <c r="W348" s="2625"/>
      <c r="X348" s="2625"/>
      <c r="Y348" s="2625"/>
    </row>
    <row r="349" spans="1:25" s="2471" customFormat="1" ht="25.5">
      <c r="A349" s="2419">
        <f>COUNT($A$3:A348)+1</f>
        <v>41</v>
      </c>
      <c r="B349" s="2413" t="s">
        <v>3447</v>
      </c>
      <c r="C349" s="2552"/>
      <c r="D349" s="2553"/>
      <c r="E349" s="2554"/>
      <c r="F349" s="2554"/>
      <c r="G349" s="2625"/>
      <c r="H349" s="2625"/>
      <c r="I349" s="2625"/>
      <c r="J349" s="2625"/>
      <c r="K349" s="2625"/>
      <c r="L349" s="2625"/>
      <c r="M349" s="2625"/>
      <c r="N349" s="2625"/>
      <c r="O349" s="2625"/>
      <c r="P349" s="2625"/>
      <c r="Q349" s="2625"/>
      <c r="R349" s="2625"/>
      <c r="S349" s="2625"/>
      <c r="T349" s="2625"/>
      <c r="U349" s="2625"/>
      <c r="V349" s="2625"/>
      <c r="W349" s="2625"/>
      <c r="X349" s="2625"/>
      <c r="Y349" s="2625"/>
    </row>
    <row r="350" spans="1:25" s="2471" customFormat="1">
      <c r="A350" s="2473"/>
      <c r="B350" s="2474"/>
      <c r="C350" s="2444" t="s">
        <v>84</v>
      </c>
      <c r="D350" s="2403">
        <v>4</v>
      </c>
      <c r="E350" s="2554"/>
      <c r="F350" s="2403" t="str">
        <f>IF(AND(D350&lt;&gt;"",E350&lt;&gt;""),D350*E350,"")</f>
        <v/>
      </c>
      <c r="G350" s="2625"/>
      <c r="H350" s="2625"/>
      <c r="I350" s="2625"/>
      <c r="J350" s="2625"/>
      <c r="K350" s="2625"/>
      <c r="L350" s="2625"/>
      <c r="M350" s="2625"/>
      <c r="N350" s="2625"/>
      <c r="O350" s="2625"/>
      <c r="P350" s="2625"/>
      <c r="Q350" s="2625"/>
      <c r="R350" s="2625"/>
      <c r="S350" s="2625"/>
      <c r="T350" s="2625"/>
      <c r="U350" s="2625"/>
      <c r="V350" s="2625"/>
      <c r="W350" s="2625"/>
      <c r="X350" s="2625"/>
      <c r="Y350" s="2625"/>
    </row>
    <row r="351" spans="1:25" s="2471" customFormat="1">
      <c r="A351" s="2472"/>
      <c r="B351" s="2413"/>
      <c r="C351" s="2444"/>
      <c r="D351" s="2415"/>
      <c r="E351" s="2554"/>
      <c r="F351" s="2403"/>
      <c r="G351" s="2625"/>
      <c r="H351" s="2625"/>
      <c r="I351" s="2625"/>
      <c r="J351" s="2625"/>
      <c r="K351" s="2625"/>
      <c r="L351" s="2625"/>
      <c r="M351" s="2625"/>
      <c r="N351" s="2625"/>
      <c r="O351" s="2625"/>
      <c r="P351" s="2625"/>
      <c r="Q351" s="2625"/>
      <c r="R351" s="2625"/>
      <c r="S351" s="2625"/>
      <c r="T351" s="2625"/>
      <c r="U351" s="2625"/>
      <c r="V351" s="2625"/>
      <c r="W351" s="2625"/>
      <c r="X351" s="2625"/>
      <c r="Y351" s="2625"/>
    </row>
    <row r="352" spans="1:25" ht="25.5">
      <c r="A352" s="2419">
        <f>COUNT($A$3:A351)+1</f>
        <v>42</v>
      </c>
      <c r="B352" s="2475" t="s">
        <v>3385</v>
      </c>
      <c r="C352" s="2444"/>
      <c r="D352" s="2415"/>
      <c r="E352" s="2554"/>
      <c r="F352" s="2403" t="str">
        <f>IF(AND(D352&lt;&gt;"",E352&lt;&gt;""),D352*E352,"")</f>
        <v/>
      </c>
    </row>
    <row r="353" spans="1:25" s="2556" customFormat="1" ht="25.5">
      <c r="A353" s="2555"/>
      <c r="B353" s="2476" t="s">
        <v>3386</v>
      </c>
      <c r="C353" s="2477"/>
      <c r="D353" s="2438"/>
      <c r="E353" s="2595"/>
      <c r="F353" s="2434"/>
      <c r="G353" s="2637"/>
      <c r="H353" s="2637"/>
      <c r="I353" s="2637"/>
      <c r="J353" s="2637"/>
      <c r="K353" s="2637"/>
      <c r="L353" s="2637"/>
      <c r="M353" s="2637"/>
      <c r="N353" s="2637"/>
      <c r="O353" s="2637"/>
      <c r="P353" s="2637"/>
      <c r="Q353" s="2637"/>
      <c r="R353" s="2637"/>
      <c r="S353" s="2637"/>
      <c r="T353" s="2637"/>
      <c r="U353" s="2637"/>
      <c r="V353" s="2637"/>
      <c r="W353" s="2637"/>
      <c r="X353" s="2637"/>
      <c r="Y353" s="2637"/>
    </row>
    <row r="354" spans="1:25" s="2556" customFormat="1">
      <c r="A354" s="2555"/>
      <c r="B354" s="2413" t="s">
        <v>3387</v>
      </c>
      <c r="C354" s="2477"/>
      <c r="D354" s="2438"/>
      <c r="E354" s="2595"/>
      <c r="F354" s="2434"/>
      <c r="G354" s="2637"/>
      <c r="H354" s="2637"/>
      <c r="I354" s="2637"/>
      <c r="J354" s="2637"/>
      <c r="K354" s="2637"/>
      <c r="L354" s="2637"/>
      <c r="M354" s="2637"/>
      <c r="N354" s="2637"/>
      <c r="O354" s="2637"/>
      <c r="P354" s="2637"/>
      <c r="Q354" s="2637"/>
      <c r="R354" s="2637"/>
      <c r="S354" s="2637"/>
      <c r="T354" s="2637"/>
      <c r="U354" s="2637"/>
      <c r="V354" s="2637"/>
      <c r="W354" s="2637"/>
      <c r="X354" s="2637"/>
      <c r="Y354" s="2637"/>
    </row>
    <row r="355" spans="1:25" s="2556" customFormat="1" ht="51">
      <c r="A355" s="2555"/>
      <c r="B355" s="2476" t="s">
        <v>3388</v>
      </c>
      <c r="C355" s="2477"/>
      <c r="D355" s="2438"/>
      <c r="E355" s="2595"/>
      <c r="F355" s="2434"/>
      <c r="G355" s="2637"/>
      <c r="H355" s="2637"/>
      <c r="I355" s="2637"/>
      <c r="J355" s="2637"/>
      <c r="K355" s="2637"/>
      <c r="L355" s="2637"/>
      <c r="M355" s="2637"/>
      <c r="N355" s="2637"/>
      <c r="O355" s="2637"/>
      <c r="P355" s="2637"/>
      <c r="Q355" s="2637"/>
      <c r="R355" s="2637"/>
      <c r="S355" s="2637"/>
      <c r="T355" s="2637"/>
      <c r="U355" s="2637"/>
      <c r="V355" s="2637"/>
      <c r="W355" s="2637"/>
      <c r="X355" s="2637"/>
      <c r="Y355" s="2637"/>
    </row>
    <row r="356" spans="1:25" s="2556" customFormat="1">
      <c r="A356" s="2555" t="s">
        <v>2909</v>
      </c>
      <c r="B356" s="2478" t="s">
        <v>3389</v>
      </c>
      <c r="C356" s="2444" t="s">
        <v>73</v>
      </c>
      <c r="D356" s="2403">
        <v>70</v>
      </c>
      <c r="E356" s="2554"/>
      <c r="F356" s="2403" t="str">
        <f>IF(AND(D356&lt;&gt;"",E356&lt;&gt;""),D356*E356,"")</f>
        <v/>
      </c>
      <c r="G356" s="2637"/>
      <c r="H356" s="2637"/>
      <c r="I356" s="2637"/>
      <c r="J356" s="2637"/>
      <c r="K356" s="2637"/>
      <c r="L356" s="2637"/>
      <c r="M356" s="2637"/>
      <c r="N356" s="2637"/>
      <c r="O356" s="2637"/>
      <c r="P356" s="2637"/>
      <c r="Q356" s="2637"/>
      <c r="R356" s="2637"/>
      <c r="S356" s="2637"/>
      <c r="T356" s="2637"/>
      <c r="U356" s="2637"/>
      <c r="V356" s="2637"/>
      <c r="W356" s="2637"/>
      <c r="X356" s="2637"/>
      <c r="Y356" s="2637"/>
    </row>
    <row r="357" spans="1:25">
      <c r="A357" s="2530"/>
      <c r="B357" s="2475"/>
      <c r="C357" s="2444"/>
      <c r="D357" s="2403"/>
      <c r="E357" s="2554"/>
      <c r="F357" s="2403"/>
    </row>
    <row r="358" spans="1:25" s="2471" customFormat="1">
      <c r="A358" s="2419">
        <f>COUNT($A$3:A357)+1</f>
        <v>43</v>
      </c>
      <c r="B358" s="2413" t="s">
        <v>3006</v>
      </c>
      <c r="C358" s="2414"/>
      <c r="D358" s="2415"/>
      <c r="E358" s="2554"/>
      <c r="F358" s="2403" t="str">
        <f>IF(AND(D358&lt;&gt;"",E358&lt;&gt;""),D358*E358,"")</f>
        <v/>
      </c>
      <c r="G358" s="2625"/>
      <c r="H358" s="2625"/>
      <c r="I358" s="2625"/>
      <c r="J358" s="2625"/>
      <c r="K358" s="2625"/>
      <c r="L358" s="2625"/>
      <c r="M358" s="2625"/>
      <c r="N358" s="2625"/>
      <c r="O358" s="2625"/>
      <c r="P358" s="2625"/>
      <c r="Q358" s="2625"/>
      <c r="R358" s="2625"/>
      <c r="S358" s="2625"/>
      <c r="T358" s="2625"/>
      <c r="U358" s="2625"/>
      <c r="V358" s="2625"/>
      <c r="W358" s="2625"/>
      <c r="X358" s="2625"/>
      <c r="Y358" s="2625"/>
    </row>
    <row r="359" spans="1:25" s="2471" customFormat="1">
      <c r="A359" s="2412"/>
      <c r="B359" s="2413"/>
      <c r="C359" s="2444" t="s">
        <v>73</v>
      </c>
      <c r="D359" s="2415">
        <v>1</v>
      </c>
      <c r="E359" s="2554"/>
      <c r="F359" s="2403" t="str">
        <f>IF(AND(D359&lt;&gt;"",E359&lt;&gt;""),D359*E359,"")</f>
        <v/>
      </c>
      <c r="G359" s="2625"/>
      <c r="H359" s="2625"/>
      <c r="I359" s="2625"/>
      <c r="J359" s="2625"/>
      <c r="K359" s="2625"/>
      <c r="L359" s="2625"/>
      <c r="M359" s="2625"/>
      <c r="N359" s="2625"/>
      <c r="O359" s="2625"/>
      <c r="P359" s="2625"/>
      <c r="Q359" s="2625"/>
      <c r="R359" s="2625"/>
      <c r="S359" s="2625"/>
      <c r="T359" s="2625"/>
      <c r="U359" s="2625"/>
      <c r="V359" s="2625"/>
      <c r="W359" s="2625"/>
      <c r="X359" s="2625"/>
      <c r="Y359" s="2625"/>
    </row>
    <row r="360" spans="1:25" s="2471" customFormat="1">
      <c r="A360" s="2530"/>
      <c r="B360" s="2413"/>
      <c r="C360" s="2444"/>
      <c r="D360" s="2415"/>
      <c r="E360" s="2403" t="s">
        <v>2742</v>
      </c>
      <c r="F360" s="2403" t="str">
        <f>IF(AND(D360&lt;&gt;"",E360&lt;&gt;""),D360*E360,"")</f>
        <v/>
      </c>
      <c r="G360" s="2625"/>
      <c r="H360" s="2625"/>
      <c r="I360" s="2625"/>
      <c r="J360" s="2625"/>
      <c r="K360" s="2625"/>
      <c r="L360" s="2625"/>
      <c r="M360" s="2625"/>
      <c r="N360" s="2625"/>
      <c r="O360" s="2625"/>
      <c r="P360" s="2625"/>
      <c r="Q360" s="2625"/>
      <c r="R360" s="2625"/>
      <c r="S360" s="2625"/>
      <c r="T360" s="2625"/>
      <c r="U360" s="2625"/>
      <c r="V360" s="2625"/>
      <c r="W360" s="2625"/>
      <c r="X360" s="2625"/>
      <c r="Y360" s="2625"/>
    </row>
    <row r="361" spans="1:25" s="2471" customFormat="1">
      <c r="A361" s="2530"/>
      <c r="B361" s="2413" t="s">
        <v>2826</v>
      </c>
      <c r="C361" s="2444"/>
      <c r="D361" s="2415"/>
      <c r="E361" s="2403" t="s">
        <v>2742</v>
      </c>
      <c r="F361" s="2403">
        <f>SUM(F2:F359)</f>
        <v>0</v>
      </c>
      <c r="G361" s="2625"/>
      <c r="H361" s="2625"/>
      <c r="I361" s="2625"/>
      <c r="J361" s="2625"/>
      <c r="K361" s="2625"/>
      <c r="L361" s="2625"/>
      <c r="M361" s="2625"/>
      <c r="N361" s="2625"/>
      <c r="O361" s="2625"/>
      <c r="P361" s="2625"/>
      <c r="Q361" s="2625"/>
      <c r="R361" s="2625"/>
      <c r="S361" s="2625"/>
      <c r="T361" s="2625"/>
      <c r="U361" s="2625"/>
      <c r="V361" s="2625"/>
      <c r="W361" s="2625"/>
      <c r="X361" s="2625"/>
      <c r="Y361" s="2625"/>
    </row>
    <row r="362" spans="1:25" s="2471" customFormat="1">
      <c r="A362" s="2530"/>
      <c r="B362" s="2413"/>
      <c r="C362" s="2444"/>
      <c r="D362" s="2415"/>
      <c r="E362" s="2403" t="s">
        <v>2742</v>
      </c>
      <c r="F362" s="2403" t="str">
        <f>IF(AND(D362&lt;&gt;"",E362&lt;&gt;""),D362*E362,"")</f>
        <v/>
      </c>
      <c r="G362" s="2625"/>
      <c r="H362" s="2625"/>
      <c r="I362" s="2625"/>
      <c r="J362" s="2625"/>
      <c r="K362" s="2625"/>
      <c r="L362" s="2625"/>
      <c r="M362" s="2625"/>
      <c r="N362" s="2625"/>
      <c r="O362" s="2625"/>
      <c r="P362" s="2625"/>
      <c r="Q362" s="2625"/>
      <c r="R362" s="2625"/>
      <c r="S362" s="2625"/>
      <c r="T362" s="2625"/>
      <c r="U362" s="2625"/>
      <c r="V362" s="2625"/>
      <c r="W362" s="2625"/>
      <c r="X362" s="2625"/>
      <c r="Y362" s="2625"/>
    </row>
  </sheetData>
  <sheetProtection algorithmName="SHA-512" hashValue="Hk6YKrs+VHsPeRkEOX9gHtDjK4jvN690XuGOnb0pwZqU3fXy3xdH4XeLQiqC9zDvMihW3nWBG31btwVARstHDQ==" saltValue="k6gZNHY10BNI0BjN6/zH5g==" spinCount="100000" sheet="1" objects="1" scenarios="1" selectLockedCells="1"/>
  <pageMargins left="0.74803149606299213" right="0.74803149606299213" top="0.98425196850393704" bottom="0.98425196850393704" header="0.51181102362204722" footer="0.51181102362204722"/>
  <pageSetup paperSize="9" firstPageNumber="0" orientation="portrait" verticalDpi="300" r:id="rId1"/>
  <headerFooter alignWithMargins="0">
    <oddHeader>&amp;COGREVANJE</oddHeader>
    <oddFooter xml:space="preserve">&amp;C&amp;P/&amp;N&amp;RPZI
</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1FEA8-DE72-42EF-8FC4-FD77E35256E5}">
  <dimension ref="A1:N67"/>
  <sheetViews>
    <sheetView view="pageBreakPreview" zoomScaleNormal="100" zoomScaleSheetLayoutView="100" workbookViewId="0">
      <selection activeCell="E23" sqref="E23"/>
    </sheetView>
  </sheetViews>
  <sheetFormatPr defaultRowHeight="15"/>
  <cols>
    <col min="1" max="1" width="9.140625" style="2639"/>
    <col min="2" max="2" width="47.42578125" style="2639" customWidth="1"/>
    <col min="3" max="3" width="10.140625" style="2639" bestFit="1" customWidth="1"/>
    <col min="4" max="16384" width="9.140625" style="2639"/>
  </cols>
  <sheetData>
    <row r="1" spans="1:6">
      <c r="A1" s="2638"/>
      <c r="C1" s="2638"/>
      <c r="F1" s="2640"/>
    </row>
    <row r="2" spans="1:6" ht="15.75">
      <c r="A2" s="2641"/>
      <c r="B2" s="2642" t="s">
        <v>2707</v>
      </c>
      <c r="C2" s="2638"/>
      <c r="F2" s="2640"/>
    </row>
    <row r="3" spans="1:6" ht="15.75">
      <c r="A3" s="2641"/>
      <c r="B3" s="2642"/>
      <c r="C3" s="2638"/>
      <c r="F3" s="2640"/>
    </row>
    <row r="4" spans="1:6" ht="15.75">
      <c r="A4" s="2643" t="s">
        <v>82</v>
      </c>
      <c r="B4" s="2642" t="s">
        <v>3568</v>
      </c>
      <c r="C4" s="2638"/>
      <c r="F4" s="2640"/>
    </row>
    <row r="5" spans="1:6" ht="15.75">
      <c r="A5" s="2641"/>
      <c r="B5" s="2642"/>
      <c r="C5" s="2638"/>
      <c r="F5" s="2640"/>
    </row>
    <row r="6" spans="1:6" ht="15.75">
      <c r="A6" s="2641"/>
      <c r="B6" s="2644" t="s">
        <v>3144</v>
      </c>
      <c r="C6" s="2638"/>
      <c r="F6" s="2640"/>
    </row>
    <row r="7" spans="1:6" ht="15.75">
      <c r="A7" s="2641"/>
      <c r="B7" s="2644"/>
      <c r="C7" s="2638"/>
      <c r="F7" s="2640"/>
    </row>
    <row r="8" spans="1:6" ht="15.75">
      <c r="A8" s="2641"/>
      <c r="B8" s="2644"/>
      <c r="C8" s="2638"/>
      <c r="F8" s="2640"/>
    </row>
    <row r="9" spans="1:6" ht="15.75">
      <c r="A9" s="2643"/>
      <c r="B9" s="2642"/>
      <c r="C9" s="2638"/>
      <c r="F9" s="2640"/>
    </row>
    <row r="10" spans="1:6" ht="15.75">
      <c r="A10" s="2646" t="s">
        <v>2668</v>
      </c>
      <c r="B10" s="2647" t="s">
        <v>2669</v>
      </c>
      <c r="C10" s="2648">
        <f>+'3_1_KN1-GARDEROBE'!F120</f>
        <v>0</v>
      </c>
      <c r="D10" s="2649" t="s">
        <v>2645</v>
      </c>
      <c r="F10" s="2640"/>
    </row>
    <row r="11" spans="1:6" ht="15.75">
      <c r="A11" s="2646" t="s">
        <v>2670</v>
      </c>
      <c r="B11" s="2650" t="s">
        <v>2671</v>
      </c>
      <c r="C11" s="2648">
        <f>+'3_2_KN2_FIZIOTERAPIJA'!F150</f>
        <v>0</v>
      </c>
      <c r="D11" s="2649" t="s">
        <v>2645</v>
      </c>
      <c r="F11" s="2640"/>
    </row>
    <row r="12" spans="1:6" ht="15.75">
      <c r="A12" s="2646" t="s">
        <v>2672</v>
      </c>
      <c r="B12" s="2647" t="s">
        <v>2673</v>
      </c>
      <c r="C12" s="2648">
        <f>+'3_3_KN3-AMBULANTE'!F203</f>
        <v>0</v>
      </c>
      <c r="D12" s="2649" t="s">
        <v>2645</v>
      </c>
      <c r="F12" s="2640"/>
    </row>
    <row r="13" spans="1:6" ht="15.75">
      <c r="A13" s="2646" t="s">
        <v>2674</v>
      </c>
      <c r="B13" s="2647" t="s">
        <v>2675</v>
      </c>
      <c r="C13" s="2648">
        <f>+'3_4_K4 VEČNAMENSKI'!F159</f>
        <v>0</v>
      </c>
      <c r="D13" s="2649" t="s">
        <v>2645</v>
      </c>
    </row>
    <row r="14" spans="1:6" ht="15.75">
      <c r="A14" s="2646" t="s">
        <v>2676</v>
      </c>
      <c r="B14" s="2647" t="s">
        <v>2677</v>
      </c>
      <c r="C14" s="2648">
        <f>+'3_6_KN6-SANITARIJE'!F148</f>
        <v>0</v>
      </c>
      <c r="D14" s="2649" t="s">
        <v>2645</v>
      </c>
    </row>
    <row r="15" spans="1:6" ht="15.75">
      <c r="A15" s="2646" t="s">
        <v>2678</v>
      </c>
      <c r="B15" s="2647" t="s">
        <v>2679</v>
      </c>
      <c r="C15" s="2640">
        <f>+'3_7_KN7-DELAVNICA'!F72</f>
        <v>0</v>
      </c>
      <c r="D15" s="2649" t="s">
        <v>2645</v>
      </c>
    </row>
    <row r="16" spans="1:6" ht="15.75">
      <c r="A16" s="2646" t="s">
        <v>2680</v>
      </c>
      <c r="B16" s="2647" t="s">
        <v>2681</v>
      </c>
      <c r="C16" s="2640">
        <f>+'N8-LOKALNI PREZRAČEVANJE'!F212</f>
        <v>0</v>
      </c>
      <c r="D16" s="2649" t="s">
        <v>2645</v>
      </c>
    </row>
    <row r="17" spans="1:12" ht="15.75">
      <c r="A17" s="2646" t="s">
        <v>2682</v>
      </c>
      <c r="B17" s="2647" t="s">
        <v>2683</v>
      </c>
      <c r="C17" s="2640">
        <f>+'3_9_N9-GARAŽE'!F64</f>
        <v>0</v>
      </c>
      <c r="D17" s="2649" t="s">
        <v>2645</v>
      </c>
    </row>
    <row r="18" spans="1:12" ht="15.75">
      <c r="A18" s="2646"/>
    </row>
    <row r="19" spans="1:12" ht="15.75">
      <c r="A19" s="2638"/>
      <c r="B19" s="2651" t="s">
        <v>1822</v>
      </c>
      <c r="C19" s="2652">
        <f>SUM(C9:C18)</f>
        <v>0</v>
      </c>
      <c r="D19" s="2653" t="s">
        <v>2645</v>
      </c>
      <c r="F19" s="2640"/>
    </row>
    <row r="20" spans="1:12" ht="15.75">
      <c r="A20" s="2638"/>
      <c r="C20" s="2654"/>
      <c r="D20" s="2655"/>
      <c r="F20" s="2640"/>
    </row>
    <row r="21" spans="1:12">
      <c r="A21" s="2638"/>
      <c r="B21" s="2639" t="s">
        <v>2686</v>
      </c>
      <c r="C21" s="2638"/>
      <c r="F21" s="2640"/>
    </row>
    <row r="22" spans="1:12">
      <c r="A22" s="2638"/>
      <c r="C22" s="2638"/>
      <c r="F22" s="2640"/>
    </row>
    <row r="23" spans="1:12" s="2658" customFormat="1" ht="45.2" customHeight="1">
      <c r="A23" s="2656">
        <v>1</v>
      </c>
      <c r="B23" s="2657" t="s">
        <v>2687</v>
      </c>
      <c r="C23" s="2645"/>
      <c r="E23" s="2659"/>
      <c r="F23" s="2660"/>
      <c r="G23" s="2660"/>
      <c r="H23" s="2660"/>
      <c r="I23" s="2648"/>
      <c r="J23" s="2660"/>
      <c r="K23" s="2660"/>
      <c r="L23" s="2660"/>
    </row>
    <row r="24" spans="1:12" s="2658" customFormat="1" ht="25.5">
      <c r="A24" s="2656">
        <v>2</v>
      </c>
      <c r="B24" s="2661" t="s">
        <v>2688</v>
      </c>
      <c r="C24" s="2645"/>
      <c r="E24" s="2659"/>
      <c r="F24" s="2660"/>
      <c r="G24" s="2660"/>
      <c r="H24" s="2660"/>
      <c r="I24" s="2648"/>
      <c r="J24" s="2660"/>
      <c r="K24" s="2660"/>
      <c r="L24" s="2660"/>
    </row>
    <row r="25" spans="1:12" s="2658" customFormat="1" ht="13.15" customHeight="1">
      <c r="A25" s="2656"/>
      <c r="B25" s="2661"/>
      <c r="C25" s="2645"/>
      <c r="E25" s="2659"/>
      <c r="F25" s="2660"/>
      <c r="G25" s="2660"/>
      <c r="H25" s="2660"/>
      <c r="I25" s="2648"/>
      <c r="J25" s="2660"/>
      <c r="K25" s="2660"/>
      <c r="L25" s="2660"/>
    </row>
    <row r="26" spans="1:12" s="2658" customFormat="1" ht="38.25">
      <c r="A26" s="2656">
        <v>3</v>
      </c>
      <c r="B26" s="2661" t="s">
        <v>2689</v>
      </c>
      <c r="C26" s="2645"/>
      <c r="E26" s="2659"/>
      <c r="F26" s="2660"/>
      <c r="G26" s="2660"/>
      <c r="H26" s="2660"/>
      <c r="I26" s="2648"/>
      <c r="J26" s="2660"/>
      <c r="K26" s="2660"/>
      <c r="L26" s="2660"/>
    </row>
    <row r="27" spans="1:12" s="2658" customFormat="1" ht="13.15" customHeight="1">
      <c r="A27" s="2656"/>
      <c r="B27" s="2661"/>
      <c r="C27" s="2645"/>
      <c r="E27" s="2659"/>
      <c r="F27" s="2660"/>
      <c r="G27" s="2660"/>
      <c r="H27" s="2660"/>
      <c r="I27" s="2648"/>
      <c r="J27" s="2660"/>
      <c r="K27" s="2660"/>
      <c r="L27" s="2660"/>
    </row>
    <row r="28" spans="1:12" s="2658" customFormat="1" ht="76.5" customHeight="1">
      <c r="A28" s="2656">
        <v>4</v>
      </c>
      <c r="B28" s="2657" t="s">
        <v>2690</v>
      </c>
      <c r="C28" s="2645"/>
      <c r="E28" s="2659"/>
      <c r="F28" s="2660"/>
      <c r="G28" s="2660"/>
      <c r="H28" s="2660"/>
      <c r="I28" s="2648"/>
      <c r="J28" s="2660"/>
      <c r="K28" s="2660"/>
      <c r="L28" s="2660"/>
    </row>
    <row r="29" spans="1:12" s="2658" customFormat="1" ht="25.5">
      <c r="A29" s="2656">
        <v>5</v>
      </c>
      <c r="B29" s="2661" t="s">
        <v>2691</v>
      </c>
      <c r="C29" s="2645"/>
      <c r="E29" s="2659"/>
      <c r="F29" s="2660"/>
      <c r="G29" s="2660"/>
      <c r="H29" s="2660"/>
      <c r="I29" s="2648"/>
      <c r="J29" s="2660"/>
      <c r="K29" s="2660"/>
      <c r="L29" s="2660"/>
    </row>
    <row r="30" spans="1:12" s="2658" customFormat="1" ht="12.75">
      <c r="A30" s="2656"/>
      <c r="B30" s="2661"/>
      <c r="C30" s="2645"/>
      <c r="E30" s="2659"/>
      <c r="F30" s="2660"/>
      <c r="G30" s="2660"/>
      <c r="H30" s="2660"/>
      <c r="I30" s="2648"/>
      <c r="J30" s="2660"/>
      <c r="K30" s="2660"/>
      <c r="L30" s="2660"/>
    </row>
    <row r="31" spans="1:12" s="2658" customFormat="1" ht="38.25">
      <c r="A31" s="2656">
        <v>6</v>
      </c>
      <c r="B31" s="2661" t="s">
        <v>2692</v>
      </c>
      <c r="C31" s="2645"/>
      <c r="E31" s="2659"/>
      <c r="F31" s="2660"/>
      <c r="G31" s="2660"/>
      <c r="H31" s="2660"/>
      <c r="I31" s="2648"/>
      <c r="J31" s="2660"/>
      <c r="K31" s="2660"/>
      <c r="L31" s="2660"/>
    </row>
    <row r="32" spans="1:12" s="2658" customFormat="1" ht="12.75">
      <c r="A32" s="2656"/>
      <c r="B32" s="2661"/>
      <c r="C32" s="2645"/>
      <c r="E32" s="2659"/>
      <c r="F32" s="2660"/>
      <c r="G32" s="2660"/>
      <c r="H32" s="2660"/>
      <c r="I32" s="2648"/>
      <c r="J32" s="2660"/>
      <c r="K32" s="2660"/>
      <c r="L32" s="2660"/>
    </row>
    <row r="33" spans="1:14" s="2658" customFormat="1" ht="76.5" customHeight="1">
      <c r="A33" s="2656">
        <v>7</v>
      </c>
      <c r="B33" s="2657" t="s">
        <v>2693</v>
      </c>
      <c r="C33" s="2645"/>
      <c r="E33" s="2659"/>
      <c r="F33" s="2660"/>
      <c r="G33" s="2660"/>
      <c r="H33" s="2660"/>
      <c r="I33" s="2648"/>
      <c r="J33" s="2660"/>
      <c r="K33" s="2660"/>
      <c r="L33" s="2660"/>
    </row>
    <row r="34" spans="1:14" s="2658" customFormat="1" ht="51" customHeight="1">
      <c r="A34" s="2656">
        <v>8</v>
      </c>
      <c r="B34" s="2657" t="s">
        <v>3569</v>
      </c>
      <c r="C34" s="2645"/>
      <c r="E34" s="2659"/>
      <c r="F34" s="2660"/>
      <c r="G34" s="2660"/>
      <c r="H34" s="2660"/>
      <c r="I34" s="2648"/>
      <c r="J34" s="2660"/>
      <c r="K34" s="2660"/>
      <c r="L34" s="2660"/>
    </row>
    <row r="35" spans="1:14" s="2658" customFormat="1" ht="76.5">
      <c r="A35" s="2656">
        <v>9</v>
      </c>
      <c r="B35" s="2661" t="s">
        <v>2695</v>
      </c>
      <c r="C35" s="2645"/>
      <c r="E35" s="2659"/>
      <c r="F35" s="2660"/>
      <c r="G35" s="2660"/>
      <c r="H35" s="2660"/>
      <c r="I35" s="2648"/>
      <c r="J35" s="2660"/>
      <c r="K35" s="2660"/>
      <c r="L35" s="2660"/>
    </row>
    <row r="36" spans="1:14" s="2658" customFormat="1" ht="12.75">
      <c r="A36" s="2656"/>
      <c r="B36" s="2661"/>
      <c r="C36" s="2645"/>
      <c r="E36" s="2659"/>
      <c r="F36" s="2660"/>
      <c r="G36" s="2660"/>
      <c r="H36" s="2660"/>
      <c r="I36" s="2648"/>
      <c r="J36" s="2660"/>
      <c r="K36" s="2660"/>
      <c r="L36" s="2660"/>
    </row>
    <row r="37" spans="1:14" s="2658" customFormat="1" ht="38.25">
      <c r="A37" s="2656">
        <v>10</v>
      </c>
      <c r="B37" s="2661" t="s">
        <v>2696</v>
      </c>
      <c r="C37" s="2645"/>
      <c r="E37" s="2659"/>
      <c r="F37" s="2660"/>
      <c r="G37" s="2660"/>
      <c r="H37" s="2660"/>
      <c r="I37" s="2648"/>
      <c r="J37" s="2660"/>
      <c r="K37" s="2660"/>
      <c r="L37" s="2660"/>
    </row>
    <row r="38" spans="1:14" s="2658" customFormat="1" ht="12.75">
      <c r="A38" s="2656"/>
      <c r="B38" s="2661"/>
      <c r="C38" s="2645"/>
      <c r="E38" s="2659"/>
      <c r="F38" s="2660"/>
      <c r="G38" s="2660"/>
      <c r="H38" s="2660"/>
      <c r="I38" s="2648"/>
      <c r="J38" s="2660"/>
      <c r="K38" s="2660"/>
      <c r="L38" s="2660"/>
    </row>
    <row r="39" spans="1:14" s="2658" customFormat="1" ht="38.25">
      <c r="A39" s="2656">
        <v>11</v>
      </c>
      <c r="B39" s="2661" t="s">
        <v>2697</v>
      </c>
      <c r="C39" s="2645"/>
      <c r="E39" s="2659"/>
      <c r="F39" s="2660"/>
      <c r="G39" s="2660"/>
      <c r="H39" s="2660"/>
      <c r="I39" s="2648"/>
      <c r="J39" s="2660"/>
      <c r="K39" s="2660"/>
      <c r="L39" s="2660"/>
    </row>
    <row r="40" spans="1:14">
      <c r="A40" s="2638"/>
      <c r="C40" s="2638"/>
      <c r="F40" s="2640"/>
    </row>
    <row r="41" spans="1:14" s="2658" customFormat="1" ht="12.75">
      <c r="A41" s="2656"/>
      <c r="B41" s="2662"/>
      <c r="C41" s="2645"/>
      <c r="E41" s="2659"/>
      <c r="F41" s="2660"/>
      <c r="G41" s="2660"/>
      <c r="H41" s="2660"/>
      <c r="I41" s="2648"/>
      <c r="J41" s="2660"/>
      <c r="K41" s="2660"/>
      <c r="L41" s="2660"/>
    </row>
    <row r="42" spans="1:14" s="2658" customFormat="1" ht="15.75">
      <c r="A42" s="2663"/>
      <c r="B42" s="2664" t="s">
        <v>2698</v>
      </c>
      <c r="C42" s="2645"/>
      <c r="E42" s="2659"/>
      <c r="F42" s="2660"/>
      <c r="G42" s="2660"/>
      <c r="H42" s="2660"/>
      <c r="I42" s="2648"/>
      <c r="J42" s="2660"/>
      <c r="K42" s="2660"/>
      <c r="L42" s="2660"/>
    </row>
    <row r="43" spans="1:14" s="2658" customFormat="1" ht="12.75">
      <c r="A43" s="2656"/>
      <c r="B43" s="2665"/>
      <c r="C43" s="2645"/>
      <c r="E43" s="2659"/>
      <c r="F43" s="2660"/>
      <c r="G43" s="2660"/>
      <c r="H43" s="2660"/>
      <c r="I43" s="2648"/>
      <c r="J43" s="2660"/>
      <c r="K43" s="2660"/>
      <c r="L43" s="2660"/>
    </row>
    <row r="44" spans="1:14" s="2658" customFormat="1" ht="38.25">
      <c r="A44" s="1565"/>
      <c r="B44" s="2198" t="s">
        <v>3570</v>
      </c>
      <c r="C44" s="2645"/>
      <c r="D44" s="1567"/>
      <c r="E44" s="2659"/>
      <c r="F44" s="2660"/>
      <c r="G44" s="2660"/>
      <c r="H44" s="2660"/>
      <c r="I44" s="2648"/>
      <c r="J44" s="2660"/>
      <c r="K44" s="2660"/>
      <c r="L44" s="2660"/>
      <c r="N44" s="2657"/>
    </row>
    <row r="45" spans="1:14" s="2658" customFormat="1" ht="88.5" customHeight="1">
      <c r="A45" s="1565"/>
      <c r="B45" s="2198" t="s">
        <v>2700</v>
      </c>
      <c r="C45" s="2645"/>
      <c r="D45" s="1567"/>
      <c r="E45" s="2659"/>
      <c r="F45" s="2660"/>
      <c r="G45" s="2660"/>
      <c r="H45" s="2660"/>
      <c r="I45" s="2648"/>
      <c r="J45" s="2660"/>
      <c r="K45" s="2660"/>
      <c r="L45" s="2660"/>
      <c r="N45" s="2657"/>
    </row>
    <row r="46" spans="1:14" s="2658" customFormat="1" ht="60" customHeight="1">
      <c r="A46" s="1565"/>
      <c r="B46" s="2198" t="s">
        <v>2701</v>
      </c>
      <c r="C46" s="2645"/>
      <c r="D46" s="1567"/>
      <c r="E46" s="2659"/>
      <c r="F46" s="2660"/>
      <c r="G46" s="2660"/>
      <c r="H46" s="2660"/>
      <c r="I46" s="2648"/>
      <c r="J46" s="2660"/>
      <c r="K46" s="2660"/>
      <c r="L46" s="2660"/>
      <c r="N46" s="2657"/>
    </row>
    <row r="47" spans="1:14" s="2658" customFormat="1" ht="45.2" customHeight="1">
      <c r="A47" s="1565"/>
      <c r="B47" s="2198" t="s">
        <v>2702</v>
      </c>
      <c r="C47" s="2645"/>
      <c r="D47" s="1567"/>
      <c r="E47" s="2659"/>
      <c r="F47" s="2660"/>
      <c r="G47" s="2660"/>
      <c r="H47" s="2660"/>
      <c r="I47" s="2648"/>
      <c r="J47" s="2660"/>
      <c r="K47" s="2660"/>
      <c r="L47" s="2660"/>
      <c r="N47" s="2657"/>
    </row>
    <row r="48" spans="1:14" s="2658" customFormat="1" ht="25.5">
      <c r="A48" s="1565"/>
      <c r="B48" s="2198" t="s">
        <v>2703</v>
      </c>
      <c r="C48" s="2645"/>
      <c r="D48" s="1567"/>
      <c r="E48" s="2659"/>
      <c r="F48" s="2660"/>
      <c r="G48" s="2660"/>
      <c r="H48" s="2660"/>
      <c r="I48" s="2648"/>
      <c r="J48" s="2660"/>
      <c r="K48" s="2660"/>
      <c r="L48" s="2660"/>
      <c r="N48" s="2666"/>
    </row>
    <row r="49" spans="1:14" s="1572" customFormat="1" ht="12.75">
      <c r="A49" s="1565"/>
      <c r="B49" s="2667" t="s">
        <v>2704</v>
      </c>
      <c r="C49" s="1569"/>
      <c r="D49" s="1567"/>
      <c r="E49" s="2659"/>
      <c r="F49" s="2668"/>
      <c r="G49" s="2668"/>
      <c r="H49" s="2668"/>
      <c r="I49" s="2669"/>
      <c r="J49" s="2660"/>
      <c r="K49" s="2660"/>
      <c r="L49" s="2660"/>
      <c r="N49" s="2666"/>
    </row>
    <row r="50" spans="1:14" s="1572" customFormat="1" ht="12.75">
      <c r="A50" s="1565"/>
      <c r="B50" s="2667" t="s">
        <v>2705</v>
      </c>
      <c r="C50" s="1569"/>
      <c r="D50" s="1567"/>
      <c r="E50" s="2659"/>
      <c r="F50" s="2668"/>
      <c r="G50" s="2668"/>
      <c r="H50" s="2668"/>
      <c r="I50" s="2669"/>
      <c r="J50" s="2660"/>
      <c r="K50" s="2660"/>
      <c r="L50" s="2660"/>
      <c r="N50" s="2666"/>
    </row>
    <row r="51" spans="1:14" s="1572" customFormat="1" ht="38.25">
      <c r="A51" s="1565"/>
      <c r="B51" s="1606" t="s">
        <v>2710</v>
      </c>
      <c r="C51" s="1569"/>
      <c r="D51" s="1567"/>
      <c r="E51" s="2659"/>
      <c r="F51" s="2668"/>
      <c r="G51" s="2668"/>
      <c r="H51" s="2668"/>
      <c r="I51" s="2669"/>
      <c r="J51" s="2660"/>
      <c r="K51" s="2660"/>
      <c r="L51" s="2660"/>
      <c r="N51" s="2666"/>
    </row>
    <row r="52" spans="1:14" s="1572" customFormat="1" ht="63.75">
      <c r="A52" s="1565"/>
      <c r="B52" s="1610" t="s">
        <v>2711</v>
      </c>
      <c r="C52" s="1569"/>
      <c r="D52" s="1567"/>
      <c r="E52" s="2659"/>
      <c r="F52" s="2668"/>
      <c r="G52" s="2668"/>
      <c r="H52" s="2668"/>
      <c r="I52" s="2669"/>
      <c r="J52" s="2660"/>
      <c r="K52" s="2660"/>
      <c r="L52" s="2660"/>
      <c r="N52" s="2666"/>
    </row>
    <row r="53" spans="1:14" s="1572" customFormat="1" ht="12.75">
      <c r="A53" s="1565"/>
      <c r="B53" s="2198" t="s">
        <v>2712</v>
      </c>
      <c r="C53" s="1569"/>
      <c r="D53" s="1567"/>
      <c r="E53" s="2659"/>
      <c r="F53" s="2668"/>
      <c r="G53" s="2668"/>
      <c r="H53" s="2668"/>
      <c r="I53" s="2669"/>
      <c r="J53" s="2660"/>
      <c r="K53" s="2660"/>
      <c r="L53" s="2660"/>
      <c r="N53" s="2666"/>
    </row>
    <row r="54" spans="1:14" s="2658" customFormat="1" ht="76.5">
      <c r="A54" s="1565"/>
      <c r="B54" s="2657" t="s">
        <v>2706</v>
      </c>
      <c r="C54" s="2645"/>
      <c r="D54" s="2645"/>
      <c r="E54" s="2199"/>
      <c r="F54" s="2660"/>
      <c r="G54" s="2660"/>
      <c r="H54" s="2660"/>
      <c r="I54" s="2648"/>
      <c r="J54" s="2200"/>
      <c r="K54" s="2200"/>
      <c r="L54" s="2200"/>
    </row>
    <row r="55" spans="1:14">
      <c r="A55" s="2638"/>
      <c r="C55" s="2638"/>
      <c r="F55" s="2640"/>
    </row>
    <row r="56" spans="1:14">
      <c r="A56" s="2638"/>
      <c r="C56" s="2638"/>
      <c r="F56" s="2640"/>
    </row>
    <row r="57" spans="1:14">
      <c r="A57" s="2638"/>
      <c r="C57" s="2638"/>
      <c r="F57" s="2640"/>
    </row>
    <row r="58" spans="1:14">
      <c r="A58" s="2638"/>
      <c r="C58" s="2638"/>
      <c r="F58" s="2640"/>
    </row>
    <row r="59" spans="1:14">
      <c r="A59" s="2638"/>
      <c r="C59" s="2638"/>
      <c r="F59" s="2640"/>
    </row>
    <row r="60" spans="1:14">
      <c r="A60" s="2638"/>
      <c r="C60" s="2638"/>
      <c r="F60" s="2640"/>
    </row>
    <row r="61" spans="1:14">
      <c r="A61" s="2638"/>
      <c r="C61" s="2638"/>
      <c r="F61" s="2640"/>
    </row>
    <row r="62" spans="1:14">
      <c r="A62" s="2638"/>
      <c r="C62" s="2638"/>
      <c r="F62" s="2640"/>
    </row>
    <row r="63" spans="1:14">
      <c r="A63" s="2638"/>
      <c r="C63" s="2638"/>
      <c r="F63" s="2640"/>
    </row>
    <row r="64" spans="1:14" ht="15.75">
      <c r="A64" s="2670"/>
      <c r="B64" s="2671"/>
      <c r="C64" s="2670"/>
      <c r="D64" s="2672"/>
      <c r="F64" s="2640"/>
    </row>
    <row r="65" spans="1:6" ht="15.75">
      <c r="A65" s="2638"/>
      <c r="B65" s="2642"/>
      <c r="C65" s="2638"/>
      <c r="F65" s="2640"/>
    </row>
    <row r="66" spans="1:6" ht="15.75">
      <c r="A66" s="2638"/>
      <c r="B66" s="2642"/>
      <c r="C66" s="2638"/>
      <c r="F66" s="2640"/>
    </row>
    <row r="67" spans="1:6" ht="15.75">
      <c r="A67" s="2673"/>
      <c r="B67" s="2642"/>
      <c r="C67" s="2638"/>
      <c r="F67" s="2640"/>
    </row>
  </sheetData>
  <sheetProtection algorithmName="SHA-512" hashValue="KzsSMcEK9Mr1PSKDR/CJlC21b4OAGg3MnLvW8JjlImTMX3U5pgRQuzqcZ4VSKSndjM6rsqfhouHjrlE+l22D4g==" saltValue="oDFvutWFekqO7umT92+Vew==" spinCount="100000" sheet="1" objects="1" scenarios="1" selectLockedCells="1"/>
  <pageMargins left="0.70866141732283472" right="0.70866141732283472" top="0.74803149606299213" bottom="0.74803149606299213" header="0.31496062992125984" footer="0.31496062992125984"/>
  <pageSetup paperSize="9" orientation="portrait" r:id="rId1"/>
  <headerFooter>
    <oddHeader>&amp;CPREZRAČEVANJE KLIMATIZACIJA</oddHeader>
    <oddFooter>&amp;C&amp;P/&amp;N&amp;RPZI</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D6C70-070D-4F4D-8CCE-3EE5998A40D6}">
  <sheetPr>
    <tabColor theme="5" tint="0.59999389629810485"/>
  </sheetPr>
  <dimension ref="A1:Z190"/>
  <sheetViews>
    <sheetView topLeftCell="A14" zoomScaleNormal="100" zoomScaleSheetLayoutView="100" workbookViewId="0">
      <selection activeCell="E17" sqref="E17"/>
    </sheetView>
  </sheetViews>
  <sheetFormatPr defaultColWidth="8.85546875" defaultRowHeight="12.75"/>
  <cols>
    <col min="1" max="1" width="7" style="2803" customWidth="1"/>
    <col min="2" max="2" width="51.85546875" style="2657" customWidth="1"/>
    <col min="3" max="3" width="4.5703125" style="2648" customWidth="1"/>
    <col min="4" max="4" width="8" style="2784" customWidth="1"/>
    <col min="5" max="5" width="8.85546875" style="2785" customWidth="1"/>
    <col min="6" max="6" width="8.85546875" style="2786" customWidth="1"/>
    <col min="7" max="7" width="8.140625" style="3069" bestFit="1" customWidth="1"/>
    <col min="8" max="8" width="4.42578125" style="3070" bestFit="1" customWidth="1"/>
    <col min="9" max="9" width="2.42578125" style="3070" customWidth="1"/>
    <col min="10" max="10" width="10.42578125" style="3070" bestFit="1" customWidth="1"/>
    <col min="11" max="11" width="8.85546875" style="2659" customWidth="1"/>
    <col min="12" max="12" width="11" style="3070" customWidth="1"/>
    <col min="13" max="13" width="10.42578125" style="3070" bestFit="1" customWidth="1"/>
    <col min="14" max="14" width="10.5703125" style="3070" customWidth="1"/>
    <col min="15" max="15" width="8.7109375" style="3070" bestFit="1" customWidth="1"/>
    <col min="16" max="16" width="10.42578125" style="3070" bestFit="1" customWidth="1"/>
    <col min="17" max="17" width="10" style="2659" bestFit="1" customWidth="1"/>
    <col min="18" max="18" width="12.7109375" style="3070" customWidth="1"/>
    <col min="19" max="26" width="8.85546875" style="3071"/>
    <col min="27" max="255" width="8.85546875" style="2658"/>
    <col min="256" max="256" width="7" style="2658" customWidth="1"/>
    <col min="257" max="257" width="53.140625" style="2658" customWidth="1"/>
    <col min="258" max="258" width="4.85546875" style="2658" bestFit="1" customWidth="1"/>
    <col min="259" max="259" width="6" style="2658" bestFit="1" customWidth="1"/>
    <col min="260" max="260" width="9.140625" style="2658" bestFit="1" customWidth="1"/>
    <col min="261" max="261" width="9.7109375" style="2658" customWidth="1"/>
    <col min="262" max="262" width="4.42578125" style="2658" bestFit="1" customWidth="1"/>
    <col min="263" max="263" width="8.140625" style="2658" bestFit="1" customWidth="1"/>
    <col min="264" max="264" width="4.42578125" style="2658" bestFit="1" customWidth="1"/>
    <col min="265" max="265" width="2.42578125" style="2658" customWidth="1"/>
    <col min="266" max="266" width="10.42578125" style="2658" bestFit="1" customWidth="1"/>
    <col min="267" max="267" width="8.85546875" style="2658" customWidth="1"/>
    <col min="268" max="268" width="11" style="2658" customWidth="1"/>
    <col min="269" max="269" width="10.42578125" style="2658" bestFit="1" customWidth="1"/>
    <col min="270" max="270" width="10.5703125" style="2658" customWidth="1"/>
    <col min="271" max="271" width="8.7109375" style="2658" bestFit="1" customWidth="1"/>
    <col min="272" max="272" width="10.42578125" style="2658" bestFit="1" customWidth="1"/>
    <col min="273" max="273" width="10" style="2658" bestFit="1" customWidth="1"/>
    <col min="274" max="274" width="12.7109375" style="2658" customWidth="1"/>
    <col min="275" max="511" width="8.85546875" style="2658"/>
    <col min="512" max="512" width="7" style="2658" customWidth="1"/>
    <col min="513" max="513" width="53.140625" style="2658" customWidth="1"/>
    <col min="514" max="514" width="4.85546875" style="2658" bestFit="1" customWidth="1"/>
    <col min="515" max="515" width="6" style="2658" bestFit="1" customWidth="1"/>
    <col min="516" max="516" width="9.140625" style="2658" bestFit="1" customWidth="1"/>
    <col min="517" max="517" width="9.7109375" style="2658" customWidth="1"/>
    <col min="518" max="518" width="4.42578125" style="2658" bestFit="1" customWidth="1"/>
    <col min="519" max="519" width="8.140625" style="2658" bestFit="1" customWidth="1"/>
    <col min="520" max="520" width="4.42578125" style="2658" bestFit="1" customWidth="1"/>
    <col min="521" max="521" width="2.42578125" style="2658" customWidth="1"/>
    <col min="522" max="522" width="10.42578125" style="2658" bestFit="1" customWidth="1"/>
    <col min="523" max="523" width="8.85546875" style="2658" customWidth="1"/>
    <col min="524" max="524" width="11" style="2658" customWidth="1"/>
    <col min="525" max="525" width="10.42578125" style="2658" bestFit="1" customWidth="1"/>
    <col min="526" max="526" width="10.5703125" style="2658" customWidth="1"/>
    <col min="527" max="527" width="8.7109375" style="2658" bestFit="1" customWidth="1"/>
    <col min="528" max="528" width="10.42578125" style="2658" bestFit="1" customWidth="1"/>
    <col min="529" max="529" width="10" style="2658" bestFit="1" customWidth="1"/>
    <col min="530" max="530" width="12.7109375" style="2658" customWidth="1"/>
    <col min="531" max="767" width="8.85546875" style="2658"/>
    <col min="768" max="768" width="7" style="2658" customWidth="1"/>
    <col min="769" max="769" width="53.140625" style="2658" customWidth="1"/>
    <col min="770" max="770" width="4.85546875" style="2658" bestFit="1" customWidth="1"/>
    <col min="771" max="771" width="6" style="2658" bestFit="1" customWidth="1"/>
    <col min="772" max="772" width="9.140625" style="2658" bestFit="1" customWidth="1"/>
    <col min="773" max="773" width="9.7109375" style="2658" customWidth="1"/>
    <col min="774" max="774" width="4.42578125" style="2658" bestFit="1" customWidth="1"/>
    <col min="775" max="775" width="8.140625" style="2658" bestFit="1" customWidth="1"/>
    <col min="776" max="776" width="4.42578125" style="2658" bestFit="1" customWidth="1"/>
    <col min="777" max="777" width="2.42578125" style="2658" customWidth="1"/>
    <col min="778" max="778" width="10.42578125" style="2658" bestFit="1" customWidth="1"/>
    <col min="779" max="779" width="8.85546875" style="2658" customWidth="1"/>
    <col min="780" max="780" width="11" style="2658" customWidth="1"/>
    <col min="781" max="781" width="10.42578125" style="2658" bestFit="1" customWidth="1"/>
    <col min="782" max="782" width="10.5703125" style="2658" customWidth="1"/>
    <col min="783" max="783" width="8.7109375" style="2658" bestFit="1" customWidth="1"/>
    <col min="784" max="784" width="10.42578125" style="2658" bestFit="1" customWidth="1"/>
    <col min="785" max="785" width="10" style="2658" bestFit="1" customWidth="1"/>
    <col min="786" max="786" width="12.7109375" style="2658" customWidth="1"/>
    <col min="787" max="1023" width="8.85546875" style="2658"/>
    <col min="1024" max="1024" width="7" style="2658" customWidth="1"/>
    <col min="1025" max="1025" width="53.140625" style="2658" customWidth="1"/>
    <col min="1026" max="1026" width="4.85546875" style="2658" bestFit="1" customWidth="1"/>
    <col min="1027" max="1027" width="6" style="2658" bestFit="1" customWidth="1"/>
    <col min="1028" max="1028" width="9.140625" style="2658" bestFit="1" customWidth="1"/>
    <col min="1029" max="1029" width="9.7109375" style="2658" customWidth="1"/>
    <col min="1030" max="1030" width="4.42578125" style="2658" bestFit="1" customWidth="1"/>
    <col min="1031" max="1031" width="8.140625" style="2658" bestFit="1" customWidth="1"/>
    <col min="1032" max="1032" width="4.42578125" style="2658" bestFit="1" customWidth="1"/>
    <col min="1033" max="1033" width="2.42578125" style="2658" customWidth="1"/>
    <col min="1034" max="1034" width="10.42578125" style="2658" bestFit="1" customWidth="1"/>
    <col min="1035" max="1035" width="8.85546875" style="2658" customWidth="1"/>
    <col min="1036" max="1036" width="11" style="2658" customWidth="1"/>
    <col min="1037" max="1037" width="10.42578125" style="2658" bestFit="1" customWidth="1"/>
    <col min="1038" max="1038" width="10.5703125" style="2658" customWidth="1"/>
    <col min="1039" max="1039" width="8.7109375" style="2658" bestFit="1" customWidth="1"/>
    <col min="1040" max="1040" width="10.42578125" style="2658" bestFit="1" customWidth="1"/>
    <col min="1041" max="1041" width="10" style="2658" bestFit="1" customWidth="1"/>
    <col min="1042" max="1042" width="12.7109375" style="2658" customWidth="1"/>
    <col min="1043" max="1279" width="8.85546875" style="2658"/>
    <col min="1280" max="1280" width="7" style="2658" customWidth="1"/>
    <col min="1281" max="1281" width="53.140625" style="2658" customWidth="1"/>
    <col min="1282" max="1282" width="4.85546875" style="2658" bestFit="1" customWidth="1"/>
    <col min="1283" max="1283" width="6" style="2658" bestFit="1" customWidth="1"/>
    <col min="1284" max="1284" width="9.140625" style="2658" bestFit="1" customWidth="1"/>
    <col min="1285" max="1285" width="9.7109375" style="2658" customWidth="1"/>
    <col min="1286" max="1286" width="4.42578125" style="2658" bestFit="1" customWidth="1"/>
    <col min="1287" max="1287" width="8.140625" style="2658" bestFit="1" customWidth="1"/>
    <col min="1288" max="1288" width="4.42578125" style="2658" bestFit="1" customWidth="1"/>
    <col min="1289" max="1289" width="2.42578125" style="2658" customWidth="1"/>
    <col min="1290" max="1290" width="10.42578125" style="2658" bestFit="1" customWidth="1"/>
    <col min="1291" max="1291" width="8.85546875" style="2658" customWidth="1"/>
    <col min="1292" max="1292" width="11" style="2658" customWidth="1"/>
    <col min="1293" max="1293" width="10.42578125" style="2658" bestFit="1" customWidth="1"/>
    <col min="1294" max="1294" width="10.5703125" style="2658" customWidth="1"/>
    <col min="1295" max="1295" width="8.7109375" style="2658" bestFit="1" customWidth="1"/>
    <col min="1296" max="1296" width="10.42578125" style="2658" bestFit="1" customWidth="1"/>
    <col min="1297" max="1297" width="10" style="2658" bestFit="1" customWidth="1"/>
    <col min="1298" max="1298" width="12.7109375" style="2658" customWidth="1"/>
    <col min="1299" max="1535" width="8.85546875" style="2658"/>
    <col min="1536" max="1536" width="7" style="2658" customWidth="1"/>
    <col min="1537" max="1537" width="53.140625" style="2658" customWidth="1"/>
    <col min="1538" max="1538" width="4.85546875" style="2658" bestFit="1" customWidth="1"/>
    <col min="1539" max="1539" width="6" style="2658" bestFit="1" customWidth="1"/>
    <col min="1540" max="1540" width="9.140625" style="2658" bestFit="1" customWidth="1"/>
    <col min="1541" max="1541" width="9.7109375" style="2658" customWidth="1"/>
    <col min="1542" max="1542" width="4.42578125" style="2658" bestFit="1" customWidth="1"/>
    <col min="1543" max="1543" width="8.140625" style="2658" bestFit="1" customWidth="1"/>
    <col min="1544" max="1544" width="4.42578125" style="2658" bestFit="1" customWidth="1"/>
    <col min="1545" max="1545" width="2.42578125" style="2658" customWidth="1"/>
    <col min="1546" max="1546" width="10.42578125" style="2658" bestFit="1" customWidth="1"/>
    <col min="1547" max="1547" width="8.85546875" style="2658" customWidth="1"/>
    <col min="1548" max="1548" width="11" style="2658" customWidth="1"/>
    <col min="1549" max="1549" width="10.42578125" style="2658" bestFit="1" customWidth="1"/>
    <col min="1550" max="1550" width="10.5703125" style="2658" customWidth="1"/>
    <col min="1551" max="1551" width="8.7109375" style="2658" bestFit="1" customWidth="1"/>
    <col min="1552" max="1552" width="10.42578125" style="2658" bestFit="1" customWidth="1"/>
    <col min="1553" max="1553" width="10" style="2658" bestFit="1" customWidth="1"/>
    <col min="1554" max="1554" width="12.7109375" style="2658" customWidth="1"/>
    <col min="1555" max="1791" width="8.85546875" style="2658"/>
    <col min="1792" max="1792" width="7" style="2658" customWidth="1"/>
    <col min="1793" max="1793" width="53.140625" style="2658" customWidth="1"/>
    <col min="1794" max="1794" width="4.85546875" style="2658" bestFit="1" customWidth="1"/>
    <col min="1795" max="1795" width="6" style="2658" bestFit="1" customWidth="1"/>
    <col min="1796" max="1796" width="9.140625" style="2658" bestFit="1" customWidth="1"/>
    <col min="1797" max="1797" width="9.7109375" style="2658" customWidth="1"/>
    <col min="1798" max="1798" width="4.42578125" style="2658" bestFit="1" customWidth="1"/>
    <col min="1799" max="1799" width="8.140625" style="2658" bestFit="1" customWidth="1"/>
    <col min="1800" max="1800" width="4.42578125" style="2658" bestFit="1" customWidth="1"/>
    <col min="1801" max="1801" width="2.42578125" style="2658" customWidth="1"/>
    <col min="1802" max="1802" width="10.42578125" style="2658" bestFit="1" customWidth="1"/>
    <col min="1803" max="1803" width="8.85546875" style="2658" customWidth="1"/>
    <col min="1804" max="1804" width="11" style="2658" customWidth="1"/>
    <col min="1805" max="1805" width="10.42578125" style="2658" bestFit="1" customWidth="1"/>
    <col min="1806" max="1806" width="10.5703125" style="2658" customWidth="1"/>
    <col min="1807" max="1807" width="8.7109375" style="2658" bestFit="1" customWidth="1"/>
    <col min="1808" max="1808" width="10.42578125" style="2658" bestFit="1" customWidth="1"/>
    <col min="1809" max="1809" width="10" style="2658" bestFit="1" customWidth="1"/>
    <col min="1810" max="1810" width="12.7109375" style="2658" customWidth="1"/>
    <col min="1811" max="2047" width="8.85546875" style="2658"/>
    <col min="2048" max="2048" width="7" style="2658" customWidth="1"/>
    <col min="2049" max="2049" width="53.140625" style="2658" customWidth="1"/>
    <col min="2050" max="2050" width="4.85546875" style="2658" bestFit="1" customWidth="1"/>
    <col min="2051" max="2051" width="6" style="2658" bestFit="1" customWidth="1"/>
    <col min="2052" max="2052" width="9.140625" style="2658" bestFit="1" customWidth="1"/>
    <col min="2053" max="2053" width="9.7109375" style="2658" customWidth="1"/>
    <col min="2054" max="2054" width="4.42578125" style="2658" bestFit="1" customWidth="1"/>
    <col min="2055" max="2055" width="8.140625" style="2658" bestFit="1" customWidth="1"/>
    <col min="2056" max="2056" width="4.42578125" style="2658" bestFit="1" customWidth="1"/>
    <col min="2057" max="2057" width="2.42578125" style="2658" customWidth="1"/>
    <col min="2058" max="2058" width="10.42578125" style="2658" bestFit="1" customWidth="1"/>
    <col min="2059" max="2059" width="8.85546875" style="2658" customWidth="1"/>
    <col min="2060" max="2060" width="11" style="2658" customWidth="1"/>
    <col min="2061" max="2061" width="10.42578125" style="2658" bestFit="1" customWidth="1"/>
    <col min="2062" max="2062" width="10.5703125" style="2658" customWidth="1"/>
    <col min="2063" max="2063" width="8.7109375" style="2658" bestFit="1" customWidth="1"/>
    <col min="2064" max="2064" width="10.42578125" style="2658" bestFit="1" customWidth="1"/>
    <col min="2065" max="2065" width="10" style="2658" bestFit="1" customWidth="1"/>
    <col min="2066" max="2066" width="12.7109375" style="2658" customWidth="1"/>
    <col min="2067" max="2303" width="8.85546875" style="2658"/>
    <col min="2304" max="2304" width="7" style="2658" customWidth="1"/>
    <col min="2305" max="2305" width="53.140625" style="2658" customWidth="1"/>
    <col min="2306" max="2306" width="4.85546875" style="2658" bestFit="1" customWidth="1"/>
    <col min="2307" max="2307" width="6" style="2658" bestFit="1" customWidth="1"/>
    <col min="2308" max="2308" width="9.140625" style="2658" bestFit="1" customWidth="1"/>
    <col min="2309" max="2309" width="9.7109375" style="2658" customWidth="1"/>
    <col min="2310" max="2310" width="4.42578125" style="2658" bestFit="1" customWidth="1"/>
    <col min="2311" max="2311" width="8.140625" style="2658" bestFit="1" customWidth="1"/>
    <col min="2312" max="2312" width="4.42578125" style="2658" bestFit="1" customWidth="1"/>
    <col min="2313" max="2313" width="2.42578125" style="2658" customWidth="1"/>
    <col min="2314" max="2314" width="10.42578125" style="2658" bestFit="1" customWidth="1"/>
    <col min="2315" max="2315" width="8.85546875" style="2658" customWidth="1"/>
    <col min="2316" max="2316" width="11" style="2658" customWidth="1"/>
    <col min="2317" max="2317" width="10.42578125" style="2658" bestFit="1" customWidth="1"/>
    <col min="2318" max="2318" width="10.5703125" style="2658" customWidth="1"/>
    <col min="2319" max="2319" width="8.7109375" style="2658" bestFit="1" customWidth="1"/>
    <col min="2320" max="2320" width="10.42578125" style="2658" bestFit="1" customWidth="1"/>
    <col min="2321" max="2321" width="10" style="2658" bestFit="1" customWidth="1"/>
    <col min="2322" max="2322" width="12.7109375" style="2658" customWidth="1"/>
    <col min="2323" max="2559" width="8.85546875" style="2658"/>
    <col min="2560" max="2560" width="7" style="2658" customWidth="1"/>
    <col min="2561" max="2561" width="53.140625" style="2658" customWidth="1"/>
    <col min="2562" max="2562" width="4.85546875" style="2658" bestFit="1" customWidth="1"/>
    <col min="2563" max="2563" width="6" style="2658" bestFit="1" customWidth="1"/>
    <col min="2564" max="2564" width="9.140625" style="2658" bestFit="1" customWidth="1"/>
    <col min="2565" max="2565" width="9.7109375" style="2658" customWidth="1"/>
    <col min="2566" max="2566" width="4.42578125" style="2658" bestFit="1" customWidth="1"/>
    <col min="2567" max="2567" width="8.140625" style="2658" bestFit="1" customWidth="1"/>
    <col min="2568" max="2568" width="4.42578125" style="2658" bestFit="1" customWidth="1"/>
    <col min="2569" max="2569" width="2.42578125" style="2658" customWidth="1"/>
    <col min="2570" max="2570" width="10.42578125" style="2658" bestFit="1" customWidth="1"/>
    <col min="2571" max="2571" width="8.85546875" style="2658" customWidth="1"/>
    <col min="2572" max="2572" width="11" style="2658" customWidth="1"/>
    <col min="2573" max="2573" width="10.42578125" style="2658" bestFit="1" customWidth="1"/>
    <col min="2574" max="2574" width="10.5703125" style="2658" customWidth="1"/>
    <col min="2575" max="2575" width="8.7109375" style="2658" bestFit="1" customWidth="1"/>
    <col min="2576" max="2576" width="10.42578125" style="2658" bestFit="1" customWidth="1"/>
    <col min="2577" max="2577" width="10" style="2658" bestFit="1" customWidth="1"/>
    <col min="2578" max="2578" width="12.7109375" style="2658" customWidth="1"/>
    <col min="2579" max="2815" width="8.85546875" style="2658"/>
    <col min="2816" max="2816" width="7" style="2658" customWidth="1"/>
    <col min="2817" max="2817" width="53.140625" style="2658" customWidth="1"/>
    <col min="2818" max="2818" width="4.85546875" style="2658" bestFit="1" customWidth="1"/>
    <col min="2819" max="2819" width="6" style="2658" bestFit="1" customWidth="1"/>
    <col min="2820" max="2820" width="9.140625" style="2658" bestFit="1" customWidth="1"/>
    <col min="2821" max="2821" width="9.7109375" style="2658" customWidth="1"/>
    <col min="2822" max="2822" width="4.42578125" style="2658" bestFit="1" customWidth="1"/>
    <col min="2823" max="2823" width="8.140625" style="2658" bestFit="1" customWidth="1"/>
    <col min="2824" max="2824" width="4.42578125" style="2658" bestFit="1" customWidth="1"/>
    <col min="2825" max="2825" width="2.42578125" style="2658" customWidth="1"/>
    <col min="2826" max="2826" width="10.42578125" style="2658" bestFit="1" customWidth="1"/>
    <col min="2827" max="2827" width="8.85546875" style="2658" customWidth="1"/>
    <col min="2828" max="2828" width="11" style="2658" customWidth="1"/>
    <col min="2829" max="2829" width="10.42578125" style="2658" bestFit="1" customWidth="1"/>
    <col min="2830" max="2830" width="10.5703125" style="2658" customWidth="1"/>
    <col min="2831" max="2831" width="8.7109375" style="2658" bestFit="1" customWidth="1"/>
    <col min="2832" max="2832" width="10.42578125" style="2658" bestFit="1" customWidth="1"/>
    <col min="2833" max="2833" width="10" style="2658" bestFit="1" customWidth="1"/>
    <col min="2834" max="2834" width="12.7109375" style="2658" customWidth="1"/>
    <col min="2835" max="3071" width="8.85546875" style="2658"/>
    <col min="3072" max="3072" width="7" style="2658" customWidth="1"/>
    <col min="3073" max="3073" width="53.140625" style="2658" customWidth="1"/>
    <col min="3074" max="3074" width="4.85546875" style="2658" bestFit="1" customWidth="1"/>
    <col min="3075" max="3075" width="6" style="2658" bestFit="1" customWidth="1"/>
    <col min="3076" max="3076" width="9.140625" style="2658" bestFit="1" customWidth="1"/>
    <col min="3077" max="3077" width="9.7109375" style="2658" customWidth="1"/>
    <col min="3078" max="3078" width="4.42578125" style="2658" bestFit="1" customWidth="1"/>
    <col min="3079" max="3079" width="8.140625" style="2658" bestFit="1" customWidth="1"/>
    <col min="3080" max="3080" width="4.42578125" style="2658" bestFit="1" customWidth="1"/>
    <col min="3081" max="3081" width="2.42578125" style="2658" customWidth="1"/>
    <col min="3082" max="3082" width="10.42578125" style="2658" bestFit="1" customWidth="1"/>
    <col min="3083" max="3083" width="8.85546875" style="2658" customWidth="1"/>
    <col min="3084" max="3084" width="11" style="2658" customWidth="1"/>
    <col min="3085" max="3085" width="10.42578125" style="2658" bestFit="1" customWidth="1"/>
    <col min="3086" max="3086" width="10.5703125" style="2658" customWidth="1"/>
    <col min="3087" max="3087" width="8.7109375" style="2658" bestFit="1" customWidth="1"/>
    <col min="3088" max="3088" width="10.42578125" style="2658" bestFit="1" customWidth="1"/>
    <col min="3089" max="3089" width="10" style="2658" bestFit="1" customWidth="1"/>
    <col min="3090" max="3090" width="12.7109375" style="2658" customWidth="1"/>
    <col min="3091" max="3327" width="8.85546875" style="2658"/>
    <col min="3328" max="3328" width="7" style="2658" customWidth="1"/>
    <col min="3329" max="3329" width="53.140625" style="2658" customWidth="1"/>
    <col min="3330" max="3330" width="4.85546875" style="2658" bestFit="1" customWidth="1"/>
    <col min="3331" max="3331" width="6" style="2658" bestFit="1" customWidth="1"/>
    <col min="3332" max="3332" width="9.140625" style="2658" bestFit="1" customWidth="1"/>
    <col min="3333" max="3333" width="9.7109375" style="2658" customWidth="1"/>
    <col min="3334" max="3334" width="4.42578125" style="2658" bestFit="1" customWidth="1"/>
    <col min="3335" max="3335" width="8.140625" style="2658" bestFit="1" customWidth="1"/>
    <col min="3336" max="3336" width="4.42578125" style="2658" bestFit="1" customWidth="1"/>
    <col min="3337" max="3337" width="2.42578125" style="2658" customWidth="1"/>
    <col min="3338" max="3338" width="10.42578125" style="2658" bestFit="1" customWidth="1"/>
    <col min="3339" max="3339" width="8.85546875" style="2658" customWidth="1"/>
    <col min="3340" max="3340" width="11" style="2658" customWidth="1"/>
    <col min="3341" max="3341" width="10.42578125" style="2658" bestFit="1" customWidth="1"/>
    <col min="3342" max="3342" width="10.5703125" style="2658" customWidth="1"/>
    <col min="3343" max="3343" width="8.7109375" style="2658" bestFit="1" customWidth="1"/>
    <col min="3344" max="3344" width="10.42578125" style="2658" bestFit="1" customWidth="1"/>
    <col min="3345" max="3345" width="10" style="2658" bestFit="1" customWidth="1"/>
    <col min="3346" max="3346" width="12.7109375" style="2658" customWidth="1"/>
    <col min="3347" max="3583" width="8.85546875" style="2658"/>
    <col min="3584" max="3584" width="7" style="2658" customWidth="1"/>
    <col min="3585" max="3585" width="53.140625" style="2658" customWidth="1"/>
    <col min="3586" max="3586" width="4.85546875" style="2658" bestFit="1" customWidth="1"/>
    <col min="3587" max="3587" width="6" style="2658" bestFit="1" customWidth="1"/>
    <col min="3588" max="3588" width="9.140625" style="2658" bestFit="1" customWidth="1"/>
    <col min="3589" max="3589" width="9.7109375" style="2658" customWidth="1"/>
    <col min="3590" max="3590" width="4.42578125" style="2658" bestFit="1" customWidth="1"/>
    <col min="3591" max="3591" width="8.140625" style="2658" bestFit="1" customWidth="1"/>
    <col min="3592" max="3592" width="4.42578125" style="2658" bestFit="1" customWidth="1"/>
    <col min="3593" max="3593" width="2.42578125" style="2658" customWidth="1"/>
    <col min="3594" max="3594" width="10.42578125" style="2658" bestFit="1" customWidth="1"/>
    <col min="3595" max="3595" width="8.85546875" style="2658" customWidth="1"/>
    <col min="3596" max="3596" width="11" style="2658" customWidth="1"/>
    <col min="3597" max="3597" width="10.42578125" style="2658" bestFit="1" customWidth="1"/>
    <col min="3598" max="3598" width="10.5703125" style="2658" customWidth="1"/>
    <col min="3599" max="3599" width="8.7109375" style="2658" bestFit="1" customWidth="1"/>
    <col min="3600" max="3600" width="10.42578125" style="2658" bestFit="1" customWidth="1"/>
    <col min="3601" max="3601" width="10" style="2658" bestFit="1" customWidth="1"/>
    <col min="3602" max="3602" width="12.7109375" style="2658" customWidth="1"/>
    <col min="3603" max="3839" width="8.85546875" style="2658"/>
    <col min="3840" max="3840" width="7" style="2658" customWidth="1"/>
    <col min="3841" max="3841" width="53.140625" style="2658" customWidth="1"/>
    <col min="3842" max="3842" width="4.85546875" style="2658" bestFit="1" customWidth="1"/>
    <col min="3843" max="3843" width="6" style="2658" bestFit="1" customWidth="1"/>
    <col min="3844" max="3844" width="9.140625" style="2658" bestFit="1" customWidth="1"/>
    <col min="3845" max="3845" width="9.7109375" style="2658" customWidth="1"/>
    <col min="3846" max="3846" width="4.42578125" style="2658" bestFit="1" customWidth="1"/>
    <col min="3847" max="3847" width="8.140625" style="2658" bestFit="1" customWidth="1"/>
    <col min="3848" max="3848" width="4.42578125" style="2658" bestFit="1" customWidth="1"/>
    <col min="3849" max="3849" width="2.42578125" style="2658" customWidth="1"/>
    <col min="3850" max="3850" width="10.42578125" style="2658" bestFit="1" customWidth="1"/>
    <col min="3851" max="3851" width="8.85546875" style="2658" customWidth="1"/>
    <col min="3852" max="3852" width="11" style="2658" customWidth="1"/>
    <col min="3853" max="3853" width="10.42578125" style="2658" bestFit="1" customWidth="1"/>
    <col min="3854" max="3854" width="10.5703125" style="2658" customWidth="1"/>
    <col min="3855" max="3855" width="8.7109375" style="2658" bestFit="1" customWidth="1"/>
    <col min="3856" max="3856" width="10.42578125" style="2658" bestFit="1" customWidth="1"/>
    <col min="3857" max="3857" width="10" style="2658" bestFit="1" customWidth="1"/>
    <col min="3858" max="3858" width="12.7109375" style="2658" customWidth="1"/>
    <col min="3859" max="4095" width="8.85546875" style="2658"/>
    <col min="4096" max="4096" width="7" style="2658" customWidth="1"/>
    <col min="4097" max="4097" width="53.140625" style="2658" customWidth="1"/>
    <col min="4098" max="4098" width="4.85546875" style="2658" bestFit="1" customWidth="1"/>
    <col min="4099" max="4099" width="6" style="2658" bestFit="1" customWidth="1"/>
    <col min="4100" max="4100" width="9.140625" style="2658" bestFit="1" customWidth="1"/>
    <col min="4101" max="4101" width="9.7109375" style="2658" customWidth="1"/>
    <col min="4102" max="4102" width="4.42578125" style="2658" bestFit="1" customWidth="1"/>
    <col min="4103" max="4103" width="8.140625" style="2658" bestFit="1" customWidth="1"/>
    <col min="4104" max="4104" width="4.42578125" style="2658" bestFit="1" customWidth="1"/>
    <col min="4105" max="4105" width="2.42578125" style="2658" customWidth="1"/>
    <col min="4106" max="4106" width="10.42578125" style="2658" bestFit="1" customWidth="1"/>
    <col min="4107" max="4107" width="8.85546875" style="2658" customWidth="1"/>
    <col min="4108" max="4108" width="11" style="2658" customWidth="1"/>
    <col min="4109" max="4109" width="10.42578125" style="2658" bestFit="1" customWidth="1"/>
    <col min="4110" max="4110" width="10.5703125" style="2658" customWidth="1"/>
    <col min="4111" max="4111" width="8.7109375" style="2658" bestFit="1" customWidth="1"/>
    <col min="4112" max="4112" width="10.42578125" style="2658" bestFit="1" customWidth="1"/>
    <col min="4113" max="4113" width="10" style="2658" bestFit="1" customWidth="1"/>
    <col min="4114" max="4114" width="12.7109375" style="2658" customWidth="1"/>
    <col min="4115" max="4351" width="8.85546875" style="2658"/>
    <col min="4352" max="4352" width="7" style="2658" customWidth="1"/>
    <col min="4353" max="4353" width="53.140625" style="2658" customWidth="1"/>
    <col min="4354" max="4354" width="4.85546875" style="2658" bestFit="1" customWidth="1"/>
    <col min="4355" max="4355" width="6" style="2658" bestFit="1" customWidth="1"/>
    <col min="4356" max="4356" width="9.140625" style="2658" bestFit="1" customWidth="1"/>
    <col min="4357" max="4357" width="9.7109375" style="2658" customWidth="1"/>
    <col min="4358" max="4358" width="4.42578125" style="2658" bestFit="1" customWidth="1"/>
    <col min="4359" max="4359" width="8.140625" style="2658" bestFit="1" customWidth="1"/>
    <col min="4360" max="4360" width="4.42578125" style="2658" bestFit="1" customWidth="1"/>
    <col min="4361" max="4361" width="2.42578125" style="2658" customWidth="1"/>
    <col min="4362" max="4362" width="10.42578125" style="2658" bestFit="1" customWidth="1"/>
    <col min="4363" max="4363" width="8.85546875" style="2658" customWidth="1"/>
    <col min="4364" max="4364" width="11" style="2658" customWidth="1"/>
    <col min="4365" max="4365" width="10.42578125" style="2658" bestFit="1" customWidth="1"/>
    <col min="4366" max="4366" width="10.5703125" style="2658" customWidth="1"/>
    <col min="4367" max="4367" width="8.7109375" style="2658" bestFit="1" customWidth="1"/>
    <col min="4368" max="4368" width="10.42578125" style="2658" bestFit="1" customWidth="1"/>
    <col min="4369" max="4369" width="10" style="2658" bestFit="1" customWidth="1"/>
    <col min="4370" max="4370" width="12.7109375" style="2658" customWidth="1"/>
    <col min="4371" max="4607" width="8.85546875" style="2658"/>
    <col min="4608" max="4608" width="7" style="2658" customWidth="1"/>
    <col min="4609" max="4609" width="53.140625" style="2658" customWidth="1"/>
    <col min="4610" max="4610" width="4.85546875" style="2658" bestFit="1" customWidth="1"/>
    <col min="4611" max="4611" width="6" style="2658" bestFit="1" customWidth="1"/>
    <col min="4612" max="4612" width="9.140625" style="2658" bestFit="1" customWidth="1"/>
    <col min="4613" max="4613" width="9.7109375" style="2658" customWidth="1"/>
    <col min="4614" max="4614" width="4.42578125" style="2658" bestFit="1" customWidth="1"/>
    <col min="4615" max="4615" width="8.140625" style="2658" bestFit="1" customWidth="1"/>
    <col min="4616" max="4616" width="4.42578125" style="2658" bestFit="1" customWidth="1"/>
    <col min="4617" max="4617" width="2.42578125" style="2658" customWidth="1"/>
    <col min="4618" max="4618" width="10.42578125" style="2658" bestFit="1" customWidth="1"/>
    <col min="4619" max="4619" width="8.85546875" style="2658" customWidth="1"/>
    <col min="4620" max="4620" width="11" style="2658" customWidth="1"/>
    <col min="4621" max="4621" width="10.42578125" style="2658" bestFit="1" customWidth="1"/>
    <col min="4622" max="4622" width="10.5703125" style="2658" customWidth="1"/>
    <col min="4623" max="4623" width="8.7109375" style="2658" bestFit="1" customWidth="1"/>
    <col min="4624" max="4624" width="10.42578125" style="2658" bestFit="1" customWidth="1"/>
    <col min="4625" max="4625" width="10" style="2658" bestFit="1" customWidth="1"/>
    <col min="4626" max="4626" width="12.7109375" style="2658" customWidth="1"/>
    <col min="4627" max="4863" width="8.85546875" style="2658"/>
    <col min="4864" max="4864" width="7" style="2658" customWidth="1"/>
    <col min="4865" max="4865" width="53.140625" style="2658" customWidth="1"/>
    <col min="4866" max="4866" width="4.85546875" style="2658" bestFit="1" customWidth="1"/>
    <col min="4867" max="4867" width="6" style="2658" bestFit="1" customWidth="1"/>
    <col min="4868" max="4868" width="9.140625" style="2658" bestFit="1" customWidth="1"/>
    <col min="4869" max="4869" width="9.7109375" style="2658" customWidth="1"/>
    <col min="4870" max="4870" width="4.42578125" style="2658" bestFit="1" customWidth="1"/>
    <col min="4871" max="4871" width="8.140625" style="2658" bestFit="1" customWidth="1"/>
    <col min="4872" max="4872" width="4.42578125" style="2658" bestFit="1" customWidth="1"/>
    <col min="4873" max="4873" width="2.42578125" style="2658" customWidth="1"/>
    <col min="4874" max="4874" width="10.42578125" style="2658" bestFit="1" customWidth="1"/>
    <col min="4875" max="4875" width="8.85546875" style="2658" customWidth="1"/>
    <col min="4876" max="4876" width="11" style="2658" customWidth="1"/>
    <col min="4877" max="4877" width="10.42578125" style="2658" bestFit="1" customWidth="1"/>
    <col min="4878" max="4878" width="10.5703125" style="2658" customWidth="1"/>
    <col min="4879" max="4879" width="8.7109375" style="2658" bestFit="1" customWidth="1"/>
    <col min="4880" max="4880" width="10.42578125" style="2658" bestFit="1" customWidth="1"/>
    <col min="4881" max="4881" width="10" style="2658" bestFit="1" customWidth="1"/>
    <col min="4882" max="4882" width="12.7109375" style="2658" customWidth="1"/>
    <col min="4883" max="5119" width="8.85546875" style="2658"/>
    <col min="5120" max="5120" width="7" style="2658" customWidth="1"/>
    <col min="5121" max="5121" width="53.140625" style="2658" customWidth="1"/>
    <col min="5122" max="5122" width="4.85546875" style="2658" bestFit="1" customWidth="1"/>
    <col min="5123" max="5123" width="6" style="2658" bestFit="1" customWidth="1"/>
    <col min="5124" max="5124" width="9.140625" style="2658" bestFit="1" customWidth="1"/>
    <col min="5125" max="5125" width="9.7109375" style="2658" customWidth="1"/>
    <col min="5126" max="5126" width="4.42578125" style="2658" bestFit="1" customWidth="1"/>
    <col min="5127" max="5127" width="8.140625" style="2658" bestFit="1" customWidth="1"/>
    <col min="5128" max="5128" width="4.42578125" style="2658" bestFit="1" customWidth="1"/>
    <col min="5129" max="5129" width="2.42578125" style="2658" customWidth="1"/>
    <col min="5130" max="5130" width="10.42578125" style="2658" bestFit="1" customWidth="1"/>
    <col min="5131" max="5131" width="8.85546875" style="2658" customWidth="1"/>
    <col min="5132" max="5132" width="11" style="2658" customWidth="1"/>
    <col min="5133" max="5133" width="10.42578125" style="2658" bestFit="1" customWidth="1"/>
    <col min="5134" max="5134" width="10.5703125" style="2658" customWidth="1"/>
    <col min="5135" max="5135" width="8.7109375" style="2658" bestFit="1" customWidth="1"/>
    <col min="5136" max="5136" width="10.42578125" style="2658" bestFit="1" customWidth="1"/>
    <col min="5137" max="5137" width="10" style="2658" bestFit="1" customWidth="1"/>
    <col min="5138" max="5138" width="12.7109375" style="2658" customWidth="1"/>
    <col min="5139" max="5375" width="8.85546875" style="2658"/>
    <col min="5376" max="5376" width="7" style="2658" customWidth="1"/>
    <col min="5377" max="5377" width="53.140625" style="2658" customWidth="1"/>
    <col min="5378" max="5378" width="4.85546875" style="2658" bestFit="1" customWidth="1"/>
    <col min="5379" max="5379" width="6" style="2658" bestFit="1" customWidth="1"/>
    <col min="5380" max="5380" width="9.140625" style="2658" bestFit="1" customWidth="1"/>
    <col min="5381" max="5381" width="9.7109375" style="2658" customWidth="1"/>
    <col min="5382" max="5382" width="4.42578125" style="2658" bestFit="1" customWidth="1"/>
    <col min="5383" max="5383" width="8.140625" style="2658" bestFit="1" customWidth="1"/>
    <col min="5384" max="5384" width="4.42578125" style="2658" bestFit="1" customWidth="1"/>
    <col min="5385" max="5385" width="2.42578125" style="2658" customWidth="1"/>
    <col min="5386" max="5386" width="10.42578125" style="2658" bestFit="1" customWidth="1"/>
    <col min="5387" max="5387" width="8.85546875" style="2658" customWidth="1"/>
    <col min="5388" max="5388" width="11" style="2658" customWidth="1"/>
    <col min="5389" max="5389" width="10.42578125" style="2658" bestFit="1" customWidth="1"/>
    <col min="5390" max="5390" width="10.5703125" style="2658" customWidth="1"/>
    <col min="5391" max="5391" width="8.7109375" style="2658" bestFit="1" customWidth="1"/>
    <col min="5392" max="5392" width="10.42578125" style="2658" bestFit="1" customWidth="1"/>
    <col min="5393" max="5393" width="10" style="2658" bestFit="1" customWidth="1"/>
    <col min="5394" max="5394" width="12.7109375" style="2658" customWidth="1"/>
    <col min="5395" max="5631" width="8.85546875" style="2658"/>
    <col min="5632" max="5632" width="7" style="2658" customWidth="1"/>
    <col min="5633" max="5633" width="53.140625" style="2658" customWidth="1"/>
    <col min="5634" max="5634" width="4.85546875" style="2658" bestFit="1" customWidth="1"/>
    <col min="5635" max="5635" width="6" style="2658" bestFit="1" customWidth="1"/>
    <col min="5636" max="5636" width="9.140625" style="2658" bestFit="1" customWidth="1"/>
    <col min="5637" max="5637" width="9.7109375" style="2658" customWidth="1"/>
    <col min="5638" max="5638" width="4.42578125" style="2658" bestFit="1" customWidth="1"/>
    <col min="5639" max="5639" width="8.140625" style="2658" bestFit="1" customWidth="1"/>
    <col min="5640" max="5640" width="4.42578125" style="2658" bestFit="1" customWidth="1"/>
    <col min="5641" max="5641" width="2.42578125" style="2658" customWidth="1"/>
    <col min="5642" max="5642" width="10.42578125" style="2658" bestFit="1" customWidth="1"/>
    <col min="5643" max="5643" width="8.85546875" style="2658" customWidth="1"/>
    <col min="5644" max="5644" width="11" style="2658" customWidth="1"/>
    <col min="5645" max="5645" width="10.42578125" style="2658" bestFit="1" customWidth="1"/>
    <col min="5646" max="5646" width="10.5703125" style="2658" customWidth="1"/>
    <col min="5647" max="5647" width="8.7109375" style="2658" bestFit="1" customWidth="1"/>
    <col min="5648" max="5648" width="10.42578125" style="2658" bestFit="1" customWidth="1"/>
    <col min="5649" max="5649" width="10" style="2658" bestFit="1" customWidth="1"/>
    <col min="5650" max="5650" width="12.7109375" style="2658" customWidth="1"/>
    <col min="5651" max="5887" width="8.85546875" style="2658"/>
    <col min="5888" max="5888" width="7" style="2658" customWidth="1"/>
    <col min="5889" max="5889" width="53.140625" style="2658" customWidth="1"/>
    <col min="5890" max="5890" width="4.85546875" style="2658" bestFit="1" customWidth="1"/>
    <col min="5891" max="5891" width="6" style="2658" bestFit="1" customWidth="1"/>
    <col min="5892" max="5892" width="9.140625" style="2658" bestFit="1" customWidth="1"/>
    <col min="5893" max="5893" width="9.7109375" style="2658" customWidth="1"/>
    <col min="5894" max="5894" width="4.42578125" style="2658" bestFit="1" customWidth="1"/>
    <col min="5895" max="5895" width="8.140625" style="2658" bestFit="1" customWidth="1"/>
    <col min="5896" max="5896" width="4.42578125" style="2658" bestFit="1" customWidth="1"/>
    <col min="5897" max="5897" width="2.42578125" style="2658" customWidth="1"/>
    <col min="5898" max="5898" width="10.42578125" style="2658" bestFit="1" customWidth="1"/>
    <col min="5899" max="5899" width="8.85546875" style="2658" customWidth="1"/>
    <col min="5900" max="5900" width="11" style="2658" customWidth="1"/>
    <col min="5901" max="5901" width="10.42578125" style="2658" bestFit="1" customWidth="1"/>
    <col min="5902" max="5902" width="10.5703125" style="2658" customWidth="1"/>
    <col min="5903" max="5903" width="8.7109375" style="2658" bestFit="1" customWidth="1"/>
    <col min="5904" max="5904" width="10.42578125" style="2658" bestFit="1" customWidth="1"/>
    <col min="5905" max="5905" width="10" style="2658" bestFit="1" customWidth="1"/>
    <col min="5906" max="5906" width="12.7109375" style="2658" customWidth="1"/>
    <col min="5907" max="6143" width="8.85546875" style="2658"/>
    <col min="6144" max="6144" width="7" style="2658" customWidth="1"/>
    <col min="6145" max="6145" width="53.140625" style="2658" customWidth="1"/>
    <col min="6146" max="6146" width="4.85546875" style="2658" bestFit="1" customWidth="1"/>
    <col min="6147" max="6147" width="6" style="2658" bestFit="1" customWidth="1"/>
    <col min="6148" max="6148" width="9.140625" style="2658" bestFit="1" customWidth="1"/>
    <col min="6149" max="6149" width="9.7109375" style="2658" customWidth="1"/>
    <col min="6150" max="6150" width="4.42578125" style="2658" bestFit="1" customWidth="1"/>
    <col min="6151" max="6151" width="8.140625" style="2658" bestFit="1" customWidth="1"/>
    <col min="6152" max="6152" width="4.42578125" style="2658" bestFit="1" customWidth="1"/>
    <col min="6153" max="6153" width="2.42578125" style="2658" customWidth="1"/>
    <col min="6154" max="6154" width="10.42578125" style="2658" bestFit="1" customWidth="1"/>
    <col min="6155" max="6155" width="8.85546875" style="2658" customWidth="1"/>
    <col min="6156" max="6156" width="11" style="2658" customWidth="1"/>
    <col min="6157" max="6157" width="10.42578125" style="2658" bestFit="1" customWidth="1"/>
    <col min="6158" max="6158" width="10.5703125" style="2658" customWidth="1"/>
    <col min="6159" max="6159" width="8.7109375" style="2658" bestFit="1" customWidth="1"/>
    <col min="6160" max="6160" width="10.42578125" style="2658" bestFit="1" customWidth="1"/>
    <col min="6161" max="6161" width="10" style="2658" bestFit="1" customWidth="1"/>
    <col min="6162" max="6162" width="12.7109375" style="2658" customWidth="1"/>
    <col min="6163" max="6399" width="8.85546875" style="2658"/>
    <col min="6400" max="6400" width="7" style="2658" customWidth="1"/>
    <col min="6401" max="6401" width="53.140625" style="2658" customWidth="1"/>
    <col min="6402" max="6402" width="4.85546875" style="2658" bestFit="1" customWidth="1"/>
    <col min="6403" max="6403" width="6" style="2658" bestFit="1" customWidth="1"/>
    <col min="6404" max="6404" width="9.140625" style="2658" bestFit="1" customWidth="1"/>
    <col min="6405" max="6405" width="9.7109375" style="2658" customWidth="1"/>
    <col min="6406" max="6406" width="4.42578125" style="2658" bestFit="1" customWidth="1"/>
    <col min="6407" max="6407" width="8.140625" style="2658" bestFit="1" customWidth="1"/>
    <col min="6408" max="6408" width="4.42578125" style="2658" bestFit="1" customWidth="1"/>
    <col min="6409" max="6409" width="2.42578125" style="2658" customWidth="1"/>
    <col min="6410" max="6410" width="10.42578125" style="2658" bestFit="1" customWidth="1"/>
    <col min="6411" max="6411" width="8.85546875" style="2658" customWidth="1"/>
    <col min="6412" max="6412" width="11" style="2658" customWidth="1"/>
    <col min="6413" max="6413" width="10.42578125" style="2658" bestFit="1" customWidth="1"/>
    <col min="6414" max="6414" width="10.5703125" style="2658" customWidth="1"/>
    <col min="6415" max="6415" width="8.7109375" style="2658" bestFit="1" customWidth="1"/>
    <col min="6416" max="6416" width="10.42578125" style="2658" bestFit="1" customWidth="1"/>
    <col min="6417" max="6417" width="10" style="2658" bestFit="1" customWidth="1"/>
    <col min="6418" max="6418" width="12.7109375" style="2658" customWidth="1"/>
    <col min="6419" max="6655" width="8.85546875" style="2658"/>
    <col min="6656" max="6656" width="7" style="2658" customWidth="1"/>
    <col min="6657" max="6657" width="53.140625" style="2658" customWidth="1"/>
    <col min="6658" max="6658" width="4.85546875" style="2658" bestFit="1" customWidth="1"/>
    <col min="6659" max="6659" width="6" style="2658" bestFit="1" customWidth="1"/>
    <col min="6660" max="6660" width="9.140625" style="2658" bestFit="1" customWidth="1"/>
    <col min="6661" max="6661" width="9.7109375" style="2658" customWidth="1"/>
    <col min="6662" max="6662" width="4.42578125" style="2658" bestFit="1" customWidth="1"/>
    <col min="6663" max="6663" width="8.140625" style="2658" bestFit="1" customWidth="1"/>
    <col min="6664" max="6664" width="4.42578125" style="2658" bestFit="1" customWidth="1"/>
    <col min="6665" max="6665" width="2.42578125" style="2658" customWidth="1"/>
    <col min="6666" max="6666" width="10.42578125" style="2658" bestFit="1" customWidth="1"/>
    <col min="6667" max="6667" width="8.85546875" style="2658" customWidth="1"/>
    <col min="6668" max="6668" width="11" style="2658" customWidth="1"/>
    <col min="6669" max="6669" width="10.42578125" style="2658" bestFit="1" customWidth="1"/>
    <col min="6670" max="6670" width="10.5703125" style="2658" customWidth="1"/>
    <col min="6671" max="6671" width="8.7109375" style="2658" bestFit="1" customWidth="1"/>
    <col min="6672" max="6672" width="10.42578125" style="2658" bestFit="1" customWidth="1"/>
    <col min="6673" max="6673" width="10" style="2658" bestFit="1" customWidth="1"/>
    <col min="6674" max="6674" width="12.7109375" style="2658" customWidth="1"/>
    <col min="6675" max="6911" width="8.85546875" style="2658"/>
    <col min="6912" max="6912" width="7" style="2658" customWidth="1"/>
    <col min="6913" max="6913" width="53.140625" style="2658" customWidth="1"/>
    <col min="6914" max="6914" width="4.85546875" style="2658" bestFit="1" customWidth="1"/>
    <col min="6915" max="6915" width="6" style="2658" bestFit="1" customWidth="1"/>
    <col min="6916" max="6916" width="9.140625" style="2658" bestFit="1" customWidth="1"/>
    <col min="6917" max="6917" width="9.7109375" style="2658" customWidth="1"/>
    <col min="6918" max="6918" width="4.42578125" style="2658" bestFit="1" customWidth="1"/>
    <col min="6919" max="6919" width="8.140625" style="2658" bestFit="1" customWidth="1"/>
    <col min="6920" max="6920" width="4.42578125" style="2658" bestFit="1" customWidth="1"/>
    <col min="6921" max="6921" width="2.42578125" style="2658" customWidth="1"/>
    <col min="6922" max="6922" width="10.42578125" style="2658" bestFit="1" customWidth="1"/>
    <col min="6923" max="6923" width="8.85546875" style="2658" customWidth="1"/>
    <col min="6924" max="6924" width="11" style="2658" customWidth="1"/>
    <col min="6925" max="6925" width="10.42578125" style="2658" bestFit="1" customWidth="1"/>
    <col min="6926" max="6926" width="10.5703125" style="2658" customWidth="1"/>
    <col min="6927" max="6927" width="8.7109375" style="2658" bestFit="1" customWidth="1"/>
    <col min="6928" max="6928" width="10.42578125" style="2658" bestFit="1" customWidth="1"/>
    <col min="6929" max="6929" width="10" style="2658" bestFit="1" customWidth="1"/>
    <col min="6930" max="6930" width="12.7109375" style="2658" customWidth="1"/>
    <col min="6931" max="7167" width="8.85546875" style="2658"/>
    <col min="7168" max="7168" width="7" style="2658" customWidth="1"/>
    <col min="7169" max="7169" width="53.140625" style="2658" customWidth="1"/>
    <col min="7170" max="7170" width="4.85546875" style="2658" bestFit="1" customWidth="1"/>
    <col min="7171" max="7171" width="6" style="2658" bestFit="1" customWidth="1"/>
    <col min="7172" max="7172" width="9.140625" style="2658" bestFit="1" customWidth="1"/>
    <col min="7173" max="7173" width="9.7109375" style="2658" customWidth="1"/>
    <col min="7174" max="7174" width="4.42578125" style="2658" bestFit="1" customWidth="1"/>
    <col min="7175" max="7175" width="8.140625" style="2658" bestFit="1" customWidth="1"/>
    <col min="7176" max="7176" width="4.42578125" style="2658" bestFit="1" customWidth="1"/>
    <col min="7177" max="7177" width="2.42578125" style="2658" customWidth="1"/>
    <col min="7178" max="7178" width="10.42578125" style="2658" bestFit="1" customWidth="1"/>
    <col min="7179" max="7179" width="8.85546875" style="2658" customWidth="1"/>
    <col min="7180" max="7180" width="11" style="2658" customWidth="1"/>
    <col min="7181" max="7181" width="10.42578125" style="2658" bestFit="1" customWidth="1"/>
    <col min="7182" max="7182" width="10.5703125" style="2658" customWidth="1"/>
    <col min="7183" max="7183" width="8.7109375" style="2658" bestFit="1" customWidth="1"/>
    <col min="7184" max="7184" width="10.42578125" style="2658" bestFit="1" customWidth="1"/>
    <col min="7185" max="7185" width="10" style="2658" bestFit="1" customWidth="1"/>
    <col min="7186" max="7186" width="12.7109375" style="2658" customWidth="1"/>
    <col min="7187" max="7423" width="8.85546875" style="2658"/>
    <col min="7424" max="7424" width="7" style="2658" customWidth="1"/>
    <col min="7425" max="7425" width="53.140625" style="2658" customWidth="1"/>
    <col min="7426" max="7426" width="4.85546875" style="2658" bestFit="1" customWidth="1"/>
    <col min="7427" max="7427" width="6" style="2658" bestFit="1" customWidth="1"/>
    <col min="7428" max="7428" width="9.140625" style="2658" bestFit="1" customWidth="1"/>
    <col min="7429" max="7429" width="9.7109375" style="2658" customWidth="1"/>
    <col min="7430" max="7430" width="4.42578125" style="2658" bestFit="1" customWidth="1"/>
    <col min="7431" max="7431" width="8.140625" style="2658" bestFit="1" customWidth="1"/>
    <col min="7432" max="7432" width="4.42578125" style="2658" bestFit="1" customWidth="1"/>
    <col min="7433" max="7433" width="2.42578125" style="2658" customWidth="1"/>
    <col min="7434" max="7434" width="10.42578125" style="2658" bestFit="1" customWidth="1"/>
    <col min="7435" max="7435" width="8.85546875" style="2658" customWidth="1"/>
    <col min="7436" max="7436" width="11" style="2658" customWidth="1"/>
    <col min="7437" max="7437" width="10.42578125" style="2658" bestFit="1" customWidth="1"/>
    <col min="7438" max="7438" width="10.5703125" style="2658" customWidth="1"/>
    <col min="7439" max="7439" width="8.7109375" style="2658" bestFit="1" customWidth="1"/>
    <col min="7440" max="7440" width="10.42578125" style="2658" bestFit="1" customWidth="1"/>
    <col min="7441" max="7441" width="10" style="2658" bestFit="1" customWidth="1"/>
    <col min="7442" max="7442" width="12.7109375" style="2658" customWidth="1"/>
    <col min="7443" max="7679" width="8.85546875" style="2658"/>
    <col min="7680" max="7680" width="7" style="2658" customWidth="1"/>
    <col min="7681" max="7681" width="53.140625" style="2658" customWidth="1"/>
    <col min="7682" max="7682" width="4.85546875" style="2658" bestFit="1" customWidth="1"/>
    <col min="7683" max="7683" width="6" style="2658" bestFit="1" customWidth="1"/>
    <col min="7684" max="7684" width="9.140625" style="2658" bestFit="1" customWidth="1"/>
    <col min="7685" max="7685" width="9.7109375" style="2658" customWidth="1"/>
    <col min="7686" max="7686" width="4.42578125" style="2658" bestFit="1" customWidth="1"/>
    <col min="7687" max="7687" width="8.140625" style="2658" bestFit="1" customWidth="1"/>
    <col min="7688" max="7688" width="4.42578125" style="2658" bestFit="1" customWidth="1"/>
    <col min="7689" max="7689" width="2.42578125" style="2658" customWidth="1"/>
    <col min="7690" max="7690" width="10.42578125" style="2658" bestFit="1" customWidth="1"/>
    <col min="7691" max="7691" width="8.85546875" style="2658" customWidth="1"/>
    <col min="7692" max="7692" width="11" style="2658" customWidth="1"/>
    <col min="7693" max="7693" width="10.42578125" style="2658" bestFit="1" customWidth="1"/>
    <col min="7694" max="7694" width="10.5703125" style="2658" customWidth="1"/>
    <col min="7695" max="7695" width="8.7109375" style="2658" bestFit="1" customWidth="1"/>
    <col min="7696" max="7696" width="10.42578125" style="2658" bestFit="1" customWidth="1"/>
    <col min="7697" max="7697" width="10" style="2658" bestFit="1" customWidth="1"/>
    <col min="7698" max="7698" width="12.7109375" style="2658" customWidth="1"/>
    <col min="7699" max="7935" width="8.85546875" style="2658"/>
    <col min="7936" max="7936" width="7" style="2658" customWidth="1"/>
    <col min="7937" max="7937" width="53.140625" style="2658" customWidth="1"/>
    <col min="7938" max="7938" width="4.85546875" style="2658" bestFit="1" customWidth="1"/>
    <col min="7939" max="7939" width="6" style="2658" bestFit="1" customWidth="1"/>
    <col min="7940" max="7940" width="9.140625" style="2658" bestFit="1" customWidth="1"/>
    <col min="7941" max="7941" width="9.7109375" style="2658" customWidth="1"/>
    <col min="7942" max="7942" width="4.42578125" style="2658" bestFit="1" customWidth="1"/>
    <col min="7943" max="7943" width="8.140625" style="2658" bestFit="1" customWidth="1"/>
    <col min="7944" max="7944" width="4.42578125" style="2658" bestFit="1" customWidth="1"/>
    <col min="7945" max="7945" width="2.42578125" style="2658" customWidth="1"/>
    <col min="7946" max="7946" width="10.42578125" style="2658" bestFit="1" customWidth="1"/>
    <col min="7947" max="7947" width="8.85546875" style="2658" customWidth="1"/>
    <col min="7948" max="7948" width="11" style="2658" customWidth="1"/>
    <col min="7949" max="7949" width="10.42578125" style="2658" bestFit="1" customWidth="1"/>
    <col min="7950" max="7950" width="10.5703125" style="2658" customWidth="1"/>
    <col min="7951" max="7951" width="8.7109375" style="2658" bestFit="1" customWidth="1"/>
    <col min="7952" max="7952" width="10.42578125" style="2658" bestFit="1" customWidth="1"/>
    <col min="7953" max="7953" width="10" style="2658" bestFit="1" customWidth="1"/>
    <col min="7954" max="7954" width="12.7109375" style="2658" customWidth="1"/>
    <col min="7955" max="8191" width="8.85546875" style="2658"/>
    <col min="8192" max="8192" width="7" style="2658" customWidth="1"/>
    <col min="8193" max="8193" width="53.140625" style="2658" customWidth="1"/>
    <col min="8194" max="8194" width="4.85546875" style="2658" bestFit="1" customWidth="1"/>
    <col min="8195" max="8195" width="6" style="2658" bestFit="1" customWidth="1"/>
    <col min="8196" max="8196" width="9.140625" style="2658" bestFit="1" customWidth="1"/>
    <col min="8197" max="8197" width="9.7109375" style="2658" customWidth="1"/>
    <col min="8198" max="8198" width="4.42578125" style="2658" bestFit="1" customWidth="1"/>
    <col min="8199" max="8199" width="8.140625" style="2658" bestFit="1" customWidth="1"/>
    <col min="8200" max="8200" width="4.42578125" style="2658" bestFit="1" customWidth="1"/>
    <col min="8201" max="8201" width="2.42578125" style="2658" customWidth="1"/>
    <col min="8202" max="8202" width="10.42578125" style="2658" bestFit="1" customWidth="1"/>
    <col min="8203" max="8203" width="8.85546875" style="2658" customWidth="1"/>
    <col min="8204" max="8204" width="11" style="2658" customWidth="1"/>
    <col min="8205" max="8205" width="10.42578125" style="2658" bestFit="1" customWidth="1"/>
    <col min="8206" max="8206" width="10.5703125" style="2658" customWidth="1"/>
    <col min="8207" max="8207" width="8.7109375" style="2658" bestFit="1" customWidth="1"/>
    <col min="8208" max="8208" width="10.42578125" style="2658" bestFit="1" customWidth="1"/>
    <col min="8209" max="8209" width="10" style="2658" bestFit="1" customWidth="1"/>
    <col min="8210" max="8210" width="12.7109375" style="2658" customWidth="1"/>
    <col min="8211" max="8447" width="8.85546875" style="2658"/>
    <col min="8448" max="8448" width="7" style="2658" customWidth="1"/>
    <col min="8449" max="8449" width="53.140625" style="2658" customWidth="1"/>
    <col min="8450" max="8450" width="4.85546875" style="2658" bestFit="1" customWidth="1"/>
    <col min="8451" max="8451" width="6" style="2658" bestFit="1" customWidth="1"/>
    <col min="8452" max="8452" width="9.140625" style="2658" bestFit="1" customWidth="1"/>
    <col min="8453" max="8453" width="9.7109375" style="2658" customWidth="1"/>
    <col min="8454" max="8454" width="4.42578125" style="2658" bestFit="1" customWidth="1"/>
    <col min="8455" max="8455" width="8.140625" style="2658" bestFit="1" customWidth="1"/>
    <col min="8456" max="8456" width="4.42578125" style="2658" bestFit="1" customWidth="1"/>
    <col min="8457" max="8457" width="2.42578125" style="2658" customWidth="1"/>
    <col min="8458" max="8458" width="10.42578125" style="2658" bestFit="1" customWidth="1"/>
    <col min="8459" max="8459" width="8.85546875" style="2658" customWidth="1"/>
    <col min="8460" max="8460" width="11" style="2658" customWidth="1"/>
    <col min="8461" max="8461" width="10.42578125" style="2658" bestFit="1" customWidth="1"/>
    <col min="8462" max="8462" width="10.5703125" style="2658" customWidth="1"/>
    <col min="8463" max="8463" width="8.7109375" style="2658" bestFit="1" customWidth="1"/>
    <col min="8464" max="8464" width="10.42578125" style="2658" bestFit="1" customWidth="1"/>
    <col min="8465" max="8465" width="10" style="2658" bestFit="1" customWidth="1"/>
    <col min="8466" max="8466" width="12.7109375" style="2658" customWidth="1"/>
    <col min="8467" max="8703" width="8.85546875" style="2658"/>
    <col min="8704" max="8704" width="7" style="2658" customWidth="1"/>
    <col min="8705" max="8705" width="53.140625" style="2658" customWidth="1"/>
    <col min="8706" max="8706" width="4.85546875" style="2658" bestFit="1" customWidth="1"/>
    <col min="8707" max="8707" width="6" style="2658" bestFit="1" customWidth="1"/>
    <col min="8708" max="8708" width="9.140625" style="2658" bestFit="1" customWidth="1"/>
    <col min="8709" max="8709" width="9.7109375" style="2658" customWidth="1"/>
    <col min="8710" max="8710" width="4.42578125" style="2658" bestFit="1" customWidth="1"/>
    <col min="8711" max="8711" width="8.140625" style="2658" bestFit="1" customWidth="1"/>
    <col min="8712" max="8712" width="4.42578125" style="2658" bestFit="1" customWidth="1"/>
    <col min="8713" max="8713" width="2.42578125" style="2658" customWidth="1"/>
    <col min="8714" max="8714" width="10.42578125" style="2658" bestFit="1" customWidth="1"/>
    <col min="8715" max="8715" width="8.85546875" style="2658" customWidth="1"/>
    <col min="8716" max="8716" width="11" style="2658" customWidth="1"/>
    <col min="8717" max="8717" width="10.42578125" style="2658" bestFit="1" customWidth="1"/>
    <col min="8718" max="8718" width="10.5703125" style="2658" customWidth="1"/>
    <col min="8719" max="8719" width="8.7109375" style="2658" bestFit="1" customWidth="1"/>
    <col min="8720" max="8720" width="10.42578125" style="2658" bestFit="1" customWidth="1"/>
    <col min="8721" max="8721" width="10" style="2658" bestFit="1" customWidth="1"/>
    <col min="8722" max="8722" width="12.7109375" style="2658" customWidth="1"/>
    <col min="8723" max="8959" width="8.85546875" style="2658"/>
    <col min="8960" max="8960" width="7" style="2658" customWidth="1"/>
    <col min="8961" max="8961" width="53.140625" style="2658" customWidth="1"/>
    <col min="8962" max="8962" width="4.85546875" style="2658" bestFit="1" customWidth="1"/>
    <col min="8963" max="8963" width="6" style="2658" bestFit="1" customWidth="1"/>
    <col min="8964" max="8964" width="9.140625" style="2658" bestFit="1" customWidth="1"/>
    <col min="8965" max="8965" width="9.7109375" style="2658" customWidth="1"/>
    <col min="8966" max="8966" width="4.42578125" style="2658" bestFit="1" customWidth="1"/>
    <col min="8967" max="8967" width="8.140625" style="2658" bestFit="1" customWidth="1"/>
    <col min="8968" max="8968" width="4.42578125" style="2658" bestFit="1" customWidth="1"/>
    <col min="8969" max="8969" width="2.42578125" style="2658" customWidth="1"/>
    <col min="8970" max="8970" width="10.42578125" style="2658" bestFit="1" customWidth="1"/>
    <col min="8971" max="8971" width="8.85546875" style="2658" customWidth="1"/>
    <col min="8972" max="8972" width="11" style="2658" customWidth="1"/>
    <col min="8973" max="8973" width="10.42578125" style="2658" bestFit="1" customWidth="1"/>
    <col min="8974" max="8974" width="10.5703125" style="2658" customWidth="1"/>
    <col min="8975" max="8975" width="8.7109375" style="2658" bestFit="1" customWidth="1"/>
    <col min="8976" max="8976" width="10.42578125" style="2658" bestFit="1" customWidth="1"/>
    <col min="8977" max="8977" width="10" style="2658" bestFit="1" customWidth="1"/>
    <col min="8978" max="8978" width="12.7109375" style="2658" customWidth="1"/>
    <col min="8979" max="9215" width="8.85546875" style="2658"/>
    <col min="9216" max="9216" width="7" style="2658" customWidth="1"/>
    <col min="9217" max="9217" width="53.140625" style="2658" customWidth="1"/>
    <col min="9218" max="9218" width="4.85546875" style="2658" bestFit="1" customWidth="1"/>
    <col min="9219" max="9219" width="6" style="2658" bestFit="1" customWidth="1"/>
    <col min="9220" max="9220" width="9.140625" style="2658" bestFit="1" customWidth="1"/>
    <col min="9221" max="9221" width="9.7109375" style="2658" customWidth="1"/>
    <col min="9222" max="9222" width="4.42578125" style="2658" bestFit="1" customWidth="1"/>
    <col min="9223" max="9223" width="8.140625" style="2658" bestFit="1" customWidth="1"/>
    <col min="9224" max="9224" width="4.42578125" style="2658" bestFit="1" customWidth="1"/>
    <col min="9225" max="9225" width="2.42578125" style="2658" customWidth="1"/>
    <col min="9226" max="9226" width="10.42578125" style="2658" bestFit="1" customWidth="1"/>
    <col min="9227" max="9227" width="8.85546875" style="2658" customWidth="1"/>
    <col min="9228" max="9228" width="11" style="2658" customWidth="1"/>
    <col min="9229" max="9229" width="10.42578125" style="2658" bestFit="1" customWidth="1"/>
    <col min="9230" max="9230" width="10.5703125" style="2658" customWidth="1"/>
    <col min="9231" max="9231" width="8.7109375" style="2658" bestFit="1" customWidth="1"/>
    <col min="9232" max="9232" width="10.42578125" style="2658" bestFit="1" customWidth="1"/>
    <col min="9233" max="9233" width="10" style="2658" bestFit="1" customWidth="1"/>
    <col min="9234" max="9234" width="12.7109375" style="2658" customWidth="1"/>
    <col min="9235" max="9471" width="8.85546875" style="2658"/>
    <col min="9472" max="9472" width="7" style="2658" customWidth="1"/>
    <col min="9473" max="9473" width="53.140625" style="2658" customWidth="1"/>
    <col min="9474" max="9474" width="4.85546875" style="2658" bestFit="1" customWidth="1"/>
    <col min="9475" max="9475" width="6" style="2658" bestFit="1" customWidth="1"/>
    <col min="9476" max="9476" width="9.140625" style="2658" bestFit="1" customWidth="1"/>
    <col min="9477" max="9477" width="9.7109375" style="2658" customWidth="1"/>
    <col min="9478" max="9478" width="4.42578125" style="2658" bestFit="1" customWidth="1"/>
    <col min="9479" max="9479" width="8.140625" style="2658" bestFit="1" customWidth="1"/>
    <col min="9480" max="9480" width="4.42578125" style="2658" bestFit="1" customWidth="1"/>
    <col min="9481" max="9481" width="2.42578125" style="2658" customWidth="1"/>
    <col min="9482" max="9482" width="10.42578125" style="2658" bestFit="1" customWidth="1"/>
    <col min="9483" max="9483" width="8.85546875" style="2658" customWidth="1"/>
    <col min="9484" max="9484" width="11" style="2658" customWidth="1"/>
    <col min="9485" max="9485" width="10.42578125" style="2658" bestFit="1" customWidth="1"/>
    <col min="9486" max="9486" width="10.5703125" style="2658" customWidth="1"/>
    <col min="9487" max="9487" width="8.7109375" style="2658" bestFit="1" customWidth="1"/>
    <col min="9488" max="9488" width="10.42578125" style="2658" bestFit="1" customWidth="1"/>
    <col min="9489" max="9489" width="10" style="2658" bestFit="1" customWidth="1"/>
    <col min="9490" max="9490" width="12.7109375" style="2658" customWidth="1"/>
    <col min="9491" max="9727" width="8.85546875" style="2658"/>
    <col min="9728" max="9728" width="7" style="2658" customWidth="1"/>
    <col min="9729" max="9729" width="53.140625" style="2658" customWidth="1"/>
    <col min="9730" max="9730" width="4.85546875" style="2658" bestFit="1" customWidth="1"/>
    <col min="9731" max="9731" width="6" style="2658" bestFit="1" customWidth="1"/>
    <col min="9732" max="9732" width="9.140625" style="2658" bestFit="1" customWidth="1"/>
    <col min="9733" max="9733" width="9.7109375" style="2658" customWidth="1"/>
    <col min="9734" max="9734" width="4.42578125" style="2658" bestFit="1" customWidth="1"/>
    <col min="9735" max="9735" width="8.140625" style="2658" bestFit="1" customWidth="1"/>
    <col min="9736" max="9736" width="4.42578125" style="2658" bestFit="1" customWidth="1"/>
    <col min="9737" max="9737" width="2.42578125" style="2658" customWidth="1"/>
    <col min="9738" max="9738" width="10.42578125" style="2658" bestFit="1" customWidth="1"/>
    <col min="9739" max="9739" width="8.85546875" style="2658" customWidth="1"/>
    <col min="9740" max="9740" width="11" style="2658" customWidth="1"/>
    <col min="9741" max="9741" width="10.42578125" style="2658" bestFit="1" customWidth="1"/>
    <col min="9742" max="9742" width="10.5703125" style="2658" customWidth="1"/>
    <col min="9743" max="9743" width="8.7109375" style="2658" bestFit="1" customWidth="1"/>
    <col min="9744" max="9744" width="10.42578125" style="2658" bestFit="1" customWidth="1"/>
    <col min="9745" max="9745" width="10" style="2658" bestFit="1" customWidth="1"/>
    <col min="9746" max="9746" width="12.7109375" style="2658" customWidth="1"/>
    <col min="9747" max="9983" width="8.85546875" style="2658"/>
    <col min="9984" max="9984" width="7" style="2658" customWidth="1"/>
    <col min="9985" max="9985" width="53.140625" style="2658" customWidth="1"/>
    <col min="9986" max="9986" width="4.85546875" style="2658" bestFit="1" customWidth="1"/>
    <col min="9987" max="9987" width="6" style="2658" bestFit="1" customWidth="1"/>
    <col min="9988" max="9988" width="9.140625" style="2658" bestFit="1" customWidth="1"/>
    <col min="9989" max="9989" width="9.7109375" style="2658" customWidth="1"/>
    <col min="9990" max="9990" width="4.42578125" style="2658" bestFit="1" customWidth="1"/>
    <col min="9991" max="9991" width="8.140625" style="2658" bestFit="1" customWidth="1"/>
    <col min="9992" max="9992" width="4.42578125" style="2658" bestFit="1" customWidth="1"/>
    <col min="9993" max="9993" width="2.42578125" style="2658" customWidth="1"/>
    <col min="9994" max="9994" width="10.42578125" style="2658" bestFit="1" customWidth="1"/>
    <col min="9995" max="9995" width="8.85546875" style="2658" customWidth="1"/>
    <col min="9996" max="9996" width="11" style="2658" customWidth="1"/>
    <col min="9997" max="9997" width="10.42578125" style="2658" bestFit="1" customWidth="1"/>
    <col min="9998" max="9998" width="10.5703125" style="2658" customWidth="1"/>
    <col min="9999" max="9999" width="8.7109375" style="2658" bestFit="1" customWidth="1"/>
    <col min="10000" max="10000" width="10.42578125" style="2658" bestFit="1" customWidth="1"/>
    <col min="10001" max="10001" width="10" style="2658" bestFit="1" customWidth="1"/>
    <col min="10002" max="10002" width="12.7109375" style="2658" customWidth="1"/>
    <col min="10003" max="10239" width="8.85546875" style="2658"/>
    <col min="10240" max="10240" width="7" style="2658" customWidth="1"/>
    <col min="10241" max="10241" width="53.140625" style="2658" customWidth="1"/>
    <col min="10242" max="10242" width="4.85546875" style="2658" bestFit="1" customWidth="1"/>
    <col min="10243" max="10243" width="6" style="2658" bestFit="1" customWidth="1"/>
    <col min="10244" max="10244" width="9.140625" style="2658" bestFit="1" customWidth="1"/>
    <col min="10245" max="10245" width="9.7109375" style="2658" customWidth="1"/>
    <col min="10246" max="10246" width="4.42578125" style="2658" bestFit="1" customWidth="1"/>
    <col min="10247" max="10247" width="8.140625" style="2658" bestFit="1" customWidth="1"/>
    <col min="10248" max="10248" width="4.42578125" style="2658" bestFit="1" customWidth="1"/>
    <col min="10249" max="10249" width="2.42578125" style="2658" customWidth="1"/>
    <col min="10250" max="10250" width="10.42578125" style="2658" bestFit="1" customWidth="1"/>
    <col min="10251" max="10251" width="8.85546875" style="2658" customWidth="1"/>
    <col min="10252" max="10252" width="11" style="2658" customWidth="1"/>
    <col min="10253" max="10253" width="10.42578125" style="2658" bestFit="1" customWidth="1"/>
    <col min="10254" max="10254" width="10.5703125" style="2658" customWidth="1"/>
    <col min="10255" max="10255" width="8.7109375" style="2658" bestFit="1" customWidth="1"/>
    <col min="10256" max="10256" width="10.42578125" style="2658" bestFit="1" customWidth="1"/>
    <col min="10257" max="10257" width="10" style="2658" bestFit="1" customWidth="1"/>
    <col min="10258" max="10258" width="12.7109375" style="2658" customWidth="1"/>
    <col min="10259" max="10495" width="8.85546875" style="2658"/>
    <col min="10496" max="10496" width="7" style="2658" customWidth="1"/>
    <col min="10497" max="10497" width="53.140625" style="2658" customWidth="1"/>
    <col min="10498" max="10498" width="4.85546875" style="2658" bestFit="1" customWidth="1"/>
    <col min="10499" max="10499" width="6" style="2658" bestFit="1" customWidth="1"/>
    <col min="10500" max="10500" width="9.140625" style="2658" bestFit="1" customWidth="1"/>
    <col min="10501" max="10501" width="9.7109375" style="2658" customWidth="1"/>
    <col min="10502" max="10502" width="4.42578125" style="2658" bestFit="1" customWidth="1"/>
    <col min="10503" max="10503" width="8.140625" style="2658" bestFit="1" customWidth="1"/>
    <col min="10504" max="10504" width="4.42578125" style="2658" bestFit="1" customWidth="1"/>
    <col min="10505" max="10505" width="2.42578125" style="2658" customWidth="1"/>
    <col min="10506" max="10506" width="10.42578125" style="2658" bestFit="1" customWidth="1"/>
    <col min="10507" max="10507" width="8.85546875" style="2658" customWidth="1"/>
    <col min="10508" max="10508" width="11" style="2658" customWidth="1"/>
    <col min="10509" max="10509" width="10.42578125" style="2658" bestFit="1" customWidth="1"/>
    <col min="10510" max="10510" width="10.5703125" style="2658" customWidth="1"/>
    <col min="10511" max="10511" width="8.7109375" style="2658" bestFit="1" customWidth="1"/>
    <col min="10512" max="10512" width="10.42578125" style="2658" bestFit="1" customWidth="1"/>
    <col min="10513" max="10513" width="10" style="2658" bestFit="1" customWidth="1"/>
    <col min="10514" max="10514" width="12.7109375" style="2658" customWidth="1"/>
    <col min="10515" max="10751" width="8.85546875" style="2658"/>
    <col min="10752" max="10752" width="7" style="2658" customWidth="1"/>
    <col min="10753" max="10753" width="53.140625" style="2658" customWidth="1"/>
    <col min="10754" max="10754" width="4.85546875" style="2658" bestFit="1" customWidth="1"/>
    <col min="10755" max="10755" width="6" style="2658" bestFit="1" customWidth="1"/>
    <col min="10756" max="10756" width="9.140625" style="2658" bestFit="1" customWidth="1"/>
    <col min="10757" max="10757" width="9.7109375" style="2658" customWidth="1"/>
    <col min="10758" max="10758" width="4.42578125" style="2658" bestFit="1" customWidth="1"/>
    <col min="10759" max="10759" width="8.140625" style="2658" bestFit="1" customWidth="1"/>
    <col min="10760" max="10760" width="4.42578125" style="2658" bestFit="1" customWidth="1"/>
    <col min="10761" max="10761" width="2.42578125" style="2658" customWidth="1"/>
    <col min="10762" max="10762" width="10.42578125" style="2658" bestFit="1" customWidth="1"/>
    <col min="10763" max="10763" width="8.85546875" style="2658" customWidth="1"/>
    <col min="10764" max="10764" width="11" style="2658" customWidth="1"/>
    <col min="10765" max="10765" width="10.42578125" style="2658" bestFit="1" customWidth="1"/>
    <col min="10766" max="10766" width="10.5703125" style="2658" customWidth="1"/>
    <col min="10767" max="10767" width="8.7109375" style="2658" bestFit="1" customWidth="1"/>
    <col min="10768" max="10768" width="10.42578125" style="2658" bestFit="1" customWidth="1"/>
    <col min="10769" max="10769" width="10" style="2658" bestFit="1" customWidth="1"/>
    <col min="10770" max="10770" width="12.7109375" style="2658" customWidth="1"/>
    <col min="10771" max="11007" width="8.85546875" style="2658"/>
    <col min="11008" max="11008" width="7" style="2658" customWidth="1"/>
    <col min="11009" max="11009" width="53.140625" style="2658" customWidth="1"/>
    <col min="11010" max="11010" width="4.85546875" style="2658" bestFit="1" customWidth="1"/>
    <col min="11011" max="11011" width="6" style="2658" bestFit="1" customWidth="1"/>
    <col min="11012" max="11012" width="9.140625" style="2658" bestFit="1" customWidth="1"/>
    <col min="11013" max="11013" width="9.7109375" style="2658" customWidth="1"/>
    <col min="11014" max="11014" width="4.42578125" style="2658" bestFit="1" customWidth="1"/>
    <col min="11015" max="11015" width="8.140625" style="2658" bestFit="1" customWidth="1"/>
    <col min="11016" max="11016" width="4.42578125" style="2658" bestFit="1" customWidth="1"/>
    <col min="11017" max="11017" width="2.42578125" style="2658" customWidth="1"/>
    <col min="11018" max="11018" width="10.42578125" style="2658" bestFit="1" customWidth="1"/>
    <col min="11019" max="11019" width="8.85546875" style="2658" customWidth="1"/>
    <col min="11020" max="11020" width="11" style="2658" customWidth="1"/>
    <col min="11021" max="11021" width="10.42578125" style="2658" bestFit="1" customWidth="1"/>
    <col min="11022" max="11022" width="10.5703125" style="2658" customWidth="1"/>
    <col min="11023" max="11023" width="8.7109375" style="2658" bestFit="1" customWidth="1"/>
    <col min="11024" max="11024" width="10.42578125" style="2658" bestFit="1" customWidth="1"/>
    <col min="11025" max="11025" width="10" style="2658" bestFit="1" customWidth="1"/>
    <col min="11026" max="11026" width="12.7109375" style="2658" customWidth="1"/>
    <col min="11027" max="11263" width="8.85546875" style="2658"/>
    <col min="11264" max="11264" width="7" style="2658" customWidth="1"/>
    <col min="11265" max="11265" width="53.140625" style="2658" customWidth="1"/>
    <col min="11266" max="11266" width="4.85546875" style="2658" bestFit="1" customWidth="1"/>
    <col min="11267" max="11267" width="6" style="2658" bestFit="1" customWidth="1"/>
    <col min="11268" max="11268" width="9.140625" style="2658" bestFit="1" customWidth="1"/>
    <col min="11269" max="11269" width="9.7109375" style="2658" customWidth="1"/>
    <col min="11270" max="11270" width="4.42578125" style="2658" bestFit="1" customWidth="1"/>
    <col min="11271" max="11271" width="8.140625" style="2658" bestFit="1" customWidth="1"/>
    <col min="11272" max="11272" width="4.42578125" style="2658" bestFit="1" customWidth="1"/>
    <col min="11273" max="11273" width="2.42578125" style="2658" customWidth="1"/>
    <col min="11274" max="11274" width="10.42578125" style="2658" bestFit="1" customWidth="1"/>
    <col min="11275" max="11275" width="8.85546875" style="2658" customWidth="1"/>
    <col min="11276" max="11276" width="11" style="2658" customWidth="1"/>
    <col min="11277" max="11277" width="10.42578125" style="2658" bestFit="1" customWidth="1"/>
    <col min="11278" max="11278" width="10.5703125" style="2658" customWidth="1"/>
    <col min="11279" max="11279" width="8.7109375" style="2658" bestFit="1" customWidth="1"/>
    <col min="11280" max="11280" width="10.42578125" style="2658" bestFit="1" customWidth="1"/>
    <col min="11281" max="11281" width="10" style="2658" bestFit="1" customWidth="1"/>
    <col min="11282" max="11282" width="12.7109375" style="2658" customWidth="1"/>
    <col min="11283" max="11519" width="8.85546875" style="2658"/>
    <col min="11520" max="11520" width="7" style="2658" customWidth="1"/>
    <col min="11521" max="11521" width="53.140625" style="2658" customWidth="1"/>
    <col min="11522" max="11522" width="4.85546875" style="2658" bestFit="1" customWidth="1"/>
    <col min="11523" max="11523" width="6" style="2658" bestFit="1" customWidth="1"/>
    <col min="11524" max="11524" width="9.140625" style="2658" bestFit="1" customWidth="1"/>
    <col min="11525" max="11525" width="9.7109375" style="2658" customWidth="1"/>
    <col min="11526" max="11526" width="4.42578125" style="2658" bestFit="1" customWidth="1"/>
    <col min="11527" max="11527" width="8.140625" style="2658" bestFit="1" customWidth="1"/>
    <col min="11528" max="11528" width="4.42578125" style="2658" bestFit="1" customWidth="1"/>
    <col min="11529" max="11529" width="2.42578125" style="2658" customWidth="1"/>
    <col min="11530" max="11530" width="10.42578125" style="2658" bestFit="1" customWidth="1"/>
    <col min="11531" max="11531" width="8.85546875" style="2658" customWidth="1"/>
    <col min="11532" max="11532" width="11" style="2658" customWidth="1"/>
    <col min="11533" max="11533" width="10.42578125" style="2658" bestFit="1" customWidth="1"/>
    <col min="11534" max="11534" width="10.5703125" style="2658" customWidth="1"/>
    <col min="11535" max="11535" width="8.7109375" style="2658" bestFit="1" customWidth="1"/>
    <col min="11536" max="11536" width="10.42578125" style="2658" bestFit="1" customWidth="1"/>
    <col min="11537" max="11537" width="10" style="2658" bestFit="1" customWidth="1"/>
    <col min="11538" max="11538" width="12.7109375" style="2658" customWidth="1"/>
    <col min="11539" max="11775" width="8.85546875" style="2658"/>
    <col min="11776" max="11776" width="7" style="2658" customWidth="1"/>
    <col min="11777" max="11777" width="53.140625" style="2658" customWidth="1"/>
    <col min="11778" max="11778" width="4.85546875" style="2658" bestFit="1" customWidth="1"/>
    <col min="11779" max="11779" width="6" style="2658" bestFit="1" customWidth="1"/>
    <col min="11780" max="11780" width="9.140625" style="2658" bestFit="1" customWidth="1"/>
    <col min="11781" max="11781" width="9.7109375" style="2658" customWidth="1"/>
    <col min="11782" max="11782" width="4.42578125" style="2658" bestFit="1" customWidth="1"/>
    <col min="11783" max="11783" width="8.140625" style="2658" bestFit="1" customWidth="1"/>
    <col min="11784" max="11784" width="4.42578125" style="2658" bestFit="1" customWidth="1"/>
    <col min="11785" max="11785" width="2.42578125" style="2658" customWidth="1"/>
    <col min="11786" max="11786" width="10.42578125" style="2658" bestFit="1" customWidth="1"/>
    <col min="11787" max="11787" width="8.85546875" style="2658" customWidth="1"/>
    <col min="11788" max="11788" width="11" style="2658" customWidth="1"/>
    <col min="11789" max="11789" width="10.42578125" style="2658" bestFit="1" customWidth="1"/>
    <col min="11790" max="11790" width="10.5703125" style="2658" customWidth="1"/>
    <col min="11791" max="11791" width="8.7109375" style="2658" bestFit="1" customWidth="1"/>
    <col min="11792" max="11792" width="10.42578125" style="2658" bestFit="1" customWidth="1"/>
    <col min="11793" max="11793" width="10" style="2658" bestFit="1" customWidth="1"/>
    <col min="11794" max="11794" width="12.7109375" style="2658" customWidth="1"/>
    <col min="11795" max="12031" width="8.85546875" style="2658"/>
    <col min="12032" max="12032" width="7" style="2658" customWidth="1"/>
    <col min="12033" max="12033" width="53.140625" style="2658" customWidth="1"/>
    <col min="12034" max="12034" width="4.85546875" style="2658" bestFit="1" customWidth="1"/>
    <col min="12035" max="12035" width="6" style="2658" bestFit="1" customWidth="1"/>
    <col min="12036" max="12036" width="9.140625" style="2658" bestFit="1" customWidth="1"/>
    <col min="12037" max="12037" width="9.7109375" style="2658" customWidth="1"/>
    <col min="12038" max="12038" width="4.42578125" style="2658" bestFit="1" customWidth="1"/>
    <col min="12039" max="12039" width="8.140625" style="2658" bestFit="1" customWidth="1"/>
    <col min="12040" max="12040" width="4.42578125" style="2658" bestFit="1" customWidth="1"/>
    <col min="12041" max="12041" width="2.42578125" style="2658" customWidth="1"/>
    <col min="12042" max="12042" width="10.42578125" style="2658" bestFit="1" customWidth="1"/>
    <col min="12043" max="12043" width="8.85546875" style="2658" customWidth="1"/>
    <col min="12044" max="12044" width="11" style="2658" customWidth="1"/>
    <col min="12045" max="12045" width="10.42578125" style="2658" bestFit="1" customWidth="1"/>
    <col min="12046" max="12046" width="10.5703125" style="2658" customWidth="1"/>
    <col min="12047" max="12047" width="8.7109375" style="2658" bestFit="1" customWidth="1"/>
    <col min="12048" max="12048" width="10.42578125" style="2658" bestFit="1" customWidth="1"/>
    <col min="12049" max="12049" width="10" style="2658" bestFit="1" customWidth="1"/>
    <col min="12050" max="12050" width="12.7109375" style="2658" customWidth="1"/>
    <col min="12051" max="12287" width="8.85546875" style="2658"/>
    <col min="12288" max="12288" width="7" style="2658" customWidth="1"/>
    <col min="12289" max="12289" width="53.140625" style="2658" customWidth="1"/>
    <col min="12290" max="12290" width="4.85546875" style="2658" bestFit="1" customWidth="1"/>
    <col min="12291" max="12291" width="6" style="2658" bestFit="1" customWidth="1"/>
    <col min="12292" max="12292" width="9.140625" style="2658" bestFit="1" customWidth="1"/>
    <col min="12293" max="12293" width="9.7109375" style="2658" customWidth="1"/>
    <col min="12294" max="12294" width="4.42578125" style="2658" bestFit="1" customWidth="1"/>
    <col min="12295" max="12295" width="8.140625" style="2658" bestFit="1" customWidth="1"/>
    <col min="12296" max="12296" width="4.42578125" style="2658" bestFit="1" customWidth="1"/>
    <col min="12297" max="12297" width="2.42578125" style="2658" customWidth="1"/>
    <col min="12298" max="12298" width="10.42578125" style="2658" bestFit="1" customWidth="1"/>
    <col min="12299" max="12299" width="8.85546875" style="2658" customWidth="1"/>
    <col min="12300" max="12300" width="11" style="2658" customWidth="1"/>
    <col min="12301" max="12301" width="10.42578125" style="2658" bestFit="1" customWidth="1"/>
    <col min="12302" max="12302" width="10.5703125" style="2658" customWidth="1"/>
    <col min="12303" max="12303" width="8.7109375" style="2658" bestFit="1" customWidth="1"/>
    <col min="12304" max="12304" width="10.42578125" style="2658" bestFit="1" customWidth="1"/>
    <col min="12305" max="12305" width="10" style="2658" bestFit="1" customWidth="1"/>
    <col min="12306" max="12306" width="12.7109375" style="2658" customWidth="1"/>
    <col min="12307" max="12543" width="8.85546875" style="2658"/>
    <col min="12544" max="12544" width="7" style="2658" customWidth="1"/>
    <col min="12545" max="12545" width="53.140625" style="2658" customWidth="1"/>
    <col min="12546" max="12546" width="4.85546875" style="2658" bestFit="1" customWidth="1"/>
    <col min="12547" max="12547" width="6" style="2658" bestFit="1" customWidth="1"/>
    <col min="12548" max="12548" width="9.140625" style="2658" bestFit="1" customWidth="1"/>
    <col min="12549" max="12549" width="9.7109375" style="2658" customWidth="1"/>
    <col min="12550" max="12550" width="4.42578125" style="2658" bestFit="1" customWidth="1"/>
    <col min="12551" max="12551" width="8.140625" style="2658" bestFit="1" customWidth="1"/>
    <col min="12552" max="12552" width="4.42578125" style="2658" bestFit="1" customWidth="1"/>
    <col min="12553" max="12553" width="2.42578125" style="2658" customWidth="1"/>
    <col min="12554" max="12554" width="10.42578125" style="2658" bestFit="1" customWidth="1"/>
    <col min="12555" max="12555" width="8.85546875" style="2658" customWidth="1"/>
    <col min="12556" max="12556" width="11" style="2658" customWidth="1"/>
    <col min="12557" max="12557" width="10.42578125" style="2658" bestFit="1" customWidth="1"/>
    <col min="12558" max="12558" width="10.5703125" style="2658" customWidth="1"/>
    <col min="12559" max="12559" width="8.7109375" style="2658" bestFit="1" customWidth="1"/>
    <col min="12560" max="12560" width="10.42578125" style="2658" bestFit="1" customWidth="1"/>
    <col min="12561" max="12561" width="10" style="2658" bestFit="1" customWidth="1"/>
    <col min="12562" max="12562" width="12.7109375" style="2658" customWidth="1"/>
    <col min="12563" max="12799" width="8.85546875" style="2658"/>
    <col min="12800" max="12800" width="7" style="2658" customWidth="1"/>
    <col min="12801" max="12801" width="53.140625" style="2658" customWidth="1"/>
    <col min="12802" max="12802" width="4.85546875" style="2658" bestFit="1" customWidth="1"/>
    <col min="12803" max="12803" width="6" style="2658" bestFit="1" customWidth="1"/>
    <col min="12804" max="12804" width="9.140625" style="2658" bestFit="1" customWidth="1"/>
    <col min="12805" max="12805" width="9.7109375" style="2658" customWidth="1"/>
    <col min="12806" max="12806" width="4.42578125" style="2658" bestFit="1" customWidth="1"/>
    <col min="12807" max="12807" width="8.140625" style="2658" bestFit="1" customWidth="1"/>
    <col min="12808" max="12808" width="4.42578125" style="2658" bestFit="1" customWidth="1"/>
    <col min="12809" max="12809" width="2.42578125" style="2658" customWidth="1"/>
    <col min="12810" max="12810" width="10.42578125" style="2658" bestFit="1" customWidth="1"/>
    <col min="12811" max="12811" width="8.85546875" style="2658" customWidth="1"/>
    <col min="12812" max="12812" width="11" style="2658" customWidth="1"/>
    <col min="12813" max="12813" width="10.42578125" style="2658" bestFit="1" customWidth="1"/>
    <col min="12814" max="12814" width="10.5703125" style="2658" customWidth="1"/>
    <col min="12815" max="12815" width="8.7109375" style="2658" bestFit="1" customWidth="1"/>
    <col min="12816" max="12816" width="10.42578125" style="2658" bestFit="1" customWidth="1"/>
    <col min="12817" max="12817" width="10" style="2658" bestFit="1" customWidth="1"/>
    <col min="12818" max="12818" width="12.7109375" style="2658" customWidth="1"/>
    <col min="12819" max="13055" width="8.85546875" style="2658"/>
    <col min="13056" max="13056" width="7" style="2658" customWidth="1"/>
    <col min="13057" max="13057" width="53.140625" style="2658" customWidth="1"/>
    <col min="13058" max="13058" width="4.85546875" style="2658" bestFit="1" customWidth="1"/>
    <col min="13059" max="13059" width="6" style="2658" bestFit="1" customWidth="1"/>
    <col min="13060" max="13060" width="9.140625" style="2658" bestFit="1" customWidth="1"/>
    <col min="13061" max="13061" width="9.7109375" style="2658" customWidth="1"/>
    <col min="13062" max="13062" width="4.42578125" style="2658" bestFit="1" customWidth="1"/>
    <col min="13063" max="13063" width="8.140625" style="2658" bestFit="1" customWidth="1"/>
    <col min="13064" max="13064" width="4.42578125" style="2658" bestFit="1" customWidth="1"/>
    <col min="13065" max="13065" width="2.42578125" style="2658" customWidth="1"/>
    <col min="13066" max="13066" width="10.42578125" style="2658" bestFit="1" customWidth="1"/>
    <col min="13067" max="13067" width="8.85546875" style="2658" customWidth="1"/>
    <col min="13068" max="13068" width="11" style="2658" customWidth="1"/>
    <col min="13069" max="13069" width="10.42578125" style="2658" bestFit="1" customWidth="1"/>
    <col min="13070" max="13070" width="10.5703125" style="2658" customWidth="1"/>
    <col min="13071" max="13071" width="8.7109375" style="2658" bestFit="1" customWidth="1"/>
    <col min="13072" max="13072" width="10.42578125" style="2658" bestFit="1" customWidth="1"/>
    <col min="13073" max="13073" width="10" style="2658" bestFit="1" customWidth="1"/>
    <col min="13074" max="13074" width="12.7109375" style="2658" customWidth="1"/>
    <col min="13075" max="13311" width="8.85546875" style="2658"/>
    <col min="13312" max="13312" width="7" style="2658" customWidth="1"/>
    <col min="13313" max="13313" width="53.140625" style="2658" customWidth="1"/>
    <col min="13314" max="13314" width="4.85546875" style="2658" bestFit="1" customWidth="1"/>
    <col min="13315" max="13315" width="6" style="2658" bestFit="1" customWidth="1"/>
    <col min="13316" max="13316" width="9.140625" style="2658" bestFit="1" customWidth="1"/>
    <col min="13317" max="13317" width="9.7109375" style="2658" customWidth="1"/>
    <col min="13318" max="13318" width="4.42578125" style="2658" bestFit="1" customWidth="1"/>
    <col min="13319" max="13319" width="8.140625" style="2658" bestFit="1" customWidth="1"/>
    <col min="13320" max="13320" width="4.42578125" style="2658" bestFit="1" customWidth="1"/>
    <col min="13321" max="13321" width="2.42578125" style="2658" customWidth="1"/>
    <col min="13322" max="13322" width="10.42578125" style="2658" bestFit="1" customWidth="1"/>
    <col min="13323" max="13323" width="8.85546875" style="2658" customWidth="1"/>
    <col min="13324" max="13324" width="11" style="2658" customWidth="1"/>
    <col min="13325" max="13325" width="10.42578125" style="2658" bestFit="1" customWidth="1"/>
    <col min="13326" max="13326" width="10.5703125" style="2658" customWidth="1"/>
    <col min="13327" max="13327" width="8.7109375" style="2658" bestFit="1" customWidth="1"/>
    <col min="13328" max="13328" width="10.42578125" style="2658" bestFit="1" customWidth="1"/>
    <col min="13329" max="13329" width="10" style="2658" bestFit="1" customWidth="1"/>
    <col min="13330" max="13330" width="12.7109375" style="2658" customWidth="1"/>
    <col min="13331" max="13567" width="8.85546875" style="2658"/>
    <col min="13568" max="13568" width="7" style="2658" customWidth="1"/>
    <col min="13569" max="13569" width="53.140625" style="2658" customWidth="1"/>
    <col min="13570" max="13570" width="4.85546875" style="2658" bestFit="1" customWidth="1"/>
    <col min="13571" max="13571" width="6" style="2658" bestFit="1" customWidth="1"/>
    <col min="13572" max="13572" width="9.140625" style="2658" bestFit="1" customWidth="1"/>
    <col min="13573" max="13573" width="9.7109375" style="2658" customWidth="1"/>
    <col min="13574" max="13574" width="4.42578125" style="2658" bestFit="1" customWidth="1"/>
    <col min="13575" max="13575" width="8.140625" style="2658" bestFit="1" customWidth="1"/>
    <col min="13576" max="13576" width="4.42578125" style="2658" bestFit="1" customWidth="1"/>
    <col min="13577" max="13577" width="2.42578125" style="2658" customWidth="1"/>
    <col min="13578" max="13578" width="10.42578125" style="2658" bestFit="1" customWidth="1"/>
    <col min="13579" max="13579" width="8.85546875" style="2658" customWidth="1"/>
    <col min="13580" max="13580" width="11" style="2658" customWidth="1"/>
    <col min="13581" max="13581" width="10.42578125" style="2658" bestFit="1" customWidth="1"/>
    <col min="13582" max="13582" width="10.5703125" style="2658" customWidth="1"/>
    <col min="13583" max="13583" width="8.7109375" style="2658" bestFit="1" customWidth="1"/>
    <col min="13584" max="13584" width="10.42578125" style="2658" bestFit="1" customWidth="1"/>
    <col min="13585" max="13585" width="10" style="2658" bestFit="1" customWidth="1"/>
    <col min="13586" max="13586" width="12.7109375" style="2658" customWidth="1"/>
    <col min="13587" max="13823" width="8.85546875" style="2658"/>
    <col min="13824" max="13824" width="7" style="2658" customWidth="1"/>
    <col min="13825" max="13825" width="53.140625" style="2658" customWidth="1"/>
    <col min="13826" max="13826" width="4.85546875" style="2658" bestFit="1" customWidth="1"/>
    <col min="13827" max="13827" width="6" style="2658" bestFit="1" customWidth="1"/>
    <col min="13828" max="13828" width="9.140625" style="2658" bestFit="1" customWidth="1"/>
    <col min="13829" max="13829" width="9.7109375" style="2658" customWidth="1"/>
    <col min="13830" max="13830" width="4.42578125" style="2658" bestFit="1" customWidth="1"/>
    <col min="13831" max="13831" width="8.140625" style="2658" bestFit="1" customWidth="1"/>
    <col min="13832" max="13832" width="4.42578125" style="2658" bestFit="1" customWidth="1"/>
    <col min="13833" max="13833" width="2.42578125" style="2658" customWidth="1"/>
    <col min="13834" max="13834" width="10.42578125" style="2658" bestFit="1" customWidth="1"/>
    <col min="13835" max="13835" width="8.85546875" style="2658" customWidth="1"/>
    <col min="13836" max="13836" width="11" style="2658" customWidth="1"/>
    <col min="13837" max="13837" width="10.42578125" style="2658" bestFit="1" customWidth="1"/>
    <col min="13838" max="13838" width="10.5703125" style="2658" customWidth="1"/>
    <col min="13839" max="13839" width="8.7109375" style="2658" bestFit="1" customWidth="1"/>
    <col min="13840" max="13840" width="10.42578125" style="2658" bestFit="1" customWidth="1"/>
    <col min="13841" max="13841" width="10" style="2658" bestFit="1" customWidth="1"/>
    <col min="13842" max="13842" width="12.7109375" style="2658" customWidth="1"/>
    <col min="13843" max="14079" width="8.85546875" style="2658"/>
    <col min="14080" max="14080" width="7" style="2658" customWidth="1"/>
    <col min="14081" max="14081" width="53.140625" style="2658" customWidth="1"/>
    <col min="14082" max="14082" width="4.85546875" style="2658" bestFit="1" customWidth="1"/>
    <col min="14083" max="14083" width="6" style="2658" bestFit="1" customWidth="1"/>
    <col min="14084" max="14084" width="9.140625" style="2658" bestFit="1" customWidth="1"/>
    <col min="14085" max="14085" width="9.7109375" style="2658" customWidth="1"/>
    <col min="14086" max="14086" width="4.42578125" style="2658" bestFit="1" customWidth="1"/>
    <col min="14087" max="14087" width="8.140625" style="2658" bestFit="1" customWidth="1"/>
    <col min="14088" max="14088" width="4.42578125" style="2658" bestFit="1" customWidth="1"/>
    <col min="14089" max="14089" width="2.42578125" style="2658" customWidth="1"/>
    <col min="14090" max="14090" width="10.42578125" style="2658" bestFit="1" customWidth="1"/>
    <col min="14091" max="14091" width="8.85546875" style="2658" customWidth="1"/>
    <col min="14092" max="14092" width="11" style="2658" customWidth="1"/>
    <col min="14093" max="14093" width="10.42578125" style="2658" bestFit="1" customWidth="1"/>
    <col min="14094" max="14094" width="10.5703125" style="2658" customWidth="1"/>
    <col min="14095" max="14095" width="8.7109375" style="2658" bestFit="1" customWidth="1"/>
    <col min="14096" max="14096" width="10.42578125" style="2658" bestFit="1" customWidth="1"/>
    <col min="14097" max="14097" width="10" style="2658" bestFit="1" customWidth="1"/>
    <col min="14098" max="14098" width="12.7109375" style="2658" customWidth="1"/>
    <col min="14099" max="14335" width="8.85546875" style="2658"/>
    <col min="14336" max="14336" width="7" style="2658" customWidth="1"/>
    <col min="14337" max="14337" width="53.140625" style="2658" customWidth="1"/>
    <col min="14338" max="14338" width="4.85546875" style="2658" bestFit="1" customWidth="1"/>
    <col min="14339" max="14339" width="6" style="2658" bestFit="1" customWidth="1"/>
    <col min="14340" max="14340" width="9.140625" style="2658" bestFit="1" customWidth="1"/>
    <col min="14341" max="14341" width="9.7109375" style="2658" customWidth="1"/>
    <col min="14342" max="14342" width="4.42578125" style="2658" bestFit="1" customWidth="1"/>
    <col min="14343" max="14343" width="8.140625" style="2658" bestFit="1" customWidth="1"/>
    <col min="14344" max="14344" width="4.42578125" style="2658" bestFit="1" customWidth="1"/>
    <col min="14345" max="14345" width="2.42578125" style="2658" customWidth="1"/>
    <col min="14346" max="14346" width="10.42578125" style="2658" bestFit="1" customWidth="1"/>
    <col min="14347" max="14347" width="8.85546875" style="2658" customWidth="1"/>
    <col min="14348" max="14348" width="11" style="2658" customWidth="1"/>
    <col min="14349" max="14349" width="10.42578125" style="2658" bestFit="1" customWidth="1"/>
    <col min="14350" max="14350" width="10.5703125" style="2658" customWidth="1"/>
    <col min="14351" max="14351" width="8.7109375" style="2658" bestFit="1" customWidth="1"/>
    <col min="14352" max="14352" width="10.42578125" style="2658" bestFit="1" customWidth="1"/>
    <col min="14353" max="14353" width="10" style="2658" bestFit="1" customWidth="1"/>
    <col min="14354" max="14354" width="12.7109375" style="2658" customWidth="1"/>
    <col min="14355" max="14591" width="8.85546875" style="2658"/>
    <col min="14592" max="14592" width="7" style="2658" customWidth="1"/>
    <col min="14593" max="14593" width="53.140625" style="2658" customWidth="1"/>
    <col min="14594" max="14594" width="4.85546875" style="2658" bestFit="1" customWidth="1"/>
    <col min="14595" max="14595" width="6" style="2658" bestFit="1" customWidth="1"/>
    <col min="14596" max="14596" width="9.140625" style="2658" bestFit="1" customWidth="1"/>
    <col min="14597" max="14597" width="9.7109375" style="2658" customWidth="1"/>
    <col min="14598" max="14598" width="4.42578125" style="2658" bestFit="1" customWidth="1"/>
    <col min="14599" max="14599" width="8.140625" style="2658" bestFit="1" customWidth="1"/>
    <col min="14600" max="14600" width="4.42578125" style="2658" bestFit="1" customWidth="1"/>
    <col min="14601" max="14601" width="2.42578125" style="2658" customWidth="1"/>
    <col min="14602" max="14602" width="10.42578125" style="2658" bestFit="1" customWidth="1"/>
    <col min="14603" max="14603" width="8.85546875" style="2658" customWidth="1"/>
    <col min="14604" max="14604" width="11" style="2658" customWidth="1"/>
    <col min="14605" max="14605" width="10.42578125" style="2658" bestFit="1" customWidth="1"/>
    <col min="14606" max="14606" width="10.5703125" style="2658" customWidth="1"/>
    <col min="14607" max="14607" width="8.7109375" style="2658" bestFit="1" customWidth="1"/>
    <col min="14608" max="14608" width="10.42578125" style="2658" bestFit="1" customWidth="1"/>
    <col min="14609" max="14609" width="10" style="2658" bestFit="1" customWidth="1"/>
    <col min="14610" max="14610" width="12.7109375" style="2658" customWidth="1"/>
    <col min="14611" max="14847" width="8.85546875" style="2658"/>
    <col min="14848" max="14848" width="7" style="2658" customWidth="1"/>
    <col min="14849" max="14849" width="53.140625" style="2658" customWidth="1"/>
    <col min="14850" max="14850" width="4.85546875" style="2658" bestFit="1" customWidth="1"/>
    <col min="14851" max="14851" width="6" style="2658" bestFit="1" customWidth="1"/>
    <col min="14852" max="14852" width="9.140625" style="2658" bestFit="1" customWidth="1"/>
    <col min="14853" max="14853" width="9.7109375" style="2658" customWidth="1"/>
    <col min="14854" max="14854" width="4.42578125" style="2658" bestFit="1" customWidth="1"/>
    <col min="14855" max="14855" width="8.140625" style="2658" bestFit="1" customWidth="1"/>
    <col min="14856" max="14856" width="4.42578125" style="2658" bestFit="1" customWidth="1"/>
    <col min="14857" max="14857" width="2.42578125" style="2658" customWidth="1"/>
    <col min="14858" max="14858" width="10.42578125" style="2658" bestFit="1" customWidth="1"/>
    <col min="14859" max="14859" width="8.85546875" style="2658" customWidth="1"/>
    <col min="14860" max="14860" width="11" style="2658" customWidth="1"/>
    <col min="14861" max="14861" width="10.42578125" style="2658" bestFit="1" customWidth="1"/>
    <col min="14862" max="14862" width="10.5703125" style="2658" customWidth="1"/>
    <col min="14863" max="14863" width="8.7109375" style="2658" bestFit="1" customWidth="1"/>
    <col min="14864" max="14864" width="10.42578125" style="2658" bestFit="1" customWidth="1"/>
    <col min="14865" max="14865" width="10" style="2658" bestFit="1" customWidth="1"/>
    <col min="14866" max="14866" width="12.7109375" style="2658" customWidth="1"/>
    <col min="14867" max="15103" width="8.85546875" style="2658"/>
    <col min="15104" max="15104" width="7" style="2658" customWidth="1"/>
    <col min="15105" max="15105" width="53.140625" style="2658" customWidth="1"/>
    <col min="15106" max="15106" width="4.85546875" style="2658" bestFit="1" customWidth="1"/>
    <col min="15107" max="15107" width="6" style="2658" bestFit="1" customWidth="1"/>
    <col min="15108" max="15108" width="9.140625" style="2658" bestFit="1" customWidth="1"/>
    <col min="15109" max="15109" width="9.7109375" style="2658" customWidth="1"/>
    <col min="15110" max="15110" width="4.42578125" style="2658" bestFit="1" customWidth="1"/>
    <col min="15111" max="15111" width="8.140625" style="2658" bestFit="1" customWidth="1"/>
    <col min="15112" max="15112" width="4.42578125" style="2658" bestFit="1" customWidth="1"/>
    <col min="15113" max="15113" width="2.42578125" style="2658" customWidth="1"/>
    <col min="15114" max="15114" width="10.42578125" style="2658" bestFit="1" customWidth="1"/>
    <col min="15115" max="15115" width="8.85546875" style="2658" customWidth="1"/>
    <col min="15116" max="15116" width="11" style="2658" customWidth="1"/>
    <col min="15117" max="15117" width="10.42578125" style="2658" bestFit="1" customWidth="1"/>
    <col min="15118" max="15118" width="10.5703125" style="2658" customWidth="1"/>
    <col min="15119" max="15119" width="8.7109375" style="2658" bestFit="1" customWidth="1"/>
    <col min="15120" max="15120" width="10.42578125" style="2658" bestFit="1" customWidth="1"/>
    <col min="15121" max="15121" width="10" style="2658" bestFit="1" customWidth="1"/>
    <col min="15122" max="15122" width="12.7109375" style="2658" customWidth="1"/>
    <col min="15123" max="15359" width="8.85546875" style="2658"/>
    <col min="15360" max="15360" width="7" style="2658" customWidth="1"/>
    <col min="15361" max="15361" width="53.140625" style="2658" customWidth="1"/>
    <col min="15362" max="15362" width="4.85546875" style="2658" bestFit="1" customWidth="1"/>
    <col min="15363" max="15363" width="6" style="2658" bestFit="1" customWidth="1"/>
    <col min="15364" max="15364" width="9.140625" style="2658" bestFit="1" customWidth="1"/>
    <col min="15365" max="15365" width="9.7109375" style="2658" customWidth="1"/>
    <col min="15366" max="15366" width="4.42578125" style="2658" bestFit="1" customWidth="1"/>
    <col min="15367" max="15367" width="8.140625" style="2658" bestFit="1" customWidth="1"/>
    <col min="15368" max="15368" width="4.42578125" style="2658" bestFit="1" customWidth="1"/>
    <col min="15369" max="15369" width="2.42578125" style="2658" customWidth="1"/>
    <col min="15370" max="15370" width="10.42578125" style="2658" bestFit="1" customWidth="1"/>
    <col min="15371" max="15371" width="8.85546875" style="2658" customWidth="1"/>
    <col min="15372" max="15372" width="11" style="2658" customWidth="1"/>
    <col min="15373" max="15373" width="10.42578125" style="2658" bestFit="1" customWidth="1"/>
    <col min="15374" max="15374" width="10.5703125" style="2658" customWidth="1"/>
    <col min="15375" max="15375" width="8.7109375" style="2658" bestFit="1" customWidth="1"/>
    <col min="15376" max="15376" width="10.42578125" style="2658" bestFit="1" customWidth="1"/>
    <col min="15377" max="15377" width="10" style="2658" bestFit="1" customWidth="1"/>
    <col min="15378" max="15378" width="12.7109375" style="2658" customWidth="1"/>
    <col min="15379" max="15615" width="8.85546875" style="2658"/>
    <col min="15616" max="15616" width="7" style="2658" customWidth="1"/>
    <col min="15617" max="15617" width="53.140625" style="2658" customWidth="1"/>
    <col min="15618" max="15618" width="4.85546875" style="2658" bestFit="1" customWidth="1"/>
    <col min="15619" max="15619" width="6" style="2658" bestFit="1" customWidth="1"/>
    <col min="15620" max="15620" width="9.140625" style="2658" bestFit="1" customWidth="1"/>
    <col min="15621" max="15621" width="9.7109375" style="2658" customWidth="1"/>
    <col min="15622" max="15622" width="4.42578125" style="2658" bestFit="1" customWidth="1"/>
    <col min="15623" max="15623" width="8.140625" style="2658" bestFit="1" customWidth="1"/>
    <col min="15624" max="15624" width="4.42578125" style="2658" bestFit="1" customWidth="1"/>
    <col min="15625" max="15625" width="2.42578125" style="2658" customWidth="1"/>
    <col min="15626" max="15626" width="10.42578125" style="2658" bestFit="1" customWidth="1"/>
    <col min="15627" max="15627" width="8.85546875" style="2658" customWidth="1"/>
    <col min="15628" max="15628" width="11" style="2658" customWidth="1"/>
    <col min="15629" max="15629" width="10.42578125" style="2658" bestFit="1" customWidth="1"/>
    <col min="15630" max="15630" width="10.5703125" style="2658" customWidth="1"/>
    <col min="15631" max="15631" width="8.7109375" style="2658" bestFit="1" customWidth="1"/>
    <col min="15632" max="15632" width="10.42578125" style="2658" bestFit="1" customWidth="1"/>
    <col min="15633" max="15633" width="10" style="2658" bestFit="1" customWidth="1"/>
    <col min="15634" max="15634" width="12.7109375" style="2658" customWidth="1"/>
    <col min="15635" max="15871" width="8.85546875" style="2658"/>
    <col min="15872" max="15872" width="7" style="2658" customWidth="1"/>
    <col min="15873" max="15873" width="53.140625" style="2658" customWidth="1"/>
    <col min="15874" max="15874" width="4.85546875" style="2658" bestFit="1" customWidth="1"/>
    <col min="15875" max="15875" width="6" style="2658" bestFit="1" customWidth="1"/>
    <col min="15876" max="15876" width="9.140625" style="2658" bestFit="1" customWidth="1"/>
    <col min="15877" max="15877" width="9.7109375" style="2658" customWidth="1"/>
    <col min="15878" max="15878" width="4.42578125" style="2658" bestFit="1" customWidth="1"/>
    <col min="15879" max="15879" width="8.140625" style="2658" bestFit="1" customWidth="1"/>
    <col min="15880" max="15880" width="4.42578125" style="2658" bestFit="1" customWidth="1"/>
    <col min="15881" max="15881" width="2.42578125" style="2658" customWidth="1"/>
    <col min="15882" max="15882" width="10.42578125" style="2658" bestFit="1" customWidth="1"/>
    <col min="15883" max="15883" width="8.85546875" style="2658" customWidth="1"/>
    <col min="15884" max="15884" width="11" style="2658" customWidth="1"/>
    <col min="15885" max="15885" width="10.42578125" style="2658" bestFit="1" customWidth="1"/>
    <col min="15886" max="15886" width="10.5703125" style="2658" customWidth="1"/>
    <col min="15887" max="15887" width="8.7109375" style="2658" bestFit="1" customWidth="1"/>
    <col min="15888" max="15888" width="10.42578125" style="2658" bestFit="1" customWidth="1"/>
    <col min="15889" max="15889" width="10" style="2658" bestFit="1" customWidth="1"/>
    <col min="15890" max="15890" width="12.7109375" style="2658" customWidth="1"/>
    <col min="15891" max="16127" width="8.85546875" style="2658"/>
    <col min="16128" max="16128" width="7" style="2658" customWidth="1"/>
    <col min="16129" max="16129" width="53.140625" style="2658" customWidth="1"/>
    <col min="16130" max="16130" width="4.85546875" style="2658" bestFit="1" customWidth="1"/>
    <col min="16131" max="16131" width="6" style="2658" bestFit="1" customWidth="1"/>
    <col min="16132" max="16132" width="9.140625" style="2658" bestFit="1" customWidth="1"/>
    <col min="16133" max="16133" width="9.7109375" style="2658" customWidth="1"/>
    <col min="16134" max="16134" width="4.42578125" style="2658" bestFit="1" customWidth="1"/>
    <col min="16135" max="16135" width="8.140625" style="2658" bestFit="1" customWidth="1"/>
    <col min="16136" max="16136" width="4.42578125" style="2658" bestFit="1" customWidth="1"/>
    <col min="16137" max="16137" width="2.42578125" style="2658" customWidth="1"/>
    <col min="16138" max="16138" width="10.42578125" style="2658" bestFit="1" customWidth="1"/>
    <col min="16139" max="16139" width="8.85546875" style="2658" customWidth="1"/>
    <col min="16140" max="16140" width="11" style="2658" customWidth="1"/>
    <col min="16141" max="16141" width="10.42578125" style="2658" bestFit="1" customWidth="1"/>
    <col min="16142" max="16142" width="10.5703125" style="2658" customWidth="1"/>
    <col min="16143" max="16143" width="8.7109375" style="2658" bestFit="1" customWidth="1"/>
    <col min="16144" max="16144" width="10.42578125" style="2658" bestFit="1" customWidth="1"/>
    <col min="16145" max="16145" width="10" style="2658" bestFit="1" customWidth="1"/>
    <col min="16146" max="16146" width="12.7109375" style="2658" customWidth="1"/>
    <col min="16147" max="16384" width="8.85546875" style="2658"/>
  </cols>
  <sheetData>
    <row r="1" spans="1:26" s="2679" customFormat="1" ht="24" customHeight="1">
      <c r="A1" s="2674" t="s">
        <v>2713</v>
      </c>
      <c r="B1" s="2675" t="s">
        <v>2714</v>
      </c>
      <c r="C1" s="2676" t="s">
        <v>2058</v>
      </c>
      <c r="D1" s="2677" t="s">
        <v>39</v>
      </c>
      <c r="E1" s="2676" t="s">
        <v>3148</v>
      </c>
      <c r="F1" s="2678" t="s">
        <v>2716</v>
      </c>
      <c r="G1" s="3056"/>
      <c r="H1" s="3057"/>
      <c r="I1" s="3057"/>
      <c r="J1" s="3058"/>
      <c r="K1" s="3059"/>
      <c r="L1" s="3056"/>
      <c r="M1" s="3060"/>
      <c r="N1" s="3060"/>
      <c r="O1" s="3060"/>
      <c r="P1" s="3056"/>
      <c r="Q1" s="3059"/>
      <c r="R1" s="3058"/>
      <c r="S1" s="3061"/>
      <c r="T1" s="3062"/>
      <c r="U1" s="3062"/>
      <c r="V1" s="3063"/>
      <c r="W1" s="3064"/>
      <c r="X1" s="3064"/>
      <c r="Y1" s="3064"/>
      <c r="Z1" s="3064"/>
    </row>
    <row r="2" spans="1:26" s="2679" customFormat="1" ht="13.5" customHeight="1">
      <c r="A2" s="2674"/>
      <c r="B2" s="2675"/>
      <c r="C2" s="2676"/>
      <c r="D2" s="2680"/>
      <c r="E2" s="2681"/>
      <c r="F2" s="2682"/>
      <c r="G2" s="3056"/>
      <c r="H2" s="3057"/>
      <c r="I2" s="3057"/>
      <c r="J2" s="3065"/>
      <c r="K2" s="3059"/>
      <c r="L2" s="3060"/>
      <c r="M2" s="3056"/>
      <c r="N2" s="3060"/>
      <c r="O2" s="3056"/>
      <c r="P2" s="3060"/>
      <c r="Q2" s="3066"/>
      <c r="R2" s="3065"/>
      <c r="S2" s="3067"/>
      <c r="T2" s="3068"/>
      <c r="U2" s="3068"/>
      <c r="V2" s="3057"/>
      <c r="W2" s="3064"/>
      <c r="X2" s="3064"/>
      <c r="Y2" s="3064"/>
      <c r="Z2" s="3064"/>
    </row>
    <row r="3" spans="1:26" s="2679" customFormat="1" ht="13.5" customHeight="1">
      <c r="A3" s="2674"/>
      <c r="B3" s="2675"/>
      <c r="C3" s="2676"/>
      <c r="D3" s="2680"/>
      <c r="E3" s="2681"/>
      <c r="F3" s="2682"/>
      <c r="G3" s="3056"/>
      <c r="H3" s="3057"/>
      <c r="I3" s="3057"/>
      <c r="J3" s="3065"/>
      <c r="K3" s="3059"/>
      <c r="L3" s="3060"/>
      <c r="M3" s="3056"/>
      <c r="N3" s="3060"/>
      <c r="O3" s="3056"/>
      <c r="P3" s="3060"/>
      <c r="Q3" s="3066"/>
      <c r="R3" s="3065"/>
      <c r="S3" s="3067"/>
      <c r="T3" s="3068"/>
      <c r="U3" s="3068"/>
      <c r="V3" s="3057"/>
      <c r="W3" s="3064"/>
      <c r="X3" s="3064"/>
      <c r="Y3" s="3064"/>
      <c r="Z3" s="3064"/>
    </row>
    <row r="4" spans="1:26" s="2679" customFormat="1" ht="15.75">
      <c r="A4" s="2683" t="s">
        <v>2668</v>
      </c>
      <c r="B4" s="2684" t="s">
        <v>2669</v>
      </c>
      <c r="C4" s="2685"/>
      <c r="D4" s="2686"/>
      <c r="E4" s="2685"/>
      <c r="F4" s="2687"/>
      <c r="G4" s="3056"/>
      <c r="H4" s="3057"/>
      <c r="I4" s="3057"/>
      <c r="J4" s="3065"/>
      <c r="K4" s="3059"/>
      <c r="L4" s="3060"/>
      <c r="M4" s="3056"/>
      <c r="N4" s="3060"/>
      <c r="O4" s="3056"/>
      <c r="P4" s="3060"/>
      <c r="Q4" s="3066"/>
      <c r="R4" s="3065"/>
      <c r="S4" s="3067"/>
      <c r="T4" s="3068"/>
      <c r="U4" s="3068"/>
      <c r="V4" s="3057"/>
      <c r="W4" s="3064"/>
      <c r="X4" s="3064"/>
      <c r="Y4" s="3064"/>
      <c r="Z4" s="3064"/>
    </row>
    <row r="5" spans="1:26" s="2679" customFormat="1" ht="13.5" customHeight="1">
      <c r="A5" s="2688"/>
      <c r="B5" s="2684"/>
      <c r="C5" s="2685"/>
      <c r="D5" s="2686"/>
      <c r="E5" s="2685"/>
      <c r="F5" s="2687"/>
      <c r="G5" s="3056"/>
      <c r="H5" s="3057"/>
      <c r="I5" s="3057"/>
      <c r="J5" s="3065"/>
      <c r="K5" s="3059"/>
      <c r="L5" s="3060"/>
      <c r="M5" s="3056"/>
      <c r="N5" s="3060"/>
      <c r="O5" s="3056"/>
      <c r="P5" s="3060"/>
      <c r="Q5" s="3066"/>
      <c r="R5" s="3065"/>
      <c r="S5" s="3067"/>
      <c r="T5" s="3068"/>
      <c r="U5" s="3068"/>
      <c r="V5" s="3057"/>
      <c r="W5" s="3064"/>
      <c r="X5" s="3064"/>
      <c r="Y5" s="3064"/>
      <c r="Z5" s="3064"/>
    </row>
    <row r="6" spans="1:26" ht="38.25">
      <c r="A6" s="2689"/>
      <c r="B6" s="2690" t="s">
        <v>3197</v>
      </c>
      <c r="C6" s="2686"/>
      <c r="D6" s="2686"/>
      <c r="E6" s="3041"/>
      <c r="F6" s="2691"/>
    </row>
    <row r="7" spans="1:26" s="2697" customFormat="1">
      <c r="A7" s="2692"/>
      <c r="B7" s="2693"/>
      <c r="C7" s="2694"/>
      <c r="D7" s="2695"/>
      <c r="E7" s="3042"/>
      <c r="F7" s="2696"/>
      <c r="G7" s="3072"/>
      <c r="H7" s="3072"/>
      <c r="I7" s="3072"/>
      <c r="J7" s="3072"/>
      <c r="K7" s="3072"/>
      <c r="L7" s="3072"/>
      <c r="M7" s="3072"/>
      <c r="N7" s="3072"/>
      <c r="O7" s="3072"/>
      <c r="P7" s="3072"/>
      <c r="Q7" s="3072"/>
      <c r="R7" s="3072"/>
      <c r="S7" s="3072"/>
      <c r="T7" s="3072"/>
      <c r="U7" s="3072"/>
      <c r="V7" s="3072"/>
      <c r="W7" s="3072"/>
      <c r="X7" s="3072"/>
      <c r="Y7" s="3072"/>
      <c r="Z7" s="3072"/>
    </row>
    <row r="8" spans="1:26" s="2703" customFormat="1" ht="25.5">
      <c r="A8" s="2692">
        <f>COUNT(#REF!)+1</f>
        <v>1</v>
      </c>
      <c r="B8" s="2698" t="s">
        <v>3571</v>
      </c>
      <c r="C8" s="2699"/>
      <c r="D8" s="2700"/>
      <c r="E8" s="3043"/>
      <c r="F8" s="2702"/>
      <c r="G8" s="3073"/>
      <c r="H8" s="3073"/>
      <c r="I8" s="3073"/>
      <c r="J8" s="3073"/>
      <c r="K8" s="3073"/>
      <c r="L8" s="3073"/>
      <c r="M8" s="3073"/>
      <c r="N8" s="3073"/>
      <c r="O8" s="3073"/>
      <c r="P8" s="3073"/>
      <c r="Q8" s="3073"/>
      <c r="R8" s="3073"/>
      <c r="S8" s="3073"/>
      <c r="T8" s="3073"/>
      <c r="U8" s="3073"/>
      <c r="V8" s="3073"/>
      <c r="W8" s="3073"/>
      <c r="X8" s="3073"/>
      <c r="Y8" s="3073"/>
      <c r="Z8" s="3073"/>
    </row>
    <row r="9" spans="1:26" s="2703" customFormat="1" ht="165.75">
      <c r="A9" s="2692"/>
      <c r="B9" s="2704" t="s">
        <v>3572</v>
      </c>
      <c r="C9" s="2699"/>
      <c r="D9" s="2700"/>
      <c r="E9" s="3043"/>
      <c r="F9" s="2702"/>
      <c r="G9" s="3073"/>
      <c r="H9" s="3073"/>
      <c r="I9" s="3073"/>
      <c r="J9" s="3073"/>
      <c r="K9" s="3073"/>
      <c r="L9" s="3073"/>
      <c r="M9" s="3073"/>
      <c r="N9" s="3073"/>
      <c r="O9" s="3073"/>
      <c r="P9" s="3073"/>
      <c r="Q9" s="3073"/>
      <c r="R9" s="3073"/>
      <c r="S9" s="3073"/>
      <c r="T9" s="3073"/>
      <c r="U9" s="3073"/>
      <c r="V9" s="3073"/>
      <c r="W9" s="3073"/>
      <c r="X9" s="3073"/>
      <c r="Y9" s="3073"/>
      <c r="Z9" s="3073"/>
    </row>
    <row r="10" spans="1:26" s="2703" customFormat="1" ht="216.75">
      <c r="A10" s="2692"/>
      <c r="B10" s="2704" t="s">
        <v>3573</v>
      </c>
      <c r="C10" s="2705"/>
      <c r="D10" s="2706"/>
      <c r="E10" s="3044"/>
      <c r="F10" s="2707"/>
      <c r="G10" s="3073"/>
      <c r="H10" s="3073"/>
      <c r="I10" s="3073"/>
      <c r="J10" s="3073"/>
      <c r="K10" s="3073"/>
      <c r="L10" s="3073"/>
      <c r="M10" s="3073"/>
      <c r="N10" s="3073"/>
      <c r="O10" s="3073"/>
      <c r="P10" s="3073"/>
      <c r="Q10" s="3073"/>
      <c r="R10" s="3073"/>
      <c r="S10" s="3073"/>
      <c r="T10" s="3073"/>
      <c r="U10" s="3073"/>
      <c r="V10" s="3073"/>
      <c r="W10" s="3073"/>
      <c r="X10" s="3073"/>
      <c r="Y10" s="3073"/>
      <c r="Z10" s="3073"/>
    </row>
    <row r="11" spans="1:26" s="2703" customFormat="1" ht="114.75">
      <c r="A11" s="2692"/>
      <c r="B11" s="2704" t="s">
        <v>3574</v>
      </c>
      <c r="C11" s="2706"/>
      <c r="D11" s="2706"/>
      <c r="E11" s="3044"/>
      <c r="F11" s="2707"/>
      <c r="G11" s="3073"/>
      <c r="H11" s="3073"/>
      <c r="I11" s="3073"/>
      <c r="J11" s="3073"/>
      <c r="K11" s="3073"/>
      <c r="L11" s="3073"/>
      <c r="M11" s="3073"/>
      <c r="N11" s="3073"/>
      <c r="O11" s="3073"/>
      <c r="P11" s="3073"/>
      <c r="Q11" s="3073"/>
      <c r="R11" s="3073"/>
      <c r="S11" s="3073"/>
      <c r="T11" s="3073"/>
      <c r="U11" s="3073"/>
      <c r="V11" s="3073"/>
      <c r="W11" s="3073"/>
      <c r="X11" s="3073"/>
      <c r="Y11" s="3073"/>
      <c r="Z11" s="3073"/>
    </row>
    <row r="12" spans="1:26" s="2703" customFormat="1" ht="102">
      <c r="A12" s="2692"/>
      <c r="B12" s="2704" t="s">
        <v>3575</v>
      </c>
      <c r="C12" s="2706"/>
      <c r="D12" s="2706"/>
      <c r="E12" s="3044"/>
      <c r="F12" s="2707"/>
      <c r="G12" s="3073"/>
      <c r="H12" s="3073"/>
      <c r="I12" s="3073"/>
      <c r="J12" s="3073"/>
      <c r="K12" s="3073"/>
      <c r="L12" s="3073"/>
      <c r="M12" s="3073"/>
      <c r="N12" s="3073"/>
      <c r="O12" s="3073"/>
      <c r="P12" s="3073"/>
      <c r="Q12" s="3073"/>
      <c r="R12" s="3073"/>
      <c r="S12" s="3073"/>
      <c r="T12" s="3073"/>
      <c r="U12" s="3073"/>
      <c r="V12" s="3073"/>
      <c r="W12" s="3073"/>
      <c r="X12" s="3073"/>
      <c r="Y12" s="3073"/>
      <c r="Z12" s="3073"/>
    </row>
    <row r="13" spans="1:26" s="2703" customFormat="1" ht="178.5">
      <c r="A13" s="2692"/>
      <c r="B13" s="2704" t="s">
        <v>3576</v>
      </c>
      <c r="C13" s="2706"/>
      <c r="D13" s="2706"/>
      <c r="E13" s="3044"/>
      <c r="F13" s="2707"/>
      <c r="G13" s="3073"/>
      <c r="H13" s="3073"/>
      <c r="I13" s="3073"/>
      <c r="J13" s="3073"/>
      <c r="K13" s="3073"/>
      <c r="L13" s="3073"/>
      <c r="M13" s="3073"/>
      <c r="N13" s="3073"/>
      <c r="O13" s="3073"/>
      <c r="P13" s="3073"/>
      <c r="Q13" s="3073"/>
      <c r="R13" s="3073"/>
      <c r="S13" s="3073"/>
      <c r="T13" s="3073"/>
      <c r="U13" s="3073"/>
      <c r="V13" s="3073"/>
      <c r="W13" s="3073"/>
      <c r="X13" s="3073"/>
      <c r="Y13" s="3073"/>
      <c r="Z13" s="3073"/>
    </row>
    <row r="14" spans="1:26" s="2703" customFormat="1" ht="25.5">
      <c r="A14" s="2692"/>
      <c r="B14" s="2704" t="s">
        <v>3577</v>
      </c>
      <c r="C14" s="2706"/>
      <c r="D14" s="2706"/>
      <c r="E14" s="3044"/>
      <c r="F14" s="2707"/>
      <c r="G14" s="3073"/>
      <c r="H14" s="3073"/>
      <c r="I14" s="3073"/>
      <c r="J14" s="3073"/>
      <c r="K14" s="3073"/>
      <c r="L14" s="3073"/>
      <c r="M14" s="3073"/>
      <c r="N14" s="3073"/>
      <c r="O14" s="3073"/>
      <c r="P14" s="3073"/>
      <c r="Q14" s="3073"/>
      <c r="R14" s="3073"/>
      <c r="S14" s="3073"/>
      <c r="T14" s="3073"/>
      <c r="U14" s="3073"/>
      <c r="V14" s="3073"/>
      <c r="W14" s="3073"/>
      <c r="X14" s="3073"/>
      <c r="Y14" s="3073"/>
      <c r="Z14" s="3073"/>
    </row>
    <row r="15" spans="1:26" s="2703" customFormat="1" ht="15">
      <c r="A15" s="2692"/>
      <c r="B15" s="2708" t="s">
        <v>3578</v>
      </c>
      <c r="C15" s="2706"/>
      <c r="D15" s="2706"/>
      <c r="E15" s="3044"/>
      <c r="F15" s="2707"/>
      <c r="G15" s="3073"/>
      <c r="H15" s="3073"/>
      <c r="I15" s="3073"/>
      <c r="J15" s="3073"/>
      <c r="K15" s="3073"/>
      <c r="L15" s="3073"/>
      <c r="M15" s="3073"/>
      <c r="N15" s="3073"/>
      <c r="O15" s="3073"/>
      <c r="P15" s="3073"/>
      <c r="Q15" s="3073"/>
      <c r="R15" s="3073"/>
      <c r="S15" s="3073"/>
      <c r="T15" s="3073"/>
      <c r="U15" s="3073"/>
      <c r="V15" s="3073"/>
      <c r="W15" s="3073"/>
      <c r="X15" s="3073"/>
      <c r="Y15" s="3073"/>
      <c r="Z15" s="3073"/>
    </row>
    <row r="16" spans="1:26" s="2703" customFormat="1">
      <c r="A16" s="2709" t="s">
        <v>2744</v>
      </c>
      <c r="B16" s="2710" t="s">
        <v>3579</v>
      </c>
      <c r="C16" s="2699"/>
      <c r="D16" s="2711"/>
      <c r="E16" s="3043"/>
      <c r="F16" s="2701"/>
      <c r="G16" s="3073"/>
      <c r="H16" s="3073"/>
      <c r="I16" s="3073"/>
      <c r="J16" s="3073"/>
      <c r="K16" s="3073"/>
      <c r="L16" s="3073"/>
      <c r="M16" s="3073"/>
      <c r="N16" s="3073"/>
      <c r="O16" s="3073"/>
      <c r="P16" s="3073"/>
      <c r="Q16" s="3073"/>
      <c r="R16" s="3073"/>
      <c r="S16" s="3073"/>
      <c r="T16" s="3073"/>
      <c r="U16" s="3073"/>
      <c r="V16" s="3073"/>
      <c r="W16" s="3073"/>
      <c r="X16" s="3073"/>
      <c r="Y16" s="3073"/>
      <c r="Z16" s="3073"/>
    </row>
    <row r="17" spans="1:26" s="2703" customFormat="1">
      <c r="A17" s="2709" t="s">
        <v>3580</v>
      </c>
      <c r="B17" s="2712" t="s">
        <v>3581</v>
      </c>
      <c r="C17" s="2713" t="s">
        <v>3582</v>
      </c>
      <c r="D17" s="2714">
        <v>1</v>
      </c>
      <c r="E17" s="3045"/>
      <c r="F17" s="2713">
        <f>D17*E17</f>
        <v>0</v>
      </c>
      <c r="G17" s="3073"/>
      <c r="H17" s="3073"/>
      <c r="I17" s="3073"/>
      <c r="J17" s="3073"/>
      <c r="K17" s="3073"/>
      <c r="L17" s="3073"/>
      <c r="M17" s="3073"/>
      <c r="N17" s="3073"/>
      <c r="O17" s="3073"/>
      <c r="P17" s="3073"/>
      <c r="Q17" s="3073"/>
      <c r="R17" s="3073"/>
      <c r="S17" s="3073"/>
      <c r="T17" s="3073"/>
      <c r="U17" s="3073"/>
      <c r="V17" s="3073"/>
      <c r="W17" s="3073"/>
      <c r="X17" s="3073"/>
      <c r="Y17" s="3073"/>
      <c r="Z17" s="3073"/>
    </row>
    <row r="18" spans="1:26" s="2703" customFormat="1">
      <c r="A18" s="2709"/>
      <c r="B18" s="2712"/>
      <c r="C18" s="2713"/>
      <c r="D18" s="2714"/>
      <c r="E18" s="3045"/>
      <c r="F18" s="2713"/>
      <c r="G18" s="3073"/>
      <c r="H18" s="3073"/>
      <c r="I18" s="3073"/>
      <c r="J18" s="3073"/>
      <c r="K18" s="3073"/>
      <c r="L18" s="3073"/>
      <c r="M18" s="3073"/>
      <c r="N18" s="3073"/>
      <c r="O18" s="3073"/>
      <c r="P18" s="3073"/>
      <c r="Q18" s="3073"/>
      <c r="R18" s="3073"/>
      <c r="S18" s="3073"/>
      <c r="T18" s="3073"/>
      <c r="U18" s="3073"/>
      <c r="V18" s="3073"/>
      <c r="W18" s="3073"/>
      <c r="X18" s="3073"/>
      <c r="Y18" s="3073"/>
      <c r="Z18" s="3073"/>
    </row>
    <row r="19" spans="1:26" s="2703" customFormat="1" ht="15">
      <c r="A19" s="2715">
        <f>COUNT($A$4:A18)+1</f>
        <v>2</v>
      </c>
      <c r="B19" s="2716" t="s">
        <v>3583</v>
      </c>
      <c r="C19" s="2717"/>
      <c r="D19" s="2717"/>
      <c r="E19" s="3041"/>
      <c r="F19" s="2707"/>
      <c r="G19" s="3073"/>
      <c r="H19" s="3073"/>
      <c r="I19" s="3073"/>
      <c r="J19" s="3073"/>
      <c r="K19" s="3073"/>
      <c r="L19" s="3073"/>
      <c r="M19" s="3073"/>
      <c r="N19" s="3073"/>
      <c r="O19" s="3073"/>
      <c r="P19" s="3073"/>
      <c r="Q19" s="3073"/>
      <c r="R19" s="3073"/>
      <c r="S19" s="3073"/>
      <c r="T19" s="3073"/>
      <c r="U19" s="3073"/>
      <c r="V19" s="3073"/>
      <c r="W19" s="3073"/>
      <c r="X19" s="3073"/>
      <c r="Y19" s="3073"/>
      <c r="Z19" s="3073"/>
    </row>
    <row r="20" spans="1:26" s="2703" customFormat="1" ht="15">
      <c r="A20" s="2718"/>
      <c r="B20" s="2716" t="s">
        <v>3584</v>
      </c>
      <c r="C20" s="2717"/>
      <c r="D20" s="2717"/>
      <c r="E20" s="3041"/>
      <c r="F20" s="2707"/>
      <c r="G20" s="3073"/>
      <c r="H20" s="3073"/>
      <c r="I20" s="3073"/>
      <c r="J20" s="3073"/>
      <c r="K20" s="3073"/>
      <c r="L20" s="3073"/>
      <c r="M20" s="3073"/>
      <c r="N20" s="3073"/>
      <c r="O20" s="3073"/>
      <c r="P20" s="3073"/>
      <c r="Q20" s="3073"/>
      <c r="R20" s="3073"/>
      <c r="S20" s="3073"/>
      <c r="T20" s="3073"/>
      <c r="U20" s="3073"/>
      <c r="V20" s="3073"/>
      <c r="W20" s="3073"/>
      <c r="X20" s="3073"/>
      <c r="Y20" s="3073"/>
      <c r="Z20" s="3073"/>
    </row>
    <row r="21" spans="1:26" s="2703" customFormat="1" ht="15">
      <c r="A21" s="2718"/>
      <c r="B21" s="2716" t="s">
        <v>3585</v>
      </c>
      <c r="C21" s="2717"/>
      <c r="D21" s="2717"/>
      <c r="E21" s="3041"/>
      <c r="F21" s="2707"/>
      <c r="G21" s="3073"/>
      <c r="H21" s="3073"/>
      <c r="I21" s="3073"/>
      <c r="J21" s="3073"/>
      <c r="K21" s="3073"/>
      <c r="L21" s="3073"/>
      <c r="M21" s="3073"/>
      <c r="N21" s="3073"/>
      <c r="O21" s="3073"/>
      <c r="P21" s="3073"/>
      <c r="Q21" s="3073"/>
      <c r="R21" s="3073"/>
      <c r="S21" s="3073"/>
      <c r="T21" s="3073"/>
      <c r="U21" s="3073"/>
      <c r="V21" s="3073"/>
      <c r="W21" s="3073"/>
      <c r="X21" s="3073"/>
      <c r="Y21" s="3073"/>
      <c r="Z21" s="3073"/>
    </row>
    <row r="22" spans="1:26" s="2703" customFormat="1" ht="15">
      <c r="A22" s="2718"/>
      <c r="B22" s="2716" t="s">
        <v>3586</v>
      </c>
      <c r="C22" s="2717"/>
      <c r="D22" s="2717"/>
      <c r="E22" s="3041"/>
      <c r="F22" s="2707"/>
      <c r="G22" s="3073"/>
      <c r="H22" s="3073"/>
      <c r="I22" s="3073"/>
      <c r="J22" s="3073"/>
      <c r="K22" s="3073"/>
      <c r="L22" s="3073"/>
      <c r="M22" s="3073"/>
      <c r="N22" s="3073"/>
      <c r="O22" s="3073"/>
      <c r="P22" s="3073"/>
      <c r="Q22" s="3073"/>
      <c r="R22" s="3073"/>
      <c r="S22" s="3073"/>
      <c r="T22" s="3073"/>
      <c r="U22" s="3073"/>
      <c r="V22" s="3073"/>
      <c r="W22" s="3073"/>
      <c r="X22" s="3073"/>
      <c r="Y22" s="3073"/>
      <c r="Z22" s="3073"/>
    </row>
    <row r="23" spans="1:26" s="2703" customFormat="1" ht="15">
      <c r="A23" s="2718"/>
      <c r="B23" s="2716" t="s">
        <v>3587</v>
      </c>
      <c r="C23" s="2717"/>
      <c r="D23" s="2717"/>
      <c r="E23" s="3041"/>
      <c r="F23" s="2707"/>
      <c r="G23" s="3073"/>
      <c r="H23" s="3073"/>
      <c r="I23" s="3073"/>
      <c r="J23" s="3073"/>
      <c r="K23" s="3073"/>
      <c r="L23" s="3073"/>
      <c r="M23" s="3073"/>
      <c r="N23" s="3073"/>
      <c r="O23" s="3073"/>
      <c r="P23" s="3073"/>
      <c r="Q23" s="3073"/>
      <c r="R23" s="3073"/>
      <c r="S23" s="3073"/>
      <c r="T23" s="3073"/>
      <c r="U23" s="3073"/>
      <c r="V23" s="3073"/>
      <c r="W23" s="3073"/>
      <c r="X23" s="3073"/>
      <c r="Y23" s="3073"/>
      <c r="Z23" s="3073"/>
    </row>
    <row r="24" spans="1:26" s="2703" customFormat="1" ht="15">
      <c r="A24" s="2719"/>
      <c r="B24" s="2720" t="s">
        <v>3588</v>
      </c>
      <c r="C24" s="2717" t="s">
        <v>84</v>
      </c>
      <c r="D24" s="2717">
        <v>2</v>
      </c>
      <c r="E24" s="3041"/>
      <c r="F24" s="2707">
        <f>D24*E24</f>
        <v>0</v>
      </c>
      <c r="G24" s="3073"/>
      <c r="H24" s="3073"/>
      <c r="I24" s="3073"/>
      <c r="J24" s="3073"/>
      <c r="K24" s="3073"/>
      <c r="L24" s="3073"/>
      <c r="M24" s="3073"/>
      <c r="N24" s="3073"/>
      <c r="O24" s="3073"/>
      <c r="P24" s="3073"/>
      <c r="Q24" s="3073"/>
      <c r="R24" s="3073"/>
      <c r="S24" s="3073"/>
      <c r="T24" s="3073"/>
      <c r="U24" s="3073"/>
      <c r="V24" s="3073"/>
      <c r="W24" s="3073"/>
      <c r="X24" s="3073"/>
      <c r="Y24" s="3073"/>
      <c r="Z24" s="3073"/>
    </row>
    <row r="25" spans="1:26" s="2703" customFormat="1" ht="15">
      <c r="A25" s="2719"/>
      <c r="B25" s="2720"/>
      <c r="C25" s="2717"/>
      <c r="D25" s="2717"/>
      <c r="E25" s="3041"/>
      <c r="F25" s="2707"/>
      <c r="G25" s="3073"/>
      <c r="H25" s="3073"/>
      <c r="I25" s="3073"/>
      <c r="J25" s="3073"/>
      <c r="K25" s="3073"/>
      <c r="L25" s="3073"/>
      <c r="M25" s="3073"/>
      <c r="N25" s="3073"/>
      <c r="O25" s="3073"/>
      <c r="P25" s="3073"/>
      <c r="Q25" s="3073"/>
      <c r="R25" s="3073"/>
      <c r="S25" s="3073"/>
      <c r="T25" s="3073"/>
      <c r="U25" s="3073"/>
      <c r="V25" s="3073"/>
      <c r="W25" s="3073"/>
      <c r="X25" s="3073"/>
      <c r="Y25" s="3073"/>
      <c r="Z25" s="3073"/>
    </row>
    <row r="26" spans="1:26" s="1630" customFormat="1" ht="204">
      <c r="A26" s="2721">
        <f>COUNT($A$1:A25)+1</f>
        <v>3</v>
      </c>
      <c r="B26" s="2722" t="s">
        <v>3537</v>
      </c>
      <c r="C26" s="2713"/>
      <c r="D26" s="2713"/>
      <c r="E26" s="3045"/>
      <c r="F26" s="2713"/>
      <c r="G26" s="3074"/>
      <c r="H26" s="3074"/>
      <c r="I26" s="3074"/>
      <c r="J26" s="3075"/>
      <c r="K26" s="3075"/>
      <c r="L26" s="3075"/>
      <c r="M26" s="2199"/>
      <c r="N26" s="3075"/>
      <c r="O26" s="3075"/>
      <c r="P26" s="3075"/>
      <c r="Q26" s="3075"/>
      <c r="R26" s="3075"/>
      <c r="S26" s="2199"/>
      <c r="T26" s="3075"/>
      <c r="U26" s="2096"/>
      <c r="V26" s="2096"/>
      <c r="W26" s="2096"/>
      <c r="X26" s="2096"/>
      <c r="Y26" s="2096"/>
      <c r="Z26" s="2096"/>
    </row>
    <row r="27" spans="1:26" s="2728" customFormat="1">
      <c r="A27" s="2723"/>
      <c r="B27" s="2724" t="s">
        <v>3538</v>
      </c>
      <c r="C27" s="2725"/>
      <c r="D27" s="2726"/>
      <c r="E27" s="2727"/>
      <c r="F27" s="2713"/>
      <c r="G27" s="3076"/>
      <c r="H27" s="3076"/>
      <c r="I27" s="3076"/>
      <c r="J27" s="3076"/>
      <c r="K27" s="3076"/>
      <c r="L27" s="3076"/>
      <c r="M27" s="3076"/>
      <c r="N27" s="3076"/>
      <c r="O27" s="3076"/>
      <c r="P27" s="3076"/>
      <c r="Q27" s="3076"/>
      <c r="R27" s="3076"/>
      <c r="S27" s="3076"/>
      <c r="T27" s="3076"/>
      <c r="U27" s="3076"/>
      <c r="V27" s="3076"/>
      <c r="W27" s="3076"/>
      <c r="X27" s="3076"/>
      <c r="Y27" s="3076"/>
      <c r="Z27" s="3076"/>
    </row>
    <row r="28" spans="1:26" s="2728" customFormat="1">
      <c r="A28" s="2723"/>
      <c r="B28" s="2724" t="s">
        <v>3539</v>
      </c>
      <c r="C28" s="2725"/>
      <c r="D28" s="2726"/>
      <c r="E28" s="2727"/>
      <c r="F28" s="2713"/>
      <c r="G28" s="3076"/>
      <c r="H28" s="3076"/>
      <c r="I28" s="3076"/>
      <c r="J28" s="3076"/>
      <c r="K28" s="3076"/>
      <c r="L28" s="3076"/>
      <c r="M28" s="3076"/>
      <c r="N28" s="3076"/>
      <c r="O28" s="3076"/>
      <c r="P28" s="3076"/>
      <c r="Q28" s="3076"/>
      <c r="R28" s="3076"/>
      <c r="S28" s="3076"/>
      <c r="T28" s="3076"/>
      <c r="U28" s="3076"/>
      <c r="V28" s="3076"/>
      <c r="W28" s="3076"/>
      <c r="X28" s="3076"/>
      <c r="Y28" s="3076"/>
      <c r="Z28" s="3076"/>
    </row>
    <row r="29" spans="1:26" s="2728" customFormat="1">
      <c r="A29" s="2723"/>
      <c r="B29" s="2724" t="s">
        <v>3540</v>
      </c>
      <c r="C29" s="2725"/>
      <c r="D29" s="2726"/>
      <c r="E29" s="2727"/>
      <c r="F29" s="2713"/>
      <c r="G29" s="3076"/>
      <c r="H29" s="3076"/>
      <c r="I29" s="3076"/>
      <c r="J29" s="3076"/>
      <c r="K29" s="3076"/>
      <c r="L29" s="3076"/>
      <c r="M29" s="3076"/>
      <c r="N29" s="3076"/>
      <c r="O29" s="3076"/>
      <c r="P29" s="3076"/>
      <c r="Q29" s="3076"/>
      <c r="R29" s="3076"/>
      <c r="S29" s="3076"/>
      <c r="T29" s="3076"/>
      <c r="U29" s="3076"/>
      <c r="V29" s="3076"/>
      <c r="W29" s="3076"/>
      <c r="X29" s="3076"/>
      <c r="Y29" s="3076"/>
      <c r="Z29" s="3076"/>
    </row>
    <row r="30" spans="1:26" s="2728" customFormat="1">
      <c r="A30" s="2723"/>
      <c r="B30" s="2724" t="s">
        <v>3589</v>
      </c>
      <c r="C30" s="2725"/>
      <c r="D30" s="2726"/>
      <c r="E30" s="2727"/>
      <c r="F30" s="2713"/>
      <c r="G30" s="3076"/>
      <c r="H30" s="3076"/>
      <c r="I30" s="3076"/>
      <c r="J30" s="3076"/>
      <c r="K30" s="3076"/>
      <c r="L30" s="3076"/>
      <c r="M30" s="3076"/>
      <c r="N30" s="3076"/>
      <c r="O30" s="3076"/>
      <c r="P30" s="3076"/>
      <c r="Q30" s="3076"/>
      <c r="R30" s="3076"/>
      <c r="S30" s="3076"/>
      <c r="T30" s="3076"/>
      <c r="U30" s="3076"/>
      <c r="V30" s="3076"/>
      <c r="W30" s="3076"/>
      <c r="X30" s="3076"/>
      <c r="Y30" s="3076"/>
      <c r="Z30" s="3076"/>
    </row>
    <row r="31" spans="1:26" s="1630" customFormat="1">
      <c r="A31" s="2709"/>
      <c r="B31" s="2729"/>
      <c r="C31" s="2713" t="s">
        <v>214</v>
      </c>
      <c r="D31" s="2713">
        <v>900</v>
      </c>
      <c r="E31" s="3045"/>
      <c r="F31" s="2713">
        <f>D31*E31</f>
        <v>0</v>
      </c>
      <c r="G31" s="3074"/>
      <c r="H31" s="3074"/>
      <c r="I31" s="3074"/>
      <c r="J31" s="3075"/>
      <c r="K31" s="3075"/>
      <c r="L31" s="3075"/>
      <c r="M31" s="2199"/>
      <c r="N31" s="3075"/>
      <c r="O31" s="3075"/>
      <c r="P31" s="3075"/>
      <c r="Q31" s="3075"/>
      <c r="R31" s="3075"/>
      <c r="S31" s="2199"/>
      <c r="T31" s="3075"/>
      <c r="U31" s="2096"/>
      <c r="V31" s="2096"/>
      <c r="W31" s="2096"/>
      <c r="X31" s="2096"/>
      <c r="Y31" s="2096"/>
      <c r="Z31" s="2096"/>
    </row>
    <row r="32" spans="1:26" s="1630" customFormat="1">
      <c r="A32" s="2709"/>
      <c r="B32" s="2729"/>
      <c r="C32" s="2713"/>
      <c r="D32" s="2713"/>
      <c r="E32" s="3045"/>
      <c r="F32" s="2713"/>
      <c r="G32" s="3074"/>
      <c r="H32" s="3074"/>
      <c r="I32" s="3074"/>
      <c r="J32" s="3075"/>
      <c r="K32" s="3075"/>
      <c r="L32" s="3075"/>
      <c r="M32" s="2199"/>
      <c r="N32" s="3075"/>
      <c r="O32" s="3075"/>
      <c r="P32" s="3075"/>
      <c r="Q32" s="3075"/>
      <c r="R32" s="3075"/>
      <c r="S32" s="2199"/>
      <c r="T32" s="3075"/>
      <c r="U32" s="2096"/>
      <c r="V32" s="2096"/>
      <c r="W32" s="2096"/>
      <c r="X32" s="2096"/>
      <c r="Y32" s="2096"/>
      <c r="Z32" s="2096"/>
    </row>
    <row r="33" spans="1:26" s="1630" customFormat="1" ht="51">
      <c r="A33" s="2709">
        <f>COUNT($A$1:A32)+1</f>
        <v>4</v>
      </c>
      <c r="B33" s="2729" t="s">
        <v>3590</v>
      </c>
      <c r="C33" s="2713"/>
      <c r="D33" s="2713"/>
      <c r="E33" s="3045"/>
      <c r="F33" s="2713"/>
      <c r="G33" s="3074"/>
      <c r="H33" s="3074"/>
      <c r="I33" s="3074"/>
      <c r="J33" s="3075"/>
      <c r="K33" s="3075"/>
      <c r="L33" s="3075"/>
      <c r="M33" s="2199"/>
      <c r="N33" s="3075"/>
      <c r="O33" s="3075"/>
      <c r="P33" s="3075"/>
      <c r="Q33" s="3075"/>
      <c r="R33" s="3075"/>
      <c r="S33" s="2199"/>
      <c r="T33" s="3075"/>
      <c r="U33" s="2096"/>
      <c r="V33" s="2096"/>
      <c r="W33" s="2096"/>
      <c r="X33" s="2096"/>
      <c r="Y33" s="2096"/>
      <c r="Z33" s="2096"/>
    </row>
    <row r="34" spans="1:26" s="1630" customFormat="1">
      <c r="A34" s="2709"/>
      <c r="B34" s="2730" t="s">
        <v>3591</v>
      </c>
      <c r="C34" s="2713" t="s">
        <v>1579</v>
      </c>
      <c r="D34" s="2713">
        <v>14</v>
      </c>
      <c r="E34" s="3045"/>
      <c r="F34" s="2713">
        <f>D34*E34</f>
        <v>0</v>
      </c>
      <c r="G34" s="3074"/>
      <c r="H34" s="3074"/>
      <c r="I34" s="3074"/>
      <c r="J34" s="3075"/>
      <c r="K34" s="3075"/>
      <c r="L34" s="3075"/>
      <c r="M34" s="2199"/>
      <c r="N34" s="3075"/>
      <c r="O34" s="3075"/>
      <c r="P34" s="3075"/>
      <c r="Q34" s="3075"/>
      <c r="R34" s="3075"/>
      <c r="S34" s="2199"/>
      <c r="T34" s="3075"/>
      <c r="U34" s="2096"/>
      <c r="V34" s="2096"/>
      <c r="W34" s="2096"/>
      <c r="X34" s="2096"/>
      <c r="Y34" s="2096"/>
      <c r="Z34" s="2096"/>
    </row>
    <row r="35" spans="1:26" s="1630" customFormat="1">
      <c r="A35" s="2709"/>
      <c r="B35" s="2730" t="s">
        <v>3592</v>
      </c>
      <c r="C35" s="2713" t="s">
        <v>1579</v>
      </c>
      <c r="D35" s="2713">
        <v>7</v>
      </c>
      <c r="E35" s="3045"/>
      <c r="F35" s="2713">
        <f>D35*E35</f>
        <v>0</v>
      </c>
      <c r="G35" s="3074"/>
      <c r="H35" s="3074"/>
      <c r="I35" s="3074"/>
      <c r="J35" s="3075"/>
      <c r="K35" s="3075"/>
      <c r="L35" s="3075"/>
      <c r="M35" s="2199"/>
      <c r="N35" s="3075"/>
      <c r="O35" s="3075"/>
      <c r="P35" s="3075"/>
      <c r="Q35" s="3075"/>
      <c r="R35" s="3075"/>
      <c r="S35" s="2199"/>
      <c r="T35" s="3075"/>
      <c r="U35" s="2096"/>
      <c r="V35" s="2096"/>
      <c r="W35" s="2096"/>
      <c r="X35" s="2096"/>
      <c r="Y35" s="2096"/>
      <c r="Z35" s="2096"/>
    </row>
    <row r="36" spans="1:26" s="1630" customFormat="1">
      <c r="A36" s="2709"/>
      <c r="B36" s="2730" t="s">
        <v>3593</v>
      </c>
      <c r="C36" s="2713" t="s">
        <v>1579</v>
      </c>
      <c r="D36" s="2713">
        <v>35</v>
      </c>
      <c r="E36" s="3045"/>
      <c r="F36" s="2713">
        <f>D36*E36</f>
        <v>0</v>
      </c>
      <c r="G36" s="3074"/>
      <c r="H36" s="3074"/>
      <c r="I36" s="3074"/>
      <c r="J36" s="3075"/>
      <c r="K36" s="3075"/>
      <c r="L36" s="3075"/>
      <c r="M36" s="2199"/>
      <c r="N36" s="3075"/>
      <c r="O36" s="3075"/>
      <c r="P36" s="3075"/>
      <c r="Q36" s="3075"/>
      <c r="R36" s="3075"/>
      <c r="S36" s="2199"/>
      <c r="T36" s="3075"/>
      <c r="U36" s="2096"/>
      <c r="V36" s="2096"/>
      <c r="W36" s="2096"/>
      <c r="X36" s="2096"/>
      <c r="Y36" s="2096"/>
      <c r="Z36" s="2096"/>
    </row>
    <row r="37" spans="1:26" s="1630" customFormat="1">
      <c r="A37" s="2709"/>
      <c r="B37" s="2730" t="s">
        <v>3594</v>
      </c>
      <c r="C37" s="2713" t="s">
        <v>1579</v>
      </c>
      <c r="D37" s="2713">
        <v>4</v>
      </c>
      <c r="E37" s="3045"/>
      <c r="F37" s="2713">
        <f>D37*E37</f>
        <v>0</v>
      </c>
      <c r="G37" s="3074"/>
      <c r="H37" s="3074"/>
      <c r="I37" s="3074"/>
      <c r="J37" s="3075"/>
      <c r="K37" s="3075"/>
      <c r="L37" s="3075"/>
      <c r="M37" s="2199"/>
      <c r="N37" s="3075"/>
      <c r="O37" s="3075"/>
      <c r="P37" s="3075"/>
      <c r="Q37" s="3075"/>
      <c r="R37" s="3075"/>
      <c r="S37" s="2199"/>
      <c r="T37" s="3075"/>
      <c r="U37" s="2096"/>
      <c r="V37" s="2096"/>
      <c r="W37" s="2096"/>
      <c r="X37" s="2096"/>
      <c r="Y37" s="2096"/>
      <c r="Z37" s="2096"/>
    </row>
    <row r="38" spans="1:26" s="1630" customFormat="1">
      <c r="A38" s="2729"/>
      <c r="B38" s="2729"/>
      <c r="C38" s="2731"/>
      <c r="D38" s="2731"/>
      <c r="E38" s="3045"/>
      <c r="F38" s="2713"/>
      <c r="G38" s="3074"/>
      <c r="H38" s="3074"/>
      <c r="I38" s="3074"/>
      <c r="J38" s="3075"/>
      <c r="K38" s="3075"/>
      <c r="L38" s="3075"/>
      <c r="M38" s="2199"/>
      <c r="N38" s="3075"/>
      <c r="O38" s="3075"/>
      <c r="P38" s="3075"/>
      <c r="Q38" s="3075"/>
      <c r="R38" s="3075"/>
      <c r="S38" s="2199"/>
      <c r="T38" s="3075"/>
      <c r="U38" s="2096"/>
      <c r="V38" s="2096"/>
      <c r="W38" s="2096"/>
      <c r="X38" s="2096"/>
      <c r="Y38" s="2096"/>
      <c r="Z38" s="2096"/>
    </row>
    <row r="39" spans="1:26" s="2735" customFormat="1" ht="25.5">
      <c r="A39" s="2709">
        <f>COUNT($A$1:A38)+1</f>
        <v>5</v>
      </c>
      <c r="B39" s="2730" t="s">
        <v>3595</v>
      </c>
      <c r="C39" s="2732"/>
      <c r="D39" s="2733"/>
      <c r="E39" s="3046"/>
      <c r="F39" s="2713"/>
      <c r="G39" s="3077"/>
      <c r="H39" s="3078"/>
      <c r="I39" s="3078"/>
      <c r="J39" s="3078"/>
      <c r="K39" s="3078"/>
      <c r="L39" s="3078"/>
      <c r="M39" s="3078"/>
      <c r="N39" s="3078"/>
      <c r="O39" s="3078"/>
      <c r="P39" s="3078"/>
      <c r="Q39" s="3078"/>
      <c r="R39" s="3078"/>
      <c r="S39" s="3078"/>
      <c r="T39" s="3078"/>
      <c r="U39" s="3078"/>
      <c r="V39" s="3078"/>
      <c r="W39" s="3078"/>
      <c r="X39" s="3078"/>
      <c r="Y39" s="3078"/>
      <c r="Z39" s="3078"/>
    </row>
    <row r="40" spans="1:26" s="2735" customFormat="1">
      <c r="A40" s="2736"/>
      <c r="B40" s="2730" t="s">
        <v>3596</v>
      </c>
      <c r="C40" s="2732" t="s">
        <v>84</v>
      </c>
      <c r="D40" s="2713">
        <v>4</v>
      </c>
      <c r="E40" s="3045"/>
      <c r="F40" s="2713">
        <f>D40*E40</f>
        <v>0</v>
      </c>
      <c r="G40" s="3077"/>
      <c r="H40" s="3078"/>
      <c r="I40" s="3078"/>
      <c r="J40" s="3078"/>
      <c r="K40" s="3078"/>
      <c r="L40" s="3078"/>
      <c r="M40" s="3078"/>
      <c r="N40" s="3078"/>
      <c r="O40" s="3078"/>
      <c r="P40" s="3078"/>
      <c r="Q40" s="3078"/>
      <c r="R40" s="3078"/>
      <c r="S40" s="3078"/>
      <c r="T40" s="3078"/>
      <c r="U40" s="3078"/>
      <c r="V40" s="3078"/>
      <c r="W40" s="3078"/>
      <c r="X40" s="3078"/>
      <c r="Y40" s="3078"/>
      <c r="Z40" s="3078"/>
    </row>
    <row r="41" spans="1:26" s="2735" customFormat="1">
      <c r="A41" s="2736"/>
      <c r="B41" s="2730"/>
      <c r="C41" s="2732"/>
      <c r="D41" s="2713"/>
      <c r="E41" s="3045"/>
      <c r="F41" s="2713"/>
      <c r="G41" s="3077"/>
      <c r="H41" s="3078"/>
      <c r="I41" s="3078"/>
      <c r="J41" s="3078"/>
      <c r="K41" s="3078"/>
      <c r="L41" s="3078"/>
      <c r="M41" s="3078"/>
      <c r="N41" s="3078"/>
      <c r="O41" s="3078"/>
      <c r="P41" s="3078"/>
      <c r="Q41" s="3078"/>
      <c r="R41" s="3078"/>
      <c r="S41" s="3078"/>
      <c r="T41" s="3078"/>
      <c r="U41" s="3078"/>
      <c r="V41" s="3078"/>
      <c r="W41" s="3078"/>
      <c r="X41" s="3078"/>
      <c r="Y41" s="3078"/>
      <c r="Z41" s="3078"/>
    </row>
    <row r="42" spans="1:26" s="2735" customFormat="1">
      <c r="A42" s="2709">
        <f>COUNT($A$1:A41)+1</f>
        <v>6</v>
      </c>
      <c r="B42" s="2737" t="s">
        <v>3597</v>
      </c>
      <c r="C42" s="2713"/>
      <c r="D42" s="2713"/>
      <c r="E42" s="3045"/>
      <c r="F42" s="2713"/>
      <c r="G42" s="3077"/>
      <c r="H42" s="3078"/>
      <c r="I42" s="3078"/>
      <c r="J42" s="3078"/>
      <c r="K42" s="3078"/>
      <c r="L42" s="3078"/>
      <c r="M42" s="3078"/>
      <c r="N42" s="3078"/>
      <c r="O42" s="3078"/>
      <c r="P42" s="3078"/>
      <c r="Q42" s="3078"/>
      <c r="R42" s="3078"/>
      <c r="S42" s="3078"/>
      <c r="T42" s="3078"/>
      <c r="U42" s="3078"/>
      <c r="V42" s="3078"/>
      <c r="W42" s="3078"/>
      <c r="X42" s="3078"/>
      <c r="Y42" s="3078"/>
      <c r="Z42" s="3078"/>
    </row>
    <row r="43" spans="1:26" s="2735" customFormat="1" ht="127.5">
      <c r="A43" s="2709"/>
      <c r="B43" s="2738" t="s">
        <v>3598</v>
      </c>
      <c r="C43" s="2713"/>
      <c r="D43" s="2714"/>
      <c r="E43" s="3045"/>
      <c r="F43" s="2713"/>
      <c r="G43" s="3077"/>
      <c r="H43" s="3078"/>
      <c r="I43" s="3078"/>
      <c r="J43" s="3078"/>
      <c r="K43" s="3078"/>
      <c r="L43" s="3078"/>
      <c r="M43" s="3078"/>
      <c r="N43" s="3078"/>
      <c r="O43" s="3078"/>
      <c r="P43" s="3078"/>
      <c r="Q43" s="3078"/>
      <c r="R43" s="3078"/>
      <c r="S43" s="3078"/>
      <c r="T43" s="3078"/>
      <c r="U43" s="3078"/>
      <c r="V43" s="3078"/>
      <c r="W43" s="3078"/>
      <c r="X43" s="3078"/>
      <c r="Y43" s="3078"/>
      <c r="Z43" s="3078"/>
    </row>
    <row r="44" spans="1:26" s="2735" customFormat="1">
      <c r="A44" s="2739"/>
      <c r="B44" s="2729"/>
      <c r="C44" s="2713" t="s">
        <v>96</v>
      </c>
      <c r="D44" s="2714">
        <v>65</v>
      </c>
      <c r="E44" s="3045"/>
      <c r="F44" s="2713">
        <f>D44*E44</f>
        <v>0</v>
      </c>
      <c r="G44" s="3077"/>
      <c r="H44" s="3078"/>
      <c r="I44" s="3078"/>
      <c r="J44" s="3078"/>
      <c r="K44" s="3078"/>
      <c r="L44" s="3078"/>
      <c r="M44" s="3078"/>
      <c r="N44" s="3078"/>
      <c r="O44" s="3078"/>
      <c r="P44" s="3078"/>
      <c r="Q44" s="3078"/>
      <c r="R44" s="3078"/>
      <c r="S44" s="3078"/>
      <c r="T44" s="3078"/>
      <c r="U44" s="3078"/>
      <c r="V44" s="3078"/>
      <c r="W44" s="3078"/>
      <c r="X44" s="3078"/>
      <c r="Y44" s="3078"/>
      <c r="Z44" s="3078"/>
    </row>
    <row r="45" spans="1:26" s="2735" customFormat="1">
      <c r="A45" s="2739"/>
      <c r="B45" s="2729"/>
      <c r="C45" s="2713"/>
      <c r="D45" s="2714"/>
      <c r="E45" s="3045"/>
      <c r="F45" s="2713"/>
      <c r="G45" s="3077"/>
      <c r="H45" s="3078"/>
      <c r="I45" s="3078"/>
      <c r="J45" s="3078"/>
      <c r="K45" s="3078"/>
      <c r="L45" s="3078"/>
      <c r="M45" s="3078"/>
      <c r="N45" s="3078"/>
      <c r="O45" s="3078"/>
      <c r="P45" s="3078"/>
      <c r="Q45" s="3078"/>
      <c r="R45" s="3078"/>
      <c r="S45" s="3078"/>
      <c r="T45" s="3078"/>
      <c r="U45" s="3078"/>
      <c r="V45" s="3078"/>
      <c r="W45" s="3078"/>
      <c r="X45" s="3078"/>
      <c r="Y45" s="3078"/>
      <c r="Z45" s="3078"/>
    </row>
    <row r="46" spans="1:26" s="2735" customFormat="1" ht="38.25">
      <c r="A46" s="2709">
        <f>COUNT($A$1:A45)+1</f>
        <v>7</v>
      </c>
      <c r="B46" s="2740" t="s">
        <v>3599</v>
      </c>
      <c r="C46" s="2685"/>
      <c r="D46" s="2685"/>
      <c r="E46" s="3047"/>
      <c r="F46" s="2741"/>
      <c r="G46" s="3077"/>
      <c r="H46" s="3078"/>
      <c r="I46" s="3078"/>
      <c r="J46" s="3078"/>
      <c r="K46" s="3078"/>
      <c r="L46" s="3078"/>
      <c r="M46" s="3078"/>
      <c r="N46" s="3078"/>
      <c r="O46" s="3078"/>
      <c r="P46" s="3078"/>
      <c r="Q46" s="3078"/>
      <c r="R46" s="3078"/>
      <c r="S46" s="3078"/>
      <c r="T46" s="3078"/>
      <c r="U46" s="3078"/>
      <c r="V46" s="3078"/>
      <c r="W46" s="3078"/>
      <c r="X46" s="3078"/>
      <c r="Y46" s="3078"/>
      <c r="Z46" s="3078"/>
    </row>
    <row r="47" spans="1:26" s="2735" customFormat="1" ht="115.5">
      <c r="A47" s="2739"/>
      <c r="B47" s="2738" t="s">
        <v>3600</v>
      </c>
      <c r="C47" s="2742"/>
      <c r="D47" s="2742"/>
      <c r="E47" s="3047"/>
      <c r="F47" s="2741"/>
      <c r="G47" s="3077"/>
      <c r="H47" s="3078"/>
      <c r="I47" s="3078"/>
      <c r="J47" s="3078"/>
      <c r="K47" s="3078"/>
      <c r="L47" s="3078"/>
      <c r="M47" s="3078"/>
      <c r="N47" s="3078"/>
      <c r="O47" s="3078"/>
      <c r="P47" s="3078"/>
      <c r="Q47" s="3078"/>
      <c r="R47" s="3078"/>
      <c r="S47" s="3078"/>
      <c r="T47" s="3078"/>
      <c r="U47" s="3078"/>
      <c r="V47" s="3078"/>
      <c r="W47" s="3078"/>
      <c r="X47" s="3078"/>
      <c r="Y47" s="3078"/>
      <c r="Z47" s="3078"/>
    </row>
    <row r="48" spans="1:26" s="2735" customFormat="1">
      <c r="A48" s="2739"/>
      <c r="B48" s="2738"/>
      <c r="C48" s="2685" t="s">
        <v>96</v>
      </c>
      <c r="D48" s="2685">
        <v>7.2</v>
      </c>
      <c r="E48" s="3048"/>
      <c r="F48" s="2741">
        <f>D48*E48</f>
        <v>0</v>
      </c>
      <c r="G48" s="3077"/>
      <c r="H48" s="3078"/>
      <c r="I48" s="3078"/>
      <c r="J48" s="3078"/>
      <c r="K48" s="3078"/>
      <c r="L48" s="3078"/>
      <c r="M48" s="3078"/>
      <c r="N48" s="3078"/>
      <c r="O48" s="3078"/>
      <c r="P48" s="3078"/>
      <c r="Q48" s="3078"/>
      <c r="R48" s="3078"/>
      <c r="S48" s="3078"/>
      <c r="T48" s="3078"/>
      <c r="U48" s="3078"/>
      <c r="V48" s="3078"/>
      <c r="W48" s="3078"/>
      <c r="X48" s="3078"/>
      <c r="Y48" s="3078"/>
      <c r="Z48" s="3078"/>
    </row>
    <row r="49" spans="1:26" s="2735" customFormat="1">
      <c r="A49" s="2739"/>
      <c r="B49" s="2729"/>
      <c r="C49" s="2713"/>
      <c r="D49" s="2714"/>
      <c r="E49" s="3045"/>
      <c r="F49" s="2713"/>
      <c r="G49" s="3077"/>
      <c r="H49" s="3078"/>
      <c r="I49" s="3078"/>
      <c r="J49" s="3078"/>
      <c r="K49" s="3078"/>
      <c r="L49" s="3078"/>
      <c r="M49" s="3078"/>
      <c r="N49" s="3078"/>
      <c r="O49" s="3078"/>
      <c r="P49" s="3078"/>
      <c r="Q49" s="3078"/>
      <c r="R49" s="3078"/>
      <c r="S49" s="3078"/>
      <c r="T49" s="3078"/>
      <c r="U49" s="3078"/>
      <c r="V49" s="3078"/>
      <c r="W49" s="3078"/>
      <c r="X49" s="3078"/>
      <c r="Y49" s="3078"/>
      <c r="Z49" s="3078"/>
    </row>
    <row r="50" spans="1:26" s="2735" customFormat="1" ht="25.5">
      <c r="A50" s="2721">
        <f>COUNT($A$1:A49)+1</f>
        <v>8</v>
      </c>
      <c r="B50" s="2743" t="s">
        <v>3601</v>
      </c>
      <c r="C50" s="2744"/>
      <c r="D50" s="2745"/>
      <c r="E50" s="3045"/>
      <c r="F50" s="2713"/>
      <c r="G50" s="3077"/>
      <c r="H50" s="3078"/>
      <c r="I50" s="3078"/>
      <c r="J50" s="3078"/>
      <c r="K50" s="3078"/>
      <c r="L50" s="3078"/>
      <c r="M50" s="3078"/>
      <c r="N50" s="3078"/>
      <c r="O50" s="3078"/>
      <c r="P50" s="3078"/>
      <c r="Q50" s="3078"/>
      <c r="R50" s="3078"/>
      <c r="S50" s="3078"/>
      <c r="T50" s="3078"/>
      <c r="U50" s="3078"/>
      <c r="V50" s="3078"/>
      <c r="W50" s="3078"/>
      <c r="X50" s="3078"/>
      <c r="Y50" s="3078"/>
      <c r="Z50" s="3078"/>
    </row>
    <row r="51" spans="1:26" s="2735" customFormat="1">
      <c r="A51" s="2746" t="s">
        <v>2744</v>
      </c>
      <c r="B51" s="2743" t="s">
        <v>3602</v>
      </c>
      <c r="C51" s="2744"/>
      <c r="D51" s="2745"/>
      <c r="E51" s="3045"/>
      <c r="F51" s="2713"/>
      <c r="G51" s="3077"/>
      <c r="H51" s="3078"/>
      <c r="I51" s="3078"/>
      <c r="J51" s="3078"/>
      <c r="K51" s="3078"/>
      <c r="L51" s="3078"/>
      <c r="M51" s="3078"/>
      <c r="N51" s="3078"/>
      <c r="O51" s="3078"/>
      <c r="P51" s="3078"/>
      <c r="Q51" s="3078"/>
      <c r="R51" s="3078"/>
      <c r="S51" s="3078"/>
      <c r="T51" s="3078"/>
      <c r="U51" s="3078"/>
      <c r="V51" s="3078"/>
      <c r="W51" s="3078"/>
      <c r="X51" s="3078"/>
      <c r="Y51" s="3078"/>
      <c r="Z51" s="3078"/>
    </row>
    <row r="52" spans="1:26" s="2735" customFormat="1">
      <c r="A52" s="2743" t="s">
        <v>3580</v>
      </c>
      <c r="B52" s="2747" t="s">
        <v>3603</v>
      </c>
      <c r="C52" s="2744" t="s">
        <v>84</v>
      </c>
      <c r="D52" s="2745">
        <v>11</v>
      </c>
      <c r="E52" s="3045"/>
      <c r="F52" s="2713">
        <f>D52*E52</f>
        <v>0</v>
      </c>
      <c r="G52" s="3077"/>
      <c r="H52" s="3078"/>
      <c r="I52" s="3078"/>
      <c r="J52" s="3078"/>
      <c r="K52" s="3078"/>
      <c r="L52" s="3078"/>
      <c r="M52" s="3078"/>
      <c r="N52" s="3078"/>
      <c r="O52" s="3078"/>
      <c r="P52" s="3078"/>
      <c r="Q52" s="3078"/>
      <c r="R52" s="3078"/>
      <c r="S52" s="3078"/>
      <c r="T52" s="3078"/>
      <c r="U52" s="3078"/>
      <c r="V52" s="3078"/>
      <c r="W52" s="3078"/>
      <c r="X52" s="3078"/>
      <c r="Y52" s="3078"/>
      <c r="Z52" s="3078"/>
    </row>
    <row r="53" spans="1:26" s="2735" customFormat="1">
      <c r="A53" s="2743" t="s">
        <v>3580</v>
      </c>
      <c r="B53" s="2747" t="s">
        <v>3604</v>
      </c>
      <c r="C53" s="2744" t="s">
        <v>84</v>
      </c>
      <c r="D53" s="2745">
        <v>1</v>
      </c>
      <c r="E53" s="3045"/>
      <c r="F53" s="2713">
        <f>D53*E53</f>
        <v>0</v>
      </c>
      <c r="G53" s="3077"/>
      <c r="H53" s="3078"/>
      <c r="I53" s="3078"/>
      <c r="J53" s="3078"/>
      <c r="K53" s="3078"/>
      <c r="L53" s="3078"/>
      <c r="M53" s="3078"/>
      <c r="N53" s="3078"/>
      <c r="O53" s="3078"/>
      <c r="P53" s="3078"/>
      <c r="Q53" s="3078"/>
      <c r="R53" s="3078"/>
      <c r="S53" s="3078"/>
      <c r="T53" s="3078"/>
      <c r="U53" s="3078"/>
      <c r="V53" s="3078"/>
      <c r="W53" s="3078"/>
      <c r="X53" s="3078"/>
      <c r="Y53" s="3078"/>
      <c r="Z53" s="3078"/>
    </row>
    <row r="54" spans="1:26" s="2735" customFormat="1">
      <c r="A54" s="2748"/>
      <c r="B54" s="2716"/>
      <c r="C54" s="2749"/>
      <c r="D54" s="2750"/>
      <c r="E54" s="3045"/>
      <c r="F54" s="2713"/>
      <c r="G54" s="3077"/>
      <c r="H54" s="3078"/>
      <c r="I54" s="3078"/>
      <c r="J54" s="3078"/>
      <c r="K54" s="3078"/>
      <c r="L54" s="3078"/>
      <c r="M54" s="3078"/>
      <c r="N54" s="3078"/>
      <c r="O54" s="3078"/>
      <c r="P54" s="3078"/>
      <c r="Q54" s="3078"/>
      <c r="R54" s="3078"/>
      <c r="S54" s="3078"/>
      <c r="T54" s="3078"/>
      <c r="U54" s="3078"/>
      <c r="V54" s="3078"/>
      <c r="W54" s="3078"/>
      <c r="X54" s="3078"/>
      <c r="Y54" s="3078"/>
      <c r="Z54" s="3078"/>
    </row>
    <row r="55" spans="1:26" s="2735" customFormat="1" ht="51">
      <c r="A55" s="2721">
        <f>COUNT($A$1:A54)+1</f>
        <v>9</v>
      </c>
      <c r="B55" s="2737" t="s">
        <v>3605</v>
      </c>
      <c r="C55" s="2713"/>
      <c r="D55" s="2714"/>
      <c r="E55" s="3045"/>
      <c r="F55" s="2713"/>
      <c r="G55" s="3077"/>
      <c r="H55" s="3078"/>
      <c r="I55" s="3078"/>
      <c r="J55" s="3078"/>
      <c r="K55" s="3078"/>
      <c r="L55" s="3078"/>
      <c r="M55" s="3078"/>
      <c r="N55" s="3078"/>
      <c r="O55" s="3078"/>
      <c r="P55" s="3078"/>
      <c r="Q55" s="3078"/>
      <c r="R55" s="3078"/>
      <c r="S55" s="3078"/>
      <c r="T55" s="3078"/>
      <c r="U55" s="3078"/>
      <c r="V55" s="3078"/>
      <c r="W55" s="3078"/>
      <c r="X55" s="3078"/>
      <c r="Y55" s="3078"/>
      <c r="Z55" s="3078"/>
    </row>
    <row r="56" spans="1:26" s="2735" customFormat="1">
      <c r="A56" s="2748"/>
      <c r="B56" s="2737" t="s">
        <v>3606</v>
      </c>
      <c r="C56" s="2713" t="s">
        <v>84</v>
      </c>
      <c r="D56" s="2714">
        <v>1</v>
      </c>
      <c r="E56" s="3045"/>
      <c r="F56" s="2713">
        <f>D56*E56</f>
        <v>0</v>
      </c>
      <c r="G56" s="3077"/>
      <c r="H56" s="3078"/>
      <c r="I56" s="3078"/>
      <c r="J56" s="3078"/>
      <c r="K56" s="3078"/>
      <c r="L56" s="3078"/>
      <c r="M56" s="3078"/>
      <c r="N56" s="3078"/>
      <c r="O56" s="3078"/>
      <c r="P56" s="3078"/>
      <c r="Q56" s="3078"/>
      <c r="R56" s="3078"/>
      <c r="S56" s="3078"/>
      <c r="T56" s="3078"/>
      <c r="U56" s="3078"/>
      <c r="V56" s="3078"/>
      <c r="W56" s="3078"/>
      <c r="X56" s="3078"/>
      <c r="Y56" s="3078"/>
      <c r="Z56" s="3078"/>
    </row>
    <row r="57" spans="1:26" s="2735" customFormat="1">
      <c r="A57" s="2748"/>
      <c r="B57" s="2751"/>
      <c r="C57" s="2749"/>
      <c r="D57" s="2752"/>
      <c r="E57" s="3045"/>
      <c r="F57" s="2713"/>
      <c r="G57" s="3077"/>
      <c r="H57" s="3078"/>
      <c r="I57" s="3078"/>
      <c r="J57" s="3078"/>
      <c r="K57" s="3078"/>
      <c r="L57" s="3078"/>
      <c r="M57" s="3078"/>
      <c r="N57" s="3078"/>
      <c r="O57" s="3078"/>
      <c r="P57" s="3078"/>
      <c r="Q57" s="3078"/>
      <c r="R57" s="3078"/>
      <c r="S57" s="3078"/>
      <c r="T57" s="3078"/>
      <c r="U57" s="3078"/>
      <c r="V57" s="3078"/>
      <c r="W57" s="3078"/>
      <c r="X57" s="3078"/>
      <c r="Y57" s="3078"/>
      <c r="Z57" s="3078"/>
    </row>
    <row r="58" spans="1:26" s="1630" customFormat="1" ht="25.5">
      <c r="A58" s="2715">
        <f>COUNT($A$4:A57)+1</f>
        <v>10</v>
      </c>
      <c r="B58" s="2743" t="s">
        <v>3607</v>
      </c>
      <c r="C58" s="2744"/>
      <c r="D58" s="2745"/>
      <c r="E58" s="3045"/>
      <c r="F58" s="2713"/>
      <c r="G58" s="3074"/>
      <c r="H58" s="3075"/>
      <c r="I58" s="3075"/>
      <c r="J58" s="3075"/>
      <c r="K58" s="2199"/>
      <c r="L58" s="3075"/>
      <c r="M58" s="3075"/>
      <c r="N58" s="3075"/>
      <c r="O58" s="3075"/>
      <c r="P58" s="3075"/>
      <c r="Q58" s="2199"/>
      <c r="R58" s="3075"/>
      <c r="S58" s="2096"/>
      <c r="T58" s="2096"/>
      <c r="U58" s="2096"/>
      <c r="V58" s="2096"/>
      <c r="W58" s="2096"/>
      <c r="X58" s="2096"/>
      <c r="Y58" s="2096"/>
      <c r="Z58" s="2096"/>
    </row>
    <row r="59" spans="1:26" s="1630" customFormat="1">
      <c r="A59" s="2746" t="s">
        <v>2744</v>
      </c>
      <c r="B59" s="2743" t="s">
        <v>3608</v>
      </c>
      <c r="C59" s="2744"/>
      <c r="D59" s="2745"/>
      <c r="E59" s="3045"/>
      <c r="F59" s="2713"/>
      <c r="G59" s="3074"/>
      <c r="H59" s="3075"/>
      <c r="I59" s="3075"/>
      <c r="J59" s="3075"/>
      <c r="K59" s="2199"/>
      <c r="L59" s="3075"/>
      <c r="M59" s="3075"/>
      <c r="N59" s="3075"/>
      <c r="O59" s="3075"/>
      <c r="P59" s="3075"/>
      <c r="Q59" s="2199"/>
      <c r="R59" s="3075"/>
      <c r="S59" s="2096"/>
      <c r="T59" s="2096"/>
      <c r="U59" s="2096"/>
      <c r="V59" s="2096"/>
      <c r="W59" s="2096"/>
      <c r="X59" s="2096"/>
      <c r="Y59" s="2096"/>
      <c r="Z59" s="2096"/>
    </row>
    <row r="60" spans="1:26" s="1630" customFormat="1">
      <c r="A60" s="2743" t="s">
        <v>3580</v>
      </c>
      <c r="B60" s="2747" t="s">
        <v>3609</v>
      </c>
      <c r="C60" s="2744" t="s">
        <v>84</v>
      </c>
      <c r="D60" s="2745">
        <v>5</v>
      </c>
      <c r="E60" s="3045"/>
      <c r="F60" s="2713">
        <f>D60*E60</f>
        <v>0</v>
      </c>
      <c r="G60" s="3074"/>
      <c r="H60" s="3075"/>
      <c r="I60" s="3075"/>
      <c r="J60" s="3075"/>
      <c r="K60" s="2199"/>
      <c r="L60" s="3075"/>
      <c r="M60" s="3075"/>
      <c r="N60" s="3075"/>
      <c r="O60" s="3075"/>
      <c r="P60" s="3075"/>
      <c r="Q60" s="2199"/>
      <c r="R60" s="3075"/>
      <c r="S60" s="2096"/>
      <c r="T60" s="2096"/>
      <c r="U60" s="2096"/>
      <c r="V60" s="2096"/>
      <c r="W60" s="2096"/>
      <c r="X60" s="2096"/>
      <c r="Y60" s="2096"/>
      <c r="Z60" s="2096"/>
    </row>
    <row r="61" spans="1:26" s="1630" customFormat="1">
      <c r="A61" s="2743" t="s">
        <v>3580</v>
      </c>
      <c r="B61" s="2747" t="s">
        <v>3610</v>
      </c>
      <c r="C61" s="2744" t="s">
        <v>84</v>
      </c>
      <c r="D61" s="2745">
        <v>1</v>
      </c>
      <c r="E61" s="3045"/>
      <c r="F61" s="2713">
        <f>D61*E61</f>
        <v>0</v>
      </c>
      <c r="G61" s="3074"/>
      <c r="H61" s="3075"/>
      <c r="I61" s="3075"/>
      <c r="J61" s="3075"/>
      <c r="K61" s="2199"/>
      <c r="L61" s="3075"/>
      <c r="M61" s="3075"/>
      <c r="N61" s="3075"/>
      <c r="O61" s="3075"/>
      <c r="P61" s="3075"/>
      <c r="Q61" s="2199"/>
      <c r="R61" s="3075"/>
      <c r="S61" s="2096"/>
      <c r="T61" s="2096"/>
      <c r="U61" s="2096"/>
      <c r="V61" s="2096"/>
      <c r="W61" s="2096"/>
      <c r="X61" s="2096"/>
      <c r="Y61" s="2096"/>
      <c r="Z61" s="2096"/>
    </row>
    <row r="62" spans="1:26" s="1630" customFormat="1">
      <c r="A62" s="2743"/>
      <c r="B62" s="2747"/>
      <c r="C62" s="2744"/>
      <c r="D62" s="2745"/>
      <c r="E62" s="3045"/>
      <c r="F62" s="2713"/>
      <c r="G62" s="3074"/>
      <c r="H62" s="3075"/>
      <c r="I62" s="3075"/>
      <c r="J62" s="3075"/>
      <c r="K62" s="2199"/>
      <c r="L62" s="3075"/>
      <c r="M62" s="3075"/>
      <c r="N62" s="3075"/>
      <c r="O62" s="3075"/>
      <c r="P62" s="3075"/>
      <c r="Q62" s="2199"/>
      <c r="R62" s="3075"/>
      <c r="S62" s="2096"/>
      <c r="T62" s="2096"/>
      <c r="U62" s="2096"/>
      <c r="V62" s="2096"/>
      <c r="W62" s="2096"/>
      <c r="X62" s="2096"/>
      <c r="Y62" s="2096"/>
      <c r="Z62" s="2096"/>
    </row>
    <row r="63" spans="1:26" s="1630" customFormat="1" ht="51">
      <c r="A63" s="2709">
        <f>COUNT($A$3:A62)+1</f>
        <v>11</v>
      </c>
      <c r="B63" s="2737" t="s">
        <v>3611</v>
      </c>
      <c r="C63" s="2713"/>
      <c r="D63" s="2714"/>
      <c r="E63" s="3045"/>
      <c r="F63" s="2713"/>
      <c r="G63" s="3074"/>
      <c r="H63" s="3075"/>
      <c r="I63" s="3075"/>
      <c r="J63" s="3075"/>
      <c r="K63" s="2199"/>
      <c r="L63" s="3075"/>
      <c r="M63" s="3075"/>
      <c r="N63" s="3075"/>
      <c r="O63" s="3075"/>
      <c r="P63" s="3075"/>
      <c r="Q63" s="2199"/>
      <c r="R63" s="3075"/>
      <c r="S63" s="2096"/>
      <c r="T63" s="2096"/>
      <c r="U63" s="2096"/>
      <c r="V63" s="2096"/>
      <c r="W63" s="2096"/>
      <c r="X63" s="2096"/>
      <c r="Y63" s="2096"/>
      <c r="Z63" s="2096"/>
    </row>
    <row r="64" spans="1:26" s="1630" customFormat="1">
      <c r="A64" s="2753"/>
      <c r="B64" s="2737" t="s">
        <v>3612</v>
      </c>
      <c r="C64" s="2713" t="s">
        <v>84</v>
      </c>
      <c r="D64" s="2714">
        <v>7</v>
      </c>
      <c r="E64" s="3045"/>
      <c r="F64" s="2713">
        <f>D64*E64</f>
        <v>0</v>
      </c>
      <c r="G64" s="3074"/>
      <c r="H64" s="3075"/>
      <c r="I64" s="3075"/>
      <c r="J64" s="3075"/>
      <c r="K64" s="2199"/>
      <c r="L64" s="3075"/>
      <c r="M64" s="3075"/>
      <c r="N64" s="3075"/>
      <c r="O64" s="3075"/>
      <c r="P64" s="3075"/>
      <c r="Q64" s="2199"/>
      <c r="R64" s="3075"/>
      <c r="S64" s="2096"/>
      <c r="T64" s="2096"/>
      <c r="U64" s="2096"/>
      <c r="V64" s="2096"/>
      <c r="W64" s="2096"/>
      <c r="X64" s="2096"/>
      <c r="Y64" s="2096"/>
      <c r="Z64" s="2096"/>
    </row>
    <row r="65" spans="1:26" s="1630" customFormat="1">
      <c r="A65" s="2753"/>
      <c r="B65" s="2737"/>
      <c r="C65" s="2713"/>
      <c r="D65" s="2714"/>
      <c r="E65" s="3045"/>
      <c r="F65" s="2713"/>
      <c r="G65" s="3074"/>
      <c r="H65" s="3075"/>
      <c r="I65" s="3075"/>
      <c r="J65" s="3075"/>
      <c r="K65" s="2199"/>
      <c r="L65" s="3075"/>
      <c r="M65" s="3075"/>
      <c r="N65" s="3075"/>
      <c r="O65" s="3075"/>
      <c r="P65" s="3075"/>
      <c r="Q65" s="2199"/>
      <c r="R65" s="3075"/>
      <c r="S65" s="2096"/>
      <c r="T65" s="2096"/>
      <c r="U65" s="2096"/>
      <c r="V65" s="2096"/>
      <c r="W65" s="2096"/>
      <c r="X65" s="2096"/>
      <c r="Y65" s="2096"/>
      <c r="Z65" s="2096"/>
    </row>
    <row r="66" spans="1:26" s="1630" customFormat="1" ht="25.5">
      <c r="A66" s="2754">
        <f>COUNT($A$4:A65)+1</f>
        <v>12</v>
      </c>
      <c r="B66" s="2755" t="s">
        <v>3613</v>
      </c>
      <c r="C66" s="2745"/>
      <c r="D66" s="2744"/>
      <c r="E66" s="3049"/>
      <c r="F66" s="2713"/>
      <c r="G66" s="3074"/>
      <c r="H66" s="3075"/>
      <c r="I66" s="3075"/>
      <c r="J66" s="3075"/>
      <c r="K66" s="2199"/>
      <c r="L66" s="3075"/>
      <c r="M66" s="3075"/>
      <c r="N66" s="3075"/>
      <c r="O66" s="3075"/>
      <c r="P66" s="3075"/>
      <c r="Q66" s="2199"/>
      <c r="R66" s="3075"/>
      <c r="S66" s="2096"/>
      <c r="T66" s="2096"/>
      <c r="U66" s="2096"/>
      <c r="V66" s="2096"/>
      <c r="W66" s="2096"/>
      <c r="X66" s="2096"/>
      <c r="Y66" s="2096"/>
      <c r="Z66" s="2096"/>
    </row>
    <row r="67" spans="1:26" s="1630" customFormat="1">
      <c r="A67" s="2756"/>
      <c r="B67" s="2729" t="s">
        <v>3614</v>
      </c>
      <c r="C67" s="2744" t="s">
        <v>1579</v>
      </c>
      <c r="D67" s="2745">
        <v>1</v>
      </c>
      <c r="E67" s="3050"/>
      <c r="F67" s="2713">
        <f t="shared" ref="F67:F70" si="0">D67*E67</f>
        <v>0</v>
      </c>
      <c r="G67" s="3074"/>
      <c r="H67" s="3075"/>
      <c r="I67" s="3075"/>
      <c r="J67" s="3075"/>
      <c r="K67" s="2199"/>
      <c r="L67" s="3075"/>
      <c r="M67" s="3075"/>
      <c r="N67" s="3075"/>
      <c r="O67" s="3075"/>
      <c r="P67" s="3075"/>
      <c r="Q67" s="2199"/>
      <c r="R67" s="3075"/>
      <c r="S67" s="2096"/>
      <c r="T67" s="2096"/>
      <c r="U67" s="2096"/>
      <c r="V67" s="2096"/>
      <c r="W67" s="2096"/>
      <c r="X67" s="2096"/>
      <c r="Y67" s="2096"/>
      <c r="Z67" s="2096"/>
    </row>
    <row r="68" spans="1:26" s="1630" customFormat="1">
      <c r="A68" s="2756"/>
      <c r="B68" s="2729" t="s">
        <v>3615</v>
      </c>
      <c r="C68" s="2744" t="s">
        <v>1579</v>
      </c>
      <c r="D68" s="2745">
        <v>2</v>
      </c>
      <c r="E68" s="3050"/>
      <c r="F68" s="2713">
        <f t="shared" si="0"/>
        <v>0</v>
      </c>
      <c r="G68" s="3074"/>
      <c r="H68" s="3075"/>
      <c r="I68" s="3075"/>
      <c r="J68" s="3075"/>
      <c r="K68" s="2199"/>
      <c r="L68" s="3075"/>
      <c r="M68" s="3075"/>
      <c r="N68" s="3075"/>
      <c r="O68" s="3075"/>
      <c r="P68" s="3075"/>
      <c r="Q68" s="2199"/>
      <c r="R68" s="3075"/>
      <c r="S68" s="2096"/>
      <c r="T68" s="2096"/>
      <c r="U68" s="2096"/>
      <c r="V68" s="2096"/>
      <c r="W68" s="2096"/>
      <c r="X68" s="2096"/>
      <c r="Y68" s="2096"/>
      <c r="Z68" s="2096"/>
    </row>
    <row r="69" spans="1:26" s="1630" customFormat="1">
      <c r="A69" s="2756"/>
      <c r="B69" s="2729" t="s">
        <v>3616</v>
      </c>
      <c r="C69" s="2744" t="s">
        <v>1579</v>
      </c>
      <c r="D69" s="2745">
        <v>1</v>
      </c>
      <c r="E69" s="3050"/>
      <c r="F69" s="2713">
        <f t="shared" si="0"/>
        <v>0</v>
      </c>
      <c r="G69" s="3074"/>
      <c r="H69" s="3075"/>
      <c r="I69" s="3075"/>
      <c r="J69" s="3075"/>
      <c r="K69" s="2199"/>
      <c r="L69" s="3075"/>
      <c r="M69" s="3075"/>
      <c r="N69" s="3075"/>
      <c r="O69" s="3075"/>
      <c r="P69" s="3075"/>
      <c r="Q69" s="2199"/>
      <c r="R69" s="3075"/>
      <c r="S69" s="2096"/>
      <c r="T69" s="2096"/>
      <c r="U69" s="2096"/>
      <c r="V69" s="2096"/>
      <c r="W69" s="2096"/>
      <c r="X69" s="2096"/>
      <c r="Y69" s="2096"/>
      <c r="Z69" s="2096"/>
    </row>
    <row r="70" spans="1:26" s="1630" customFormat="1">
      <c r="A70" s="2756"/>
      <c r="B70" s="2729" t="s">
        <v>3617</v>
      </c>
      <c r="C70" s="2744" t="s">
        <v>1579</v>
      </c>
      <c r="D70" s="2745">
        <v>3</v>
      </c>
      <c r="E70" s="3050"/>
      <c r="F70" s="2713">
        <f t="shared" si="0"/>
        <v>0</v>
      </c>
      <c r="G70" s="3074"/>
      <c r="H70" s="3075"/>
      <c r="I70" s="3075"/>
      <c r="J70" s="3075"/>
      <c r="K70" s="2199"/>
      <c r="L70" s="3075"/>
      <c r="M70" s="3075"/>
      <c r="N70" s="3075"/>
      <c r="O70" s="3075"/>
      <c r="P70" s="3075"/>
      <c r="Q70" s="2199"/>
      <c r="R70" s="3075"/>
      <c r="S70" s="2096"/>
      <c r="T70" s="2096"/>
      <c r="U70" s="2096"/>
      <c r="V70" s="2096"/>
      <c r="W70" s="2096"/>
      <c r="X70" s="2096"/>
      <c r="Y70" s="2096"/>
      <c r="Z70" s="2096"/>
    </row>
    <row r="71" spans="1:26" s="1630" customFormat="1">
      <c r="A71" s="2756"/>
      <c r="B71" s="2729"/>
      <c r="C71" s="2744"/>
      <c r="D71" s="2745"/>
      <c r="E71" s="3050"/>
      <c r="F71" s="2713"/>
      <c r="G71" s="3074"/>
      <c r="H71" s="3075"/>
      <c r="I71" s="3075"/>
      <c r="J71" s="3075"/>
      <c r="K71" s="2199"/>
      <c r="L71" s="3075"/>
      <c r="M71" s="3075"/>
      <c r="N71" s="3075"/>
      <c r="O71" s="3075"/>
      <c r="P71" s="3075"/>
      <c r="Q71" s="2199"/>
      <c r="R71" s="3075"/>
      <c r="S71" s="2096"/>
      <c r="T71" s="2096"/>
      <c r="U71" s="2096"/>
      <c r="V71" s="2096"/>
      <c r="W71" s="2096"/>
      <c r="X71" s="2096"/>
      <c r="Y71" s="2096"/>
      <c r="Z71" s="2096"/>
    </row>
    <row r="72" spans="1:26" s="1630" customFormat="1" ht="25.5">
      <c r="A72" s="2754">
        <f>COUNT($A$4:A71)+1</f>
        <v>13</v>
      </c>
      <c r="B72" s="2755" t="s">
        <v>3552</v>
      </c>
      <c r="C72" s="2745"/>
      <c r="D72" s="2744"/>
      <c r="E72" s="3049"/>
      <c r="F72" s="2713"/>
      <c r="G72" s="3074"/>
      <c r="H72" s="3075"/>
      <c r="I72" s="3075"/>
      <c r="J72" s="3075"/>
      <c r="K72" s="2199"/>
      <c r="L72" s="3075"/>
      <c r="M72" s="3075"/>
      <c r="N72" s="3075"/>
      <c r="O72" s="3075"/>
      <c r="P72" s="3075"/>
      <c r="Q72" s="2199"/>
      <c r="R72" s="3075"/>
      <c r="S72" s="2096"/>
      <c r="T72" s="2096"/>
      <c r="U72" s="2096"/>
      <c r="V72" s="2096"/>
      <c r="W72" s="2096"/>
      <c r="X72" s="2096"/>
      <c r="Y72" s="2096"/>
      <c r="Z72" s="2096"/>
    </row>
    <row r="73" spans="1:26" s="1630" customFormat="1">
      <c r="A73" s="2756"/>
      <c r="B73" s="2729" t="s">
        <v>3618</v>
      </c>
      <c r="C73" s="2744" t="s">
        <v>1579</v>
      </c>
      <c r="D73" s="2745">
        <v>2</v>
      </c>
      <c r="E73" s="3050"/>
      <c r="F73" s="2713">
        <f t="shared" ref="F73:F75" si="1">D73*E73</f>
        <v>0</v>
      </c>
      <c r="G73" s="3074"/>
      <c r="H73" s="3075"/>
      <c r="I73" s="3075"/>
      <c r="J73" s="3075"/>
      <c r="K73" s="2199"/>
      <c r="L73" s="3075"/>
      <c r="M73" s="3075"/>
      <c r="N73" s="3075"/>
      <c r="O73" s="3075"/>
      <c r="P73" s="3075"/>
      <c r="Q73" s="2199"/>
      <c r="R73" s="3075"/>
      <c r="S73" s="2096"/>
      <c r="T73" s="2096"/>
      <c r="U73" s="2096"/>
      <c r="V73" s="2096"/>
      <c r="W73" s="2096"/>
      <c r="X73" s="2096"/>
      <c r="Y73" s="2096"/>
      <c r="Z73" s="2096"/>
    </row>
    <row r="74" spans="1:26" s="1630" customFormat="1">
      <c r="A74" s="2757"/>
      <c r="B74" s="2729" t="s">
        <v>3534</v>
      </c>
      <c r="C74" s="2744" t="s">
        <v>1579</v>
      </c>
      <c r="D74" s="2745">
        <v>1</v>
      </c>
      <c r="E74" s="3045"/>
      <c r="F74" s="2713">
        <f t="shared" si="1"/>
        <v>0</v>
      </c>
      <c r="G74" s="3074"/>
      <c r="H74" s="3075"/>
      <c r="I74" s="3075"/>
      <c r="J74" s="3075"/>
      <c r="K74" s="2199"/>
      <c r="L74" s="3075"/>
      <c r="M74" s="3075"/>
      <c r="N74" s="3075"/>
      <c r="O74" s="3075"/>
      <c r="P74" s="3075"/>
      <c r="Q74" s="2199"/>
      <c r="R74" s="3075"/>
      <c r="S74" s="2096"/>
      <c r="T74" s="2096"/>
      <c r="U74" s="2096"/>
      <c r="V74" s="2096"/>
      <c r="W74" s="2096"/>
      <c r="X74" s="2096"/>
      <c r="Y74" s="2096"/>
      <c r="Z74" s="2096"/>
    </row>
    <row r="75" spans="1:26" s="1630" customFormat="1">
      <c r="A75" s="2756"/>
      <c r="B75" s="2729" t="s">
        <v>3619</v>
      </c>
      <c r="C75" s="2744" t="s">
        <v>1579</v>
      </c>
      <c r="D75" s="2745">
        <v>2</v>
      </c>
      <c r="E75" s="3050"/>
      <c r="F75" s="2713">
        <f t="shared" si="1"/>
        <v>0</v>
      </c>
      <c r="G75" s="3074"/>
      <c r="H75" s="3075"/>
      <c r="I75" s="3075"/>
      <c r="J75" s="3075"/>
      <c r="K75" s="2199"/>
      <c r="L75" s="3075"/>
      <c r="M75" s="3075"/>
      <c r="N75" s="3075"/>
      <c r="O75" s="3075"/>
      <c r="P75" s="3075"/>
      <c r="Q75" s="2199"/>
      <c r="R75" s="3075"/>
      <c r="S75" s="2096"/>
      <c r="T75" s="2096"/>
      <c r="U75" s="2096"/>
      <c r="V75" s="2096"/>
      <c r="W75" s="2096"/>
      <c r="X75" s="2096"/>
      <c r="Y75" s="2096"/>
      <c r="Z75" s="2096"/>
    </row>
    <row r="76" spans="1:26" s="1630" customFormat="1">
      <c r="A76" s="2756"/>
      <c r="B76" s="2729"/>
      <c r="C76" s="2744"/>
      <c r="D76" s="2745"/>
      <c r="E76" s="3050"/>
      <c r="F76" s="2713"/>
      <c r="G76" s="3074"/>
      <c r="H76" s="3075"/>
      <c r="I76" s="3075"/>
      <c r="J76" s="3075"/>
      <c r="K76" s="2199"/>
      <c r="L76" s="3075"/>
      <c r="M76" s="3075"/>
      <c r="N76" s="3075"/>
      <c r="O76" s="3075"/>
      <c r="P76" s="3075"/>
      <c r="Q76" s="2199"/>
      <c r="R76" s="3075"/>
      <c r="S76" s="2096"/>
      <c r="T76" s="2096"/>
      <c r="U76" s="2096"/>
      <c r="V76" s="2096"/>
      <c r="W76" s="2096"/>
      <c r="X76" s="2096"/>
      <c r="Y76" s="2096"/>
      <c r="Z76" s="2096"/>
    </row>
    <row r="77" spans="1:26" s="1630" customFormat="1">
      <c r="A77" s="2756"/>
      <c r="B77" s="2729"/>
      <c r="C77" s="2744"/>
      <c r="D77" s="2745"/>
      <c r="E77" s="3050"/>
      <c r="F77" s="2713"/>
      <c r="G77" s="3074"/>
      <c r="H77" s="3075"/>
      <c r="I77" s="3075"/>
      <c r="J77" s="3075"/>
      <c r="K77" s="2199"/>
      <c r="L77" s="3075"/>
      <c r="M77" s="3075"/>
      <c r="N77" s="3075"/>
      <c r="O77" s="3075"/>
      <c r="P77" s="3075"/>
      <c r="Q77" s="2199"/>
      <c r="R77" s="3075"/>
      <c r="S77" s="2096"/>
      <c r="T77" s="2096"/>
      <c r="U77" s="2096"/>
      <c r="V77" s="2096"/>
      <c r="W77" s="2096"/>
      <c r="X77" s="2096"/>
      <c r="Y77" s="2096"/>
      <c r="Z77" s="2096"/>
    </row>
    <row r="78" spans="1:26" s="1630" customFormat="1" ht="25.5">
      <c r="A78" s="2692">
        <f>COUNT($A$3:A77)+1</f>
        <v>14</v>
      </c>
      <c r="B78" s="2729" t="s">
        <v>3533</v>
      </c>
      <c r="C78" s="2713"/>
      <c r="D78" s="2714"/>
      <c r="E78" s="3051"/>
      <c r="F78" s="2713"/>
      <c r="G78" s="3074"/>
      <c r="H78" s="3075"/>
      <c r="I78" s="3075"/>
      <c r="J78" s="3075"/>
      <c r="K78" s="2199"/>
      <c r="L78" s="3075"/>
      <c r="M78" s="3075"/>
      <c r="N78" s="3075"/>
      <c r="O78" s="3075"/>
      <c r="P78" s="3075"/>
      <c r="Q78" s="2199"/>
      <c r="R78" s="3075"/>
      <c r="S78" s="2096"/>
      <c r="T78" s="2096"/>
      <c r="U78" s="2096"/>
      <c r="V78" s="2096"/>
      <c r="W78" s="2096"/>
      <c r="X78" s="2096"/>
      <c r="Y78" s="2096"/>
      <c r="Z78" s="2096"/>
    </row>
    <row r="79" spans="1:26" s="1630" customFormat="1">
      <c r="A79" s="2692"/>
      <c r="B79" s="2729" t="s">
        <v>3618</v>
      </c>
      <c r="C79" s="2758" t="s">
        <v>1579</v>
      </c>
      <c r="D79" s="2714">
        <v>5</v>
      </c>
      <c r="E79" s="3045"/>
      <c r="F79" s="2713" t="str">
        <f>IF(AND(D79&lt;&gt;"",E79&lt;&gt;""),D79*E79,"")</f>
        <v/>
      </c>
      <c r="G79" s="3074"/>
      <c r="H79" s="3075"/>
      <c r="I79" s="3075"/>
      <c r="J79" s="3075"/>
      <c r="K79" s="2199"/>
      <c r="L79" s="3075"/>
      <c r="M79" s="3075"/>
      <c r="N79" s="3075"/>
      <c r="O79" s="3075"/>
      <c r="P79" s="3075"/>
      <c r="Q79" s="2199"/>
      <c r="R79" s="3075"/>
      <c r="S79" s="2096"/>
      <c r="T79" s="2096"/>
      <c r="U79" s="2096"/>
      <c r="V79" s="2096"/>
      <c r="W79" s="2096"/>
      <c r="X79" s="2096"/>
      <c r="Y79" s="2096"/>
      <c r="Z79" s="2096"/>
    </row>
    <row r="80" spans="1:26" s="1630" customFormat="1">
      <c r="A80" s="2729" t="s">
        <v>3436</v>
      </c>
      <c r="B80" s="2729" t="s">
        <v>3535</v>
      </c>
      <c r="C80" s="2731"/>
      <c r="D80" s="2731"/>
      <c r="E80" s="3045"/>
      <c r="F80" s="2713"/>
      <c r="G80" s="3074"/>
      <c r="H80" s="3075"/>
      <c r="I80" s="3075"/>
      <c r="J80" s="3075"/>
      <c r="K80" s="2199"/>
      <c r="L80" s="3075"/>
      <c r="M80" s="3075"/>
      <c r="N80" s="3075"/>
      <c r="O80" s="3075"/>
      <c r="P80" s="3075"/>
      <c r="Q80" s="2199"/>
      <c r="R80" s="3075"/>
      <c r="S80" s="2096"/>
      <c r="T80" s="2096"/>
      <c r="U80" s="2096"/>
      <c r="V80" s="2096"/>
      <c r="W80" s="2096"/>
      <c r="X80" s="2096"/>
      <c r="Y80" s="2096"/>
      <c r="Z80" s="2096"/>
    </row>
    <row r="81" spans="1:26" s="1630" customFormat="1">
      <c r="A81" s="2709"/>
      <c r="B81" s="2759"/>
      <c r="C81" s="2713"/>
      <c r="D81" s="2714"/>
      <c r="E81" s="3045"/>
      <c r="F81" s="2713"/>
      <c r="G81" s="3074"/>
      <c r="H81" s="3075"/>
      <c r="I81" s="3075"/>
      <c r="J81" s="3075"/>
      <c r="K81" s="2199"/>
      <c r="L81" s="3075"/>
      <c r="M81" s="3075"/>
      <c r="N81" s="3075"/>
      <c r="O81" s="3075"/>
      <c r="P81" s="3075"/>
      <c r="Q81" s="2199"/>
      <c r="R81" s="3075"/>
      <c r="S81" s="2096"/>
      <c r="T81" s="2096"/>
      <c r="U81" s="2096"/>
      <c r="V81" s="2096"/>
      <c r="W81" s="2096"/>
      <c r="X81" s="2096"/>
      <c r="Y81" s="2096"/>
      <c r="Z81" s="2096"/>
    </row>
    <row r="82" spans="1:26" s="1630" customFormat="1" ht="25.5">
      <c r="A82" s="2715">
        <f>COUNT($A$4:A81)+1</f>
        <v>15</v>
      </c>
      <c r="B82" s="2729" t="s">
        <v>3620</v>
      </c>
      <c r="C82" s="2714"/>
      <c r="D82" s="2714"/>
      <c r="E82" s="3052"/>
      <c r="F82" s="2713"/>
      <c r="G82" s="3079"/>
      <c r="H82" s="3075"/>
      <c r="I82" s="3075"/>
      <c r="J82" s="3075"/>
      <c r="K82" s="2199"/>
      <c r="L82" s="3075"/>
      <c r="M82" s="3075"/>
      <c r="N82" s="3075"/>
      <c r="O82" s="3075"/>
      <c r="P82" s="3075"/>
      <c r="Q82" s="2199"/>
      <c r="R82" s="3075"/>
      <c r="S82" s="2096"/>
      <c r="T82" s="2096"/>
      <c r="U82" s="2096"/>
      <c r="V82" s="2096"/>
      <c r="W82" s="2096"/>
      <c r="X82" s="2096"/>
      <c r="Y82" s="2096"/>
      <c r="Z82" s="2096"/>
    </row>
    <row r="83" spans="1:26" s="1630" customFormat="1">
      <c r="A83" s="2753"/>
      <c r="B83" s="2729" t="s">
        <v>3621</v>
      </c>
      <c r="C83" s="2714"/>
      <c r="D83" s="2714"/>
      <c r="E83" s="3052"/>
      <c r="F83" s="2713"/>
      <c r="G83" s="3079"/>
      <c r="H83" s="3075"/>
      <c r="I83" s="3075"/>
      <c r="J83" s="3075"/>
      <c r="K83" s="2199"/>
      <c r="L83" s="3075"/>
      <c r="M83" s="3075"/>
      <c r="N83" s="3075"/>
      <c r="O83" s="3075"/>
      <c r="P83" s="3075"/>
      <c r="Q83" s="2199"/>
      <c r="R83" s="3075"/>
      <c r="S83" s="2096"/>
      <c r="T83" s="2096"/>
      <c r="U83" s="2096"/>
      <c r="V83" s="2096"/>
      <c r="W83" s="2096"/>
      <c r="X83" s="2096"/>
      <c r="Y83" s="2096"/>
      <c r="Z83" s="2096"/>
    </row>
    <row r="84" spans="1:26" s="1630" customFormat="1">
      <c r="A84" s="2753"/>
      <c r="B84" s="2729" t="s">
        <v>3622</v>
      </c>
      <c r="C84" s="2714"/>
      <c r="D84" s="2714"/>
      <c r="E84" s="3052"/>
      <c r="F84" s="2713"/>
      <c r="G84" s="3079"/>
      <c r="H84" s="3075"/>
      <c r="I84" s="3075"/>
      <c r="J84" s="3075"/>
      <c r="K84" s="2199"/>
      <c r="L84" s="3075"/>
      <c r="M84" s="3075"/>
      <c r="N84" s="3075"/>
      <c r="O84" s="3075"/>
      <c r="P84" s="3075"/>
      <c r="Q84" s="2199"/>
      <c r="R84" s="3075"/>
      <c r="S84" s="2096"/>
      <c r="T84" s="2096"/>
      <c r="U84" s="2096"/>
      <c r="V84" s="2096"/>
      <c r="W84" s="2096"/>
      <c r="X84" s="2096"/>
      <c r="Y84" s="2096"/>
      <c r="Z84" s="2096"/>
    </row>
    <row r="85" spans="1:26" s="1630" customFormat="1">
      <c r="A85" s="2753"/>
      <c r="B85" s="2729" t="s">
        <v>3623</v>
      </c>
      <c r="C85" s="2714"/>
      <c r="D85" s="2714"/>
      <c r="E85" s="3052"/>
      <c r="F85" s="2713"/>
      <c r="G85" s="3079"/>
      <c r="H85" s="3075"/>
      <c r="I85" s="3075"/>
      <c r="J85" s="3075"/>
      <c r="K85" s="2199"/>
      <c r="L85" s="3075"/>
      <c r="M85" s="3075"/>
      <c r="N85" s="3075"/>
      <c r="O85" s="3075"/>
      <c r="P85" s="3075"/>
      <c r="Q85" s="2199"/>
      <c r="R85" s="3075"/>
      <c r="S85" s="2096"/>
      <c r="T85" s="2096"/>
      <c r="U85" s="2096"/>
      <c r="V85" s="2096"/>
      <c r="W85" s="2096"/>
      <c r="X85" s="2096"/>
      <c r="Y85" s="2096"/>
      <c r="Z85" s="2096"/>
    </row>
    <row r="86" spans="1:26" s="1630" customFormat="1">
      <c r="A86" s="2753"/>
      <c r="B86" s="2729" t="s">
        <v>3624</v>
      </c>
      <c r="C86" s="2714"/>
      <c r="D86" s="2714"/>
      <c r="E86" s="3052"/>
      <c r="F86" s="2713"/>
      <c r="G86" s="3079"/>
      <c r="H86" s="3075"/>
      <c r="I86" s="3075"/>
      <c r="J86" s="3075"/>
      <c r="K86" s="2199"/>
      <c r="L86" s="3075"/>
      <c r="M86" s="3075"/>
      <c r="N86" s="3075"/>
      <c r="O86" s="3075"/>
      <c r="P86" s="3075"/>
      <c r="Q86" s="2199"/>
      <c r="R86" s="3075"/>
      <c r="S86" s="2096"/>
      <c r="T86" s="2096"/>
      <c r="U86" s="2096"/>
      <c r="V86" s="2096"/>
      <c r="W86" s="2096"/>
      <c r="X86" s="2096"/>
      <c r="Y86" s="2096"/>
      <c r="Z86" s="2096"/>
    </row>
    <row r="87" spans="1:26" s="1630" customFormat="1">
      <c r="A87" s="2753"/>
      <c r="B87" s="2729" t="s">
        <v>3625</v>
      </c>
      <c r="C87" s="2714"/>
      <c r="D87" s="2714"/>
      <c r="E87" s="3052"/>
      <c r="F87" s="2713"/>
      <c r="G87" s="3079"/>
      <c r="H87" s="3075"/>
      <c r="I87" s="3075"/>
      <c r="J87" s="3075"/>
      <c r="K87" s="2199"/>
      <c r="L87" s="3075"/>
      <c r="M87" s="3075"/>
      <c r="N87" s="3075"/>
      <c r="O87" s="3075"/>
      <c r="P87" s="3075"/>
      <c r="Q87" s="2199"/>
      <c r="R87" s="3075"/>
      <c r="S87" s="2096"/>
      <c r="T87" s="2096"/>
      <c r="U87" s="2096"/>
      <c r="V87" s="2096"/>
      <c r="W87" s="2096"/>
      <c r="X87" s="2096"/>
      <c r="Y87" s="2096"/>
      <c r="Z87" s="2096"/>
    </row>
    <row r="88" spans="1:26" s="1630" customFormat="1">
      <c r="A88" s="2753"/>
      <c r="B88" s="2729" t="s">
        <v>3626</v>
      </c>
      <c r="C88" s="2714"/>
      <c r="D88" s="2714"/>
      <c r="E88" s="3052"/>
      <c r="F88" s="2713"/>
      <c r="G88" s="3079"/>
      <c r="H88" s="3075"/>
      <c r="I88" s="3075"/>
      <c r="J88" s="3075"/>
      <c r="K88" s="2199"/>
      <c r="L88" s="3075"/>
      <c r="M88" s="3075"/>
      <c r="N88" s="3075"/>
      <c r="O88" s="3075"/>
      <c r="P88" s="3075"/>
      <c r="Q88" s="2199"/>
      <c r="R88" s="3075"/>
      <c r="S88" s="2096"/>
      <c r="T88" s="2096"/>
      <c r="U88" s="2096"/>
      <c r="V88" s="2096"/>
      <c r="W88" s="2096"/>
      <c r="X88" s="2096"/>
      <c r="Y88" s="2096"/>
      <c r="Z88" s="2096"/>
    </row>
    <row r="89" spans="1:26" s="1630" customFormat="1">
      <c r="A89" s="2753"/>
      <c r="B89" s="2729" t="s">
        <v>3627</v>
      </c>
      <c r="C89" s="2714"/>
      <c r="D89" s="2714"/>
      <c r="E89" s="3052"/>
      <c r="F89" s="2713"/>
      <c r="G89" s="3079"/>
      <c r="H89" s="3075"/>
      <c r="I89" s="3075"/>
      <c r="J89" s="3075"/>
      <c r="K89" s="2199"/>
      <c r="L89" s="3075"/>
      <c r="M89" s="3075"/>
      <c r="N89" s="3075"/>
      <c r="O89" s="3075"/>
      <c r="P89" s="3075"/>
      <c r="Q89" s="2199"/>
      <c r="R89" s="3075"/>
      <c r="S89" s="2096"/>
      <c r="T89" s="2096"/>
      <c r="U89" s="2096"/>
      <c r="V89" s="2096"/>
      <c r="W89" s="2096"/>
      <c r="X89" s="2096"/>
      <c r="Y89" s="2096"/>
      <c r="Z89" s="2096"/>
    </row>
    <row r="90" spans="1:26" s="1630" customFormat="1" ht="25.5">
      <c r="A90" s="2753"/>
      <c r="B90" s="2737" t="s">
        <v>3628</v>
      </c>
      <c r="C90" s="2714"/>
      <c r="D90" s="2714"/>
      <c r="E90" s="3052"/>
      <c r="F90" s="2713"/>
      <c r="G90" s="3079"/>
      <c r="H90" s="3075"/>
      <c r="I90" s="3075"/>
      <c r="J90" s="3075"/>
      <c r="K90" s="2199"/>
      <c r="L90" s="3075"/>
      <c r="M90" s="3075"/>
      <c r="N90" s="3075"/>
      <c r="O90" s="3075"/>
      <c r="P90" s="3075"/>
      <c r="Q90" s="2199"/>
      <c r="R90" s="3075"/>
      <c r="S90" s="2096"/>
      <c r="T90" s="2096"/>
      <c r="U90" s="2096"/>
      <c r="V90" s="2096"/>
      <c r="W90" s="2096"/>
      <c r="X90" s="2096"/>
      <c r="Y90" s="2096"/>
      <c r="Z90" s="2096"/>
    </row>
    <row r="91" spans="1:26" s="1630" customFormat="1">
      <c r="A91" s="2760" t="s">
        <v>2896</v>
      </c>
      <c r="B91" s="2729" t="s">
        <v>3629</v>
      </c>
      <c r="C91" s="2714"/>
      <c r="D91" s="2714"/>
      <c r="E91" s="3052"/>
      <c r="F91" s="2713"/>
      <c r="G91" s="3079"/>
      <c r="H91" s="3075"/>
      <c r="I91" s="3075"/>
      <c r="J91" s="3075"/>
      <c r="K91" s="2199"/>
      <c r="L91" s="3075"/>
      <c r="M91" s="3075"/>
      <c r="N91" s="3075"/>
      <c r="O91" s="3075"/>
      <c r="P91" s="3075"/>
      <c r="Q91" s="2199"/>
      <c r="R91" s="3075"/>
      <c r="S91" s="2096"/>
      <c r="T91" s="2096"/>
      <c r="U91" s="2096"/>
      <c r="V91" s="2096"/>
      <c r="W91" s="2096"/>
      <c r="X91" s="2096"/>
      <c r="Y91" s="2096"/>
      <c r="Z91" s="2096"/>
    </row>
    <row r="92" spans="1:26" s="1630" customFormat="1">
      <c r="A92" s="2760"/>
      <c r="B92" s="2729" t="s">
        <v>3630</v>
      </c>
      <c r="C92" s="2714"/>
      <c r="D92" s="2714"/>
      <c r="E92" s="3053"/>
      <c r="F92" s="2713"/>
      <c r="G92" s="3079"/>
      <c r="H92" s="3075"/>
      <c r="I92" s="3075"/>
      <c r="J92" s="3075"/>
      <c r="K92" s="2199"/>
      <c r="L92" s="3075"/>
      <c r="M92" s="3075"/>
      <c r="N92" s="3075"/>
      <c r="O92" s="3075"/>
      <c r="P92" s="3075"/>
      <c r="Q92" s="2199"/>
      <c r="R92" s="3075"/>
      <c r="S92" s="2096"/>
      <c r="T92" s="2096"/>
      <c r="U92" s="2096"/>
      <c r="V92" s="2096"/>
      <c r="W92" s="2096"/>
      <c r="X92" s="2096"/>
      <c r="Y92" s="2096"/>
      <c r="Z92" s="2096"/>
    </row>
    <row r="93" spans="1:26" s="1630" customFormat="1">
      <c r="A93" s="2753"/>
      <c r="B93" s="2761" t="s">
        <v>3631</v>
      </c>
      <c r="C93" s="2714" t="s">
        <v>84</v>
      </c>
      <c r="D93" s="2714">
        <v>1</v>
      </c>
      <c r="E93" s="3045"/>
      <c r="F93" s="2713">
        <f t="shared" ref="F93:F96" si="2">D93*E93</f>
        <v>0</v>
      </c>
      <c r="G93" s="3079"/>
      <c r="H93" s="3075"/>
      <c r="I93" s="3075"/>
      <c r="J93" s="3075"/>
      <c r="K93" s="2199"/>
      <c r="L93" s="3075"/>
      <c r="M93" s="3075"/>
      <c r="N93" s="3075"/>
      <c r="O93" s="3075"/>
      <c r="P93" s="3075"/>
      <c r="Q93" s="2199"/>
      <c r="R93" s="3075"/>
      <c r="S93" s="2096"/>
      <c r="T93" s="2096"/>
      <c r="U93" s="2096"/>
      <c r="V93" s="2096"/>
      <c r="W93" s="2096"/>
      <c r="X93" s="2096"/>
      <c r="Y93" s="2096"/>
      <c r="Z93" s="2096"/>
    </row>
    <row r="94" spans="1:26" s="1630" customFormat="1">
      <c r="A94" s="2753"/>
      <c r="B94" s="2761" t="s">
        <v>3632</v>
      </c>
      <c r="C94" s="2714" t="s">
        <v>84</v>
      </c>
      <c r="D94" s="2714">
        <v>1</v>
      </c>
      <c r="E94" s="3045"/>
      <c r="F94" s="2713">
        <f t="shared" si="2"/>
        <v>0</v>
      </c>
      <c r="G94" s="3079"/>
      <c r="H94" s="3075"/>
      <c r="I94" s="3075"/>
      <c r="J94" s="3075"/>
      <c r="K94" s="2199"/>
      <c r="L94" s="3075"/>
      <c r="M94" s="3075"/>
      <c r="N94" s="3075"/>
      <c r="O94" s="3075"/>
      <c r="P94" s="3075"/>
      <c r="Q94" s="2199"/>
      <c r="R94" s="3075"/>
      <c r="S94" s="2096"/>
      <c r="T94" s="2096"/>
      <c r="U94" s="2096"/>
      <c r="V94" s="2096"/>
      <c r="W94" s="2096"/>
      <c r="X94" s="2096"/>
      <c r="Y94" s="2096"/>
      <c r="Z94" s="2096"/>
    </row>
    <row r="95" spans="1:26" s="1630" customFormat="1">
      <c r="A95" s="2753"/>
      <c r="B95" s="2761" t="s">
        <v>3633</v>
      </c>
      <c r="C95" s="2714" t="s">
        <v>84</v>
      </c>
      <c r="D95" s="2714">
        <v>1</v>
      </c>
      <c r="E95" s="3045"/>
      <c r="F95" s="2713">
        <f t="shared" si="2"/>
        <v>0</v>
      </c>
      <c r="G95" s="3079"/>
      <c r="H95" s="3075"/>
      <c r="I95" s="3075"/>
      <c r="J95" s="3075"/>
      <c r="K95" s="2199"/>
      <c r="L95" s="3075"/>
      <c r="M95" s="3075"/>
      <c r="N95" s="3075"/>
      <c r="O95" s="3075"/>
      <c r="P95" s="3075"/>
      <c r="Q95" s="2199"/>
      <c r="R95" s="3075"/>
      <c r="S95" s="2096"/>
      <c r="T95" s="2096"/>
      <c r="U95" s="2096"/>
      <c r="V95" s="2096"/>
      <c r="W95" s="2096"/>
      <c r="X95" s="2096"/>
      <c r="Y95" s="2096"/>
      <c r="Z95" s="2096"/>
    </row>
    <row r="96" spans="1:26" s="1630" customFormat="1">
      <c r="A96" s="2753"/>
      <c r="B96" s="2761" t="s">
        <v>3634</v>
      </c>
      <c r="C96" s="2714" t="s">
        <v>84</v>
      </c>
      <c r="D96" s="2714">
        <v>2</v>
      </c>
      <c r="E96" s="3045"/>
      <c r="F96" s="2713">
        <f t="shared" si="2"/>
        <v>0</v>
      </c>
      <c r="G96" s="3079"/>
      <c r="H96" s="3075"/>
      <c r="I96" s="3075"/>
      <c r="J96" s="3075"/>
      <c r="K96" s="2199"/>
      <c r="L96" s="3075"/>
      <c r="M96" s="3075"/>
      <c r="N96" s="3075"/>
      <c r="O96" s="3075"/>
      <c r="P96" s="3075"/>
      <c r="Q96" s="2199"/>
      <c r="R96" s="3075"/>
      <c r="S96" s="2096"/>
      <c r="T96" s="2096"/>
      <c r="U96" s="2096"/>
      <c r="V96" s="2096"/>
      <c r="W96" s="2096"/>
      <c r="X96" s="2096"/>
      <c r="Y96" s="2096"/>
      <c r="Z96" s="2096"/>
    </row>
    <row r="97" spans="1:26" s="1630" customFormat="1">
      <c r="A97" s="2753"/>
      <c r="B97" s="2761"/>
      <c r="C97" s="2714"/>
      <c r="D97" s="2714"/>
      <c r="E97" s="3045"/>
      <c r="F97" s="2713"/>
      <c r="G97" s="3079"/>
      <c r="H97" s="3075"/>
      <c r="I97" s="3075"/>
      <c r="J97" s="3075"/>
      <c r="K97" s="2199"/>
      <c r="L97" s="3075"/>
      <c r="M97" s="3075"/>
      <c r="N97" s="3075"/>
      <c r="O97" s="3075"/>
      <c r="P97" s="3075"/>
      <c r="Q97" s="2199"/>
      <c r="R97" s="3075"/>
      <c r="S97" s="2096"/>
      <c r="T97" s="2096"/>
      <c r="U97" s="2096"/>
      <c r="V97" s="2096"/>
      <c r="W97" s="2096"/>
      <c r="X97" s="2096"/>
      <c r="Y97" s="2096"/>
      <c r="Z97" s="2096"/>
    </row>
    <row r="98" spans="1:26" s="1630" customFormat="1" ht="25.5">
      <c r="A98" s="2715">
        <f>COUNT($A$4:A97)+1</f>
        <v>16</v>
      </c>
      <c r="B98" s="2729" t="s">
        <v>3620</v>
      </c>
      <c r="C98" s="2714"/>
      <c r="D98" s="2714"/>
      <c r="E98" s="3052"/>
      <c r="F98" s="2713"/>
      <c r="G98" s="3079"/>
      <c r="H98" s="3075"/>
      <c r="I98" s="3075"/>
      <c r="J98" s="3075"/>
      <c r="K98" s="2199"/>
      <c r="L98" s="3075"/>
      <c r="M98" s="3075"/>
      <c r="N98" s="3075"/>
      <c r="O98" s="3075"/>
      <c r="P98" s="3075"/>
      <c r="Q98" s="2199"/>
      <c r="R98" s="3075"/>
      <c r="S98" s="2096"/>
      <c r="T98" s="2096"/>
      <c r="U98" s="2096"/>
      <c r="V98" s="2096"/>
      <c r="W98" s="2096"/>
      <c r="X98" s="2096"/>
      <c r="Y98" s="2096"/>
      <c r="Z98" s="2096"/>
    </row>
    <row r="99" spans="1:26" s="1630" customFormat="1">
      <c r="A99" s="2753"/>
      <c r="B99" s="2729" t="s">
        <v>3621</v>
      </c>
      <c r="C99" s="2714"/>
      <c r="D99" s="2714"/>
      <c r="E99" s="3052"/>
      <c r="F99" s="2713"/>
      <c r="G99" s="3079"/>
      <c r="H99" s="3075"/>
      <c r="I99" s="3075"/>
      <c r="J99" s="3075"/>
      <c r="K99" s="2199"/>
      <c r="L99" s="3075"/>
      <c r="M99" s="3075"/>
      <c r="N99" s="3075"/>
      <c r="O99" s="3075"/>
      <c r="P99" s="3075"/>
      <c r="Q99" s="2199"/>
      <c r="R99" s="3075"/>
      <c r="S99" s="2096"/>
      <c r="T99" s="2096"/>
      <c r="U99" s="2096"/>
      <c r="V99" s="2096"/>
      <c r="W99" s="2096"/>
      <c r="X99" s="2096"/>
      <c r="Y99" s="2096"/>
      <c r="Z99" s="2096"/>
    </row>
    <row r="100" spans="1:26" s="1630" customFormat="1">
      <c r="A100" s="2753"/>
      <c r="B100" s="2729" t="s">
        <v>3622</v>
      </c>
      <c r="C100" s="2714"/>
      <c r="D100" s="2714"/>
      <c r="E100" s="3052"/>
      <c r="F100" s="2713"/>
      <c r="G100" s="3079"/>
      <c r="H100" s="3075"/>
      <c r="I100" s="3075"/>
      <c r="J100" s="3075"/>
      <c r="K100" s="2199"/>
      <c r="L100" s="3075"/>
      <c r="M100" s="3075"/>
      <c r="N100" s="3075"/>
      <c r="O100" s="3075"/>
      <c r="P100" s="3075"/>
      <c r="Q100" s="2199"/>
      <c r="R100" s="3075"/>
      <c r="S100" s="2096"/>
      <c r="T100" s="2096"/>
      <c r="U100" s="2096"/>
      <c r="V100" s="2096"/>
      <c r="W100" s="2096"/>
      <c r="X100" s="2096"/>
      <c r="Y100" s="2096"/>
      <c r="Z100" s="2096"/>
    </row>
    <row r="101" spans="1:26" s="1630" customFormat="1">
      <c r="A101" s="2753"/>
      <c r="B101" s="2729" t="s">
        <v>3623</v>
      </c>
      <c r="C101" s="2714"/>
      <c r="D101" s="2714"/>
      <c r="E101" s="3052"/>
      <c r="F101" s="2713"/>
      <c r="G101" s="3079"/>
      <c r="H101" s="3075"/>
      <c r="I101" s="3075"/>
      <c r="J101" s="3075"/>
      <c r="K101" s="2199"/>
      <c r="L101" s="3075"/>
      <c r="M101" s="3075"/>
      <c r="N101" s="3075"/>
      <c r="O101" s="3075"/>
      <c r="P101" s="3075"/>
      <c r="Q101" s="2199"/>
      <c r="R101" s="3075"/>
      <c r="S101" s="2096"/>
      <c r="T101" s="2096"/>
      <c r="U101" s="2096"/>
      <c r="V101" s="2096"/>
      <c r="W101" s="2096"/>
      <c r="X101" s="2096"/>
      <c r="Y101" s="2096"/>
      <c r="Z101" s="2096"/>
    </row>
    <row r="102" spans="1:26" s="1630" customFormat="1">
      <c r="A102" s="2753"/>
      <c r="B102" s="2729" t="s">
        <v>3624</v>
      </c>
      <c r="C102" s="2714"/>
      <c r="D102" s="2714"/>
      <c r="E102" s="3052"/>
      <c r="F102" s="2713"/>
      <c r="G102" s="3079"/>
      <c r="H102" s="3075"/>
      <c r="I102" s="3075"/>
      <c r="J102" s="3075"/>
      <c r="K102" s="2199"/>
      <c r="L102" s="3075"/>
      <c r="M102" s="3075"/>
      <c r="N102" s="3075"/>
      <c r="O102" s="3075"/>
      <c r="P102" s="3075"/>
      <c r="Q102" s="2199"/>
      <c r="R102" s="3075"/>
      <c r="S102" s="2096"/>
      <c r="T102" s="2096"/>
      <c r="U102" s="2096"/>
      <c r="V102" s="2096"/>
      <c r="W102" s="2096"/>
      <c r="X102" s="2096"/>
      <c r="Y102" s="2096"/>
      <c r="Z102" s="2096"/>
    </row>
    <row r="103" spans="1:26" s="1630" customFormat="1">
      <c r="A103" s="2753"/>
      <c r="B103" s="2729" t="s">
        <v>3625</v>
      </c>
      <c r="C103" s="2714"/>
      <c r="D103" s="2714"/>
      <c r="E103" s="3052"/>
      <c r="F103" s="2713"/>
      <c r="G103" s="3079"/>
      <c r="H103" s="3075"/>
      <c r="I103" s="3075"/>
      <c r="J103" s="3075"/>
      <c r="K103" s="2199"/>
      <c r="L103" s="3075"/>
      <c r="M103" s="3075"/>
      <c r="N103" s="3075"/>
      <c r="O103" s="3075"/>
      <c r="P103" s="3075"/>
      <c r="Q103" s="2199"/>
      <c r="R103" s="3075"/>
      <c r="S103" s="2096"/>
      <c r="T103" s="2096"/>
      <c r="U103" s="2096"/>
      <c r="V103" s="2096"/>
      <c r="W103" s="2096"/>
      <c r="X103" s="2096"/>
      <c r="Y103" s="2096"/>
      <c r="Z103" s="2096"/>
    </row>
    <row r="104" spans="1:26" s="1630" customFormat="1">
      <c r="A104" s="2753"/>
      <c r="B104" s="2729" t="s">
        <v>3626</v>
      </c>
      <c r="C104" s="2714"/>
      <c r="D104" s="2714"/>
      <c r="E104" s="3052"/>
      <c r="F104" s="2713"/>
      <c r="G104" s="3079"/>
      <c r="H104" s="3075"/>
      <c r="I104" s="3075"/>
      <c r="J104" s="3075"/>
      <c r="K104" s="2199"/>
      <c r="L104" s="3075"/>
      <c r="M104" s="3075"/>
      <c r="N104" s="3075"/>
      <c r="O104" s="3075"/>
      <c r="P104" s="3075"/>
      <c r="Q104" s="2199"/>
      <c r="R104" s="3075"/>
      <c r="S104" s="2096"/>
      <c r="T104" s="2096"/>
      <c r="U104" s="2096"/>
      <c r="V104" s="2096"/>
      <c r="W104" s="2096"/>
      <c r="X104" s="2096"/>
      <c r="Y104" s="2096"/>
      <c r="Z104" s="2096"/>
    </row>
    <row r="105" spans="1:26" s="1630" customFormat="1">
      <c r="A105" s="2753"/>
      <c r="B105" s="2729" t="s">
        <v>3627</v>
      </c>
      <c r="C105" s="2714"/>
      <c r="D105" s="2714"/>
      <c r="E105" s="3052"/>
      <c r="F105" s="2713"/>
      <c r="G105" s="3079"/>
      <c r="H105" s="3075"/>
      <c r="I105" s="3075"/>
      <c r="J105" s="3075"/>
      <c r="K105" s="2199"/>
      <c r="L105" s="3075"/>
      <c r="M105" s="3075"/>
      <c r="N105" s="3075"/>
      <c r="O105" s="3075"/>
      <c r="P105" s="3075"/>
      <c r="Q105" s="2199"/>
      <c r="R105" s="3075"/>
      <c r="S105" s="2096"/>
      <c r="T105" s="2096"/>
      <c r="U105" s="2096"/>
      <c r="V105" s="2096"/>
      <c r="W105" s="2096"/>
      <c r="X105" s="2096"/>
      <c r="Y105" s="2096"/>
      <c r="Z105" s="2096"/>
    </row>
    <row r="106" spans="1:26" s="1630" customFormat="1" ht="25.5">
      <c r="A106" s="2753"/>
      <c r="B106" s="2737" t="s">
        <v>3628</v>
      </c>
      <c r="C106" s="2714"/>
      <c r="D106" s="2714"/>
      <c r="E106" s="3052"/>
      <c r="F106" s="2713"/>
      <c r="G106" s="3079"/>
      <c r="H106" s="3075"/>
      <c r="I106" s="3075"/>
      <c r="J106" s="3075"/>
      <c r="K106" s="2199"/>
      <c r="L106" s="3075"/>
      <c r="M106" s="3075"/>
      <c r="N106" s="3075"/>
      <c r="O106" s="3075"/>
      <c r="P106" s="3075"/>
      <c r="Q106" s="2199"/>
      <c r="R106" s="3075"/>
      <c r="S106" s="2096"/>
      <c r="T106" s="2096"/>
      <c r="U106" s="2096"/>
      <c r="V106" s="2096"/>
      <c r="W106" s="2096"/>
      <c r="X106" s="2096"/>
      <c r="Y106" s="2096"/>
      <c r="Z106" s="2096"/>
    </row>
    <row r="107" spans="1:26" s="1630" customFormat="1">
      <c r="A107" s="2760" t="s">
        <v>2896</v>
      </c>
      <c r="B107" s="2729" t="s">
        <v>3629</v>
      </c>
      <c r="C107" s="2714"/>
      <c r="D107" s="2714"/>
      <c r="E107" s="3052"/>
      <c r="F107" s="2713"/>
      <c r="G107" s="3079"/>
      <c r="H107" s="3075"/>
      <c r="I107" s="3075"/>
      <c r="J107" s="3075"/>
      <c r="K107" s="2199"/>
      <c r="L107" s="3075"/>
      <c r="M107" s="3075"/>
      <c r="N107" s="3075"/>
      <c r="O107" s="3075"/>
      <c r="P107" s="3075"/>
      <c r="Q107" s="2199"/>
      <c r="R107" s="3075"/>
      <c r="S107" s="2096"/>
      <c r="T107" s="2096"/>
      <c r="U107" s="2096"/>
      <c r="V107" s="2096"/>
      <c r="W107" s="2096"/>
      <c r="X107" s="2096"/>
      <c r="Y107" s="2096"/>
      <c r="Z107" s="2096"/>
    </row>
    <row r="108" spans="1:26" s="1630" customFormat="1">
      <c r="A108" s="2760"/>
      <c r="B108" s="2729" t="s">
        <v>3635</v>
      </c>
      <c r="C108" s="2714"/>
      <c r="D108" s="2714"/>
      <c r="E108" s="3053"/>
      <c r="F108" s="2713"/>
      <c r="G108" s="3079"/>
      <c r="H108" s="3075"/>
      <c r="I108" s="3075"/>
      <c r="J108" s="3075"/>
      <c r="K108" s="2199"/>
      <c r="L108" s="3075"/>
      <c r="M108" s="3075"/>
      <c r="N108" s="3075"/>
      <c r="O108" s="3075"/>
      <c r="P108" s="3075"/>
      <c r="Q108" s="2199"/>
      <c r="R108" s="3075"/>
      <c r="S108" s="2096"/>
      <c r="T108" s="2096"/>
      <c r="U108" s="2096"/>
      <c r="V108" s="2096"/>
      <c r="W108" s="2096"/>
      <c r="X108" s="2096"/>
      <c r="Y108" s="2096"/>
      <c r="Z108" s="2096"/>
    </row>
    <row r="109" spans="1:26" s="1630" customFormat="1">
      <c r="A109" s="2753"/>
      <c r="B109" s="2729" t="s">
        <v>3618</v>
      </c>
      <c r="C109" s="2714" t="s">
        <v>84</v>
      </c>
      <c r="D109" s="2714">
        <v>2</v>
      </c>
      <c r="E109" s="3045"/>
      <c r="F109" s="2713">
        <f t="shared" ref="F109:F111" si="3">D109*E109</f>
        <v>0</v>
      </c>
      <c r="G109" s="3079"/>
      <c r="H109" s="3075"/>
      <c r="I109" s="3075"/>
      <c r="J109" s="3075"/>
      <c r="K109" s="2199"/>
      <c r="L109" s="3075"/>
      <c r="M109" s="3075"/>
      <c r="N109" s="3075"/>
      <c r="O109" s="3075"/>
      <c r="P109" s="3075"/>
      <c r="Q109" s="2199"/>
      <c r="R109" s="3075"/>
      <c r="S109" s="2096"/>
      <c r="T109" s="2096"/>
      <c r="U109" s="2096"/>
      <c r="V109" s="2096"/>
      <c r="W109" s="2096"/>
      <c r="X109" s="2096"/>
      <c r="Y109" s="2096"/>
      <c r="Z109" s="2096"/>
    </row>
    <row r="110" spans="1:26" s="1630" customFormat="1">
      <c r="A110" s="2753"/>
      <c r="B110" s="2729" t="s">
        <v>3534</v>
      </c>
      <c r="C110" s="2714" t="s">
        <v>84</v>
      </c>
      <c r="D110" s="2714">
        <v>1</v>
      </c>
      <c r="E110" s="3045"/>
      <c r="F110" s="2713">
        <f t="shared" si="3"/>
        <v>0</v>
      </c>
      <c r="G110" s="3079"/>
      <c r="H110" s="3075"/>
      <c r="I110" s="3075"/>
      <c r="J110" s="3075"/>
      <c r="K110" s="2199"/>
      <c r="L110" s="3075"/>
      <c r="M110" s="3075"/>
      <c r="N110" s="3075"/>
      <c r="O110" s="3075"/>
      <c r="P110" s="3075"/>
      <c r="Q110" s="2199"/>
      <c r="R110" s="3075"/>
      <c r="S110" s="2096"/>
      <c r="T110" s="2096"/>
      <c r="U110" s="2096"/>
      <c r="V110" s="2096"/>
      <c r="W110" s="2096"/>
      <c r="X110" s="2096"/>
      <c r="Y110" s="2096"/>
      <c r="Z110" s="2096"/>
    </row>
    <row r="111" spans="1:26" s="1630" customFormat="1">
      <c r="A111" s="2753"/>
      <c r="B111" s="2729" t="s">
        <v>3636</v>
      </c>
      <c r="C111" s="2714" t="s">
        <v>84</v>
      </c>
      <c r="D111" s="2714">
        <v>2</v>
      </c>
      <c r="E111" s="3045"/>
      <c r="F111" s="2713">
        <f t="shared" si="3"/>
        <v>0</v>
      </c>
      <c r="G111" s="3079"/>
      <c r="H111" s="3075"/>
      <c r="I111" s="3075"/>
      <c r="J111" s="3075"/>
      <c r="K111" s="2199"/>
      <c r="L111" s="3075"/>
      <c r="M111" s="3075"/>
      <c r="N111" s="3075"/>
      <c r="O111" s="3075"/>
      <c r="P111" s="3075"/>
      <c r="Q111" s="2199"/>
      <c r="R111" s="3075"/>
      <c r="S111" s="2096"/>
      <c r="T111" s="2096"/>
      <c r="U111" s="2096"/>
      <c r="V111" s="2096"/>
      <c r="W111" s="2096"/>
      <c r="X111" s="2096"/>
      <c r="Y111" s="2096"/>
      <c r="Z111" s="2096"/>
    </row>
    <row r="112" spans="1:26" s="1630" customFormat="1" ht="15">
      <c r="A112" s="2753"/>
      <c r="B112" s="2762"/>
      <c r="C112" s="2763"/>
      <c r="D112" s="2763"/>
      <c r="E112" s="3054"/>
      <c r="F112" s="2685"/>
      <c r="G112" s="3079"/>
      <c r="H112" s="3075"/>
      <c r="I112" s="3075"/>
      <c r="J112" s="3075"/>
      <c r="K112" s="2199"/>
      <c r="L112" s="3075"/>
      <c r="M112" s="3075"/>
      <c r="N112" s="3075"/>
      <c r="O112" s="3075"/>
      <c r="P112" s="3075"/>
      <c r="Q112" s="2199"/>
      <c r="R112" s="3075"/>
      <c r="S112" s="2096"/>
      <c r="T112" s="2096"/>
      <c r="U112" s="2096"/>
      <c r="V112" s="2096"/>
      <c r="W112" s="2096"/>
      <c r="X112" s="2096"/>
      <c r="Y112" s="2096"/>
      <c r="Z112" s="2096"/>
    </row>
    <row r="113" spans="1:26" s="1630" customFormat="1">
      <c r="A113" s="2764">
        <f>COUNT($A$3:A112)+1</f>
        <v>17</v>
      </c>
      <c r="B113" s="2729" t="s">
        <v>3637</v>
      </c>
      <c r="C113" s="2732" t="s">
        <v>84</v>
      </c>
      <c r="D113" s="2732">
        <v>10</v>
      </c>
      <c r="E113" s="3045"/>
      <c r="F113" s="2732">
        <f t="shared" ref="F113" si="4">D113*E113</f>
        <v>0</v>
      </c>
      <c r="G113" s="3079"/>
      <c r="H113" s="3075"/>
      <c r="I113" s="3075"/>
      <c r="J113" s="3075"/>
      <c r="K113" s="2199"/>
      <c r="L113" s="3075"/>
      <c r="M113" s="3075"/>
      <c r="N113" s="3075"/>
      <c r="O113" s="3075"/>
      <c r="P113" s="3075"/>
      <c r="Q113" s="2199"/>
      <c r="R113" s="3075"/>
      <c r="S113" s="2096"/>
      <c r="T113" s="2096"/>
      <c r="U113" s="2096"/>
      <c r="V113" s="2096"/>
      <c r="W113" s="2096"/>
      <c r="X113" s="2096"/>
      <c r="Y113" s="2096"/>
      <c r="Z113" s="2096"/>
    </row>
    <row r="114" spans="1:26" s="1630" customFormat="1">
      <c r="A114" s="2765"/>
      <c r="B114" s="2766"/>
      <c r="C114" s="2744"/>
      <c r="D114" s="2744"/>
      <c r="E114" s="3055"/>
      <c r="F114" s="2713"/>
      <c r="G114" s="3079"/>
      <c r="H114" s="3075"/>
      <c r="I114" s="3075"/>
      <c r="J114" s="3075"/>
      <c r="K114" s="2199"/>
      <c r="L114" s="3075"/>
      <c r="M114" s="3075"/>
      <c r="N114" s="3075"/>
      <c r="O114" s="3075"/>
      <c r="P114" s="3075"/>
      <c r="Q114" s="2199"/>
      <c r="R114" s="3075"/>
      <c r="S114" s="2096"/>
      <c r="T114" s="2096"/>
      <c r="U114" s="2096"/>
      <c r="V114" s="2096"/>
      <c r="W114" s="2096"/>
      <c r="X114" s="2096"/>
      <c r="Y114" s="2096"/>
      <c r="Z114" s="2096"/>
    </row>
    <row r="115" spans="1:26" s="1630" customFormat="1">
      <c r="A115" s="2764">
        <f>COUNT($A$3:A114)+1</f>
        <v>18</v>
      </c>
      <c r="B115" s="2729" t="s">
        <v>3638</v>
      </c>
      <c r="C115" s="2768"/>
      <c r="D115" s="2768"/>
      <c r="E115" s="3045"/>
      <c r="F115" s="2713"/>
      <c r="G115" s="3074"/>
      <c r="H115" s="3074"/>
      <c r="I115" s="3074"/>
      <c r="J115" s="3075"/>
      <c r="K115" s="3075"/>
      <c r="L115" s="3075"/>
      <c r="M115" s="2199"/>
      <c r="N115" s="3075"/>
      <c r="O115" s="3075"/>
      <c r="P115" s="3075"/>
      <c r="Q115" s="3075"/>
      <c r="R115" s="3075"/>
      <c r="S115" s="2199"/>
      <c r="T115" s="3075"/>
      <c r="U115" s="2096"/>
      <c r="V115" s="2096"/>
      <c r="W115" s="2096"/>
      <c r="X115" s="2096"/>
      <c r="Y115" s="2096"/>
      <c r="Z115" s="2096"/>
    </row>
    <row r="116" spans="1:26" s="1630" customFormat="1" ht="25.5">
      <c r="A116" s="2769"/>
      <c r="B116" s="2729" t="s">
        <v>3639</v>
      </c>
      <c r="C116" s="2768" t="s">
        <v>214</v>
      </c>
      <c r="D116" s="2768">
        <v>60</v>
      </c>
      <c r="E116" s="3045"/>
      <c r="F116" s="2713">
        <f>D116*E116</f>
        <v>0</v>
      </c>
      <c r="G116" s="3074"/>
      <c r="H116" s="3074"/>
      <c r="I116" s="3074"/>
      <c r="J116" s="3075"/>
      <c r="K116" s="3075"/>
      <c r="L116" s="3075"/>
      <c r="M116" s="2199"/>
      <c r="N116" s="3075"/>
      <c r="O116" s="3075"/>
      <c r="P116" s="3075"/>
      <c r="Q116" s="3075"/>
      <c r="R116" s="3075"/>
      <c r="S116" s="2199"/>
      <c r="T116" s="3075"/>
      <c r="U116" s="2096"/>
      <c r="V116" s="2096"/>
      <c r="W116" s="2096"/>
      <c r="X116" s="2096"/>
      <c r="Y116" s="2096"/>
      <c r="Z116" s="2096"/>
    </row>
    <row r="117" spans="1:26" s="1630" customFormat="1">
      <c r="A117" s="2765" t="s">
        <v>2896</v>
      </c>
      <c r="B117" s="2766" t="s">
        <v>3640</v>
      </c>
      <c r="C117" s="2744"/>
      <c r="D117" s="2744"/>
      <c r="E117" s="2767"/>
      <c r="F117" s="2713"/>
      <c r="G117" s="3079"/>
      <c r="H117" s="3075"/>
      <c r="I117" s="3075"/>
      <c r="J117" s="3075"/>
      <c r="K117" s="2199"/>
      <c r="L117" s="3075"/>
      <c r="M117" s="3075"/>
      <c r="N117" s="3075"/>
      <c r="O117" s="3075"/>
      <c r="P117" s="3075"/>
      <c r="Q117" s="2199"/>
      <c r="R117" s="3075"/>
      <c r="S117" s="2096"/>
      <c r="T117" s="2096"/>
      <c r="U117" s="2096"/>
      <c r="V117" s="2096"/>
      <c r="W117" s="2096"/>
      <c r="X117" s="2096"/>
      <c r="Y117" s="2096"/>
      <c r="Z117" s="2096"/>
    </row>
    <row r="118" spans="1:26" s="1630" customFormat="1">
      <c r="A118" s="2765"/>
      <c r="B118" s="2766"/>
      <c r="C118" s="2744"/>
      <c r="D118" s="2744"/>
      <c r="E118" s="2767"/>
      <c r="F118" s="2713"/>
      <c r="G118" s="3079"/>
      <c r="H118" s="3075"/>
      <c r="I118" s="3075"/>
      <c r="J118" s="3075"/>
      <c r="K118" s="2199"/>
      <c r="L118" s="3075"/>
      <c r="M118" s="3075"/>
      <c r="N118" s="3075"/>
      <c r="O118" s="3075"/>
      <c r="P118" s="3075"/>
      <c r="Q118" s="2199"/>
      <c r="R118" s="3075"/>
      <c r="S118" s="2096"/>
      <c r="T118" s="2096"/>
      <c r="U118" s="2096"/>
      <c r="V118" s="2096"/>
      <c r="W118" s="2096"/>
      <c r="X118" s="2096"/>
      <c r="Y118" s="2096"/>
      <c r="Z118" s="2096"/>
    </row>
    <row r="119" spans="1:26" s="1630" customFormat="1">
      <c r="A119" s="2770"/>
      <c r="B119" s="2716"/>
      <c r="C119" s="2685"/>
      <c r="D119" s="2681"/>
      <c r="E119" s="2685"/>
      <c r="F119" s="2685"/>
      <c r="G119" s="3079"/>
      <c r="H119" s="3075"/>
      <c r="I119" s="3075"/>
      <c r="J119" s="3075"/>
      <c r="K119" s="2199"/>
      <c r="L119" s="3075"/>
      <c r="M119" s="3075"/>
      <c r="N119" s="3075"/>
      <c r="O119" s="3075"/>
      <c r="P119" s="3075"/>
      <c r="Q119" s="2199"/>
      <c r="R119" s="3075"/>
      <c r="S119" s="2096"/>
      <c r="T119" s="2096"/>
      <c r="U119" s="2096"/>
      <c r="V119" s="2096"/>
      <c r="W119" s="2096"/>
      <c r="X119" s="2096"/>
      <c r="Y119" s="2096"/>
      <c r="Z119" s="2096"/>
    </row>
    <row r="120" spans="1:26" s="1630" customFormat="1">
      <c r="A120" s="2770"/>
      <c r="B120" s="2716" t="s">
        <v>2826</v>
      </c>
      <c r="C120" s="2685"/>
      <c r="D120" s="2681"/>
      <c r="E120" s="2685"/>
      <c r="F120" s="2685">
        <f>SUM(F1:F119)</f>
        <v>0</v>
      </c>
      <c r="G120" s="3079"/>
      <c r="H120" s="3075"/>
      <c r="I120" s="3075"/>
      <c r="J120" s="3075"/>
      <c r="K120" s="2199"/>
      <c r="L120" s="3075"/>
      <c r="M120" s="3075"/>
      <c r="N120" s="3075"/>
      <c r="O120" s="3075"/>
      <c r="P120" s="3075"/>
      <c r="Q120" s="2199"/>
      <c r="R120" s="3075"/>
      <c r="S120" s="2096"/>
      <c r="T120" s="2096"/>
      <c r="U120" s="2096"/>
      <c r="V120" s="2096"/>
      <c r="W120" s="2096"/>
      <c r="X120" s="2096"/>
      <c r="Y120" s="2096"/>
      <c r="Z120" s="2096"/>
    </row>
    <row r="121" spans="1:26" s="1630" customFormat="1">
      <c r="A121" s="2771"/>
      <c r="B121" s="2772"/>
      <c r="C121" s="2773"/>
      <c r="D121" s="2773"/>
      <c r="E121" s="2774"/>
      <c r="F121" s="2775"/>
      <c r="G121" s="3079"/>
      <c r="H121" s="3075"/>
      <c r="I121" s="3075"/>
      <c r="J121" s="3075"/>
      <c r="K121" s="2199"/>
      <c r="L121" s="3075"/>
      <c r="M121" s="3075"/>
      <c r="N121" s="3075"/>
      <c r="O121" s="3075"/>
      <c r="P121" s="3075"/>
      <c r="Q121" s="2199"/>
      <c r="R121" s="3075"/>
      <c r="S121" s="2096"/>
      <c r="T121" s="2096"/>
      <c r="U121" s="2096"/>
      <c r="V121" s="2096"/>
      <c r="W121" s="2096"/>
      <c r="X121" s="2096"/>
      <c r="Y121" s="2096"/>
      <c r="Z121" s="2096"/>
    </row>
    <row r="122" spans="1:26" s="1630" customFormat="1">
      <c r="A122" s="2771"/>
      <c r="B122" s="2772"/>
      <c r="C122" s="2773"/>
      <c r="D122" s="2773"/>
      <c r="E122" s="2774"/>
      <c r="F122" s="2775"/>
      <c r="G122" s="3079"/>
      <c r="H122" s="3075"/>
      <c r="I122" s="3075"/>
      <c r="J122" s="3075"/>
      <c r="K122" s="2199"/>
      <c r="L122" s="3075"/>
      <c r="M122" s="3075"/>
      <c r="N122" s="3075"/>
      <c r="O122" s="3075"/>
      <c r="P122" s="3075"/>
      <c r="Q122" s="2199"/>
      <c r="R122" s="3075"/>
      <c r="S122" s="2096"/>
      <c r="T122" s="2096"/>
      <c r="U122" s="2096"/>
      <c r="V122" s="2096"/>
      <c r="W122" s="2096"/>
      <c r="X122" s="2096"/>
      <c r="Y122" s="2096"/>
      <c r="Z122" s="2096"/>
    </row>
    <row r="123" spans="1:26" s="1630" customFormat="1">
      <c r="A123" s="2771"/>
      <c r="B123" s="2772"/>
      <c r="C123" s="2773"/>
      <c r="D123" s="2773"/>
      <c r="E123" s="2774"/>
      <c r="F123" s="2775"/>
      <c r="G123" s="3079"/>
      <c r="H123" s="3075"/>
      <c r="I123" s="3075"/>
      <c r="J123" s="3075"/>
      <c r="K123" s="2199"/>
      <c r="L123" s="3075"/>
      <c r="M123" s="3075"/>
      <c r="N123" s="3075"/>
      <c r="O123" s="3075"/>
      <c r="P123" s="3075"/>
      <c r="Q123" s="2199"/>
      <c r="R123" s="3075"/>
      <c r="S123" s="2096"/>
      <c r="T123" s="2096"/>
      <c r="U123" s="2096"/>
      <c r="V123" s="2096"/>
      <c r="W123" s="2096"/>
      <c r="X123" s="2096"/>
      <c r="Y123" s="2096"/>
      <c r="Z123" s="2096"/>
    </row>
    <row r="124" spans="1:26" s="1630" customFormat="1">
      <c r="A124" s="2771"/>
      <c r="B124" s="2772"/>
      <c r="C124" s="2773"/>
      <c r="D124" s="2773"/>
      <c r="E124" s="2774"/>
      <c r="F124" s="2775"/>
      <c r="G124" s="3079"/>
      <c r="H124" s="3075"/>
      <c r="I124" s="3075"/>
      <c r="J124" s="3075"/>
      <c r="K124" s="2199"/>
      <c r="L124" s="3075"/>
      <c r="M124" s="3075"/>
      <c r="N124" s="3075"/>
      <c r="O124" s="3075"/>
      <c r="P124" s="3075"/>
      <c r="Q124" s="2199"/>
      <c r="R124" s="3075"/>
      <c r="S124" s="2096"/>
      <c r="T124" s="2096"/>
      <c r="U124" s="2096"/>
      <c r="V124" s="2096"/>
      <c r="W124" s="2096"/>
      <c r="X124" s="2096"/>
      <c r="Y124" s="2096"/>
      <c r="Z124" s="2096"/>
    </row>
    <row r="125" spans="1:26" s="1630" customFormat="1">
      <c r="A125" s="2771"/>
      <c r="B125" s="2772"/>
      <c r="C125" s="2773"/>
      <c r="D125" s="2773"/>
      <c r="E125" s="2774"/>
      <c r="F125" s="2775"/>
      <c r="G125" s="3079"/>
      <c r="H125" s="3075"/>
      <c r="I125" s="3075"/>
      <c r="J125" s="3075"/>
      <c r="K125" s="2199"/>
      <c r="L125" s="3075"/>
      <c r="M125" s="3075"/>
      <c r="N125" s="3075"/>
      <c r="O125" s="3075"/>
      <c r="P125" s="3075"/>
      <c r="Q125" s="2199"/>
      <c r="R125" s="3075"/>
      <c r="S125" s="2096"/>
      <c r="T125" s="2096"/>
      <c r="U125" s="2096"/>
      <c r="V125" s="2096"/>
      <c r="W125" s="2096"/>
      <c r="X125" s="2096"/>
      <c r="Y125" s="2096"/>
      <c r="Z125" s="2096"/>
    </row>
    <row r="126" spans="1:26" s="1630" customFormat="1">
      <c r="A126" s="2771"/>
      <c r="B126" s="2772"/>
      <c r="C126" s="2773"/>
      <c r="D126" s="2773"/>
      <c r="E126" s="2774"/>
      <c r="F126" s="2775"/>
      <c r="G126" s="3079"/>
      <c r="H126" s="3075"/>
      <c r="I126" s="3075"/>
      <c r="J126" s="3075"/>
      <c r="K126" s="2199"/>
      <c r="L126" s="3075"/>
      <c r="M126" s="3075"/>
      <c r="N126" s="3075"/>
      <c r="O126" s="3075"/>
      <c r="P126" s="3075"/>
      <c r="Q126" s="2199"/>
      <c r="R126" s="3075"/>
      <c r="S126" s="2096"/>
      <c r="T126" s="2096"/>
      <c r="U126" s="2096"/>
      <c r="V126" s="2096"/>
      <c r="W126" s="2096"/>
      <c r="X126" s="2096"/>
      <c r="Y126" s="2096"/>
      <c r="Z126" s="2096"/>
    </row>
    <row r="127" spans="1:26" s="1630" customFormat="1">
      <c r="A127" s="2771"/>
      <c r="B127" s="2772"/>
      <c r="C127" s="2773"/>
      <c r="D127" s="2773"/>
      <c r="E127" s="2774"/>
      <c r="F127" s="2775"/>
      <c r="G127" s="3079"/>
      <c r="H127" s="3075"/>
      <c r="I127" s="3075"/>
      <c r="J127" s="3075"/>
      <c r="K127" s="2199"/>
      <c r="L127" s="3075"/>
      <c r="M127" s="3075"/>
      <c r="N127" s="3075"/>
      <c r="O127" s="3075"/>
      <c r="P127" s="3075"/>
      <c r="Q127" s="2199"/>
      <c r="R127" s="3075"/>
      <c r="S127" s="2096"/>
      <c r="T127" s="2096"/>
      <c r="U127" s="2096"/>
      <c r="V127" s="2096"/>
      <c r="W127" s="2096"/>
      <c r="X127" s="2096"/>
      <c r="Y127" s="2096"/>
      <c r="Z127" s="2096"/>
    </row>
    <row r="128" spans="1:26" s="1630" customFormat="1">
      <c r="A128" s="2771"/>
      <c r="B128" s="2772"/>
      <c r="C128" s="2773"/>
      <c r="D128" s="2773"/>
      <c r="E128" s="2774"/>
      <c r="F128" s="2775"/>
      <c r="G128" s="3079"/>
      <c r="H128" s="3075"/>
      <c r="I128" s="3075"/>
      <c r="J128" s="3075"/>
      <c r="K128" s="2199"/>
      <c r="L128" s="3075"/>
      <c r="M128" s="3075"/>
      <c r="N128" s="3075"/>
      <c r="O128" s="3075"/>
      <c r="P128" s="3075"/>
      <c r="Q128" s="2199"/>
      <c r="R128" s="3075"/>
      <c r="S128" s="2096"/>
      <c r="T128" s="2096"/>
      <c r="U128" s="2096"/>
      <c r="V128" s="2096"/>
      <c r="W128" s="2096"/>
      <c r="X128" s="2096"/>
      <c r="Y128" s="2096"/>
      <c r="Z128" s="2096"/>
    </row>
    <row r="129" spans="1:26" s="1630" customFormat="1">
      <c r="A129" s="2776"/>
      <c r="B129" s="2777"/>
      <c r="C129" s="2778"/>
      <c r="D129" s="2778"/>
      <c r="E129" s="2779"/>
      <c r="F129" s="2775"/>
      <c r="G129" s="3079"/>
      <c r="H129" s="3075"/>
      <c r="I129" s="3075"/>
      <c r="J129" s="3075"/>
      <c r="K129" s="2199"/>
      <c r="L129" s="3075"/>
      <c r="M129" s="3075"/>
      <c r="N129" s="3075"/>
      <c r="O129" s="3075"/>
      <c r="P129" s="3075"/>
      <c r="Q129" s="2199"/>
      <c r="R129" s="3075"/>
      <c r="S129" s="2096"/>
      <c r="T129" s="2096"/>
      <c r="U129" s="2096"/>
      <c r="V129" s="2096"/>
      <c r="W129" s="2096"/>
      <c r="X129" s="2096"/>
      <c r="Y129" s="2096"/>
      <c r="Z129" s="2096"/>
    </row>
    <row r="130" spans="1:26" s="2697" customFormat="1" ht="15">
      <c r="A130" s="2780"/>
      <c r="B130" s="2781"/>
      <c r="C130" s="2648"/>
      <c r="D130" s="2782"/>
      <c r="E130" s="2648"/>
      <c r="F130" s="2783"/>
      <c r="G130" s="3072"/>
      <c r="H130" s="3072"/>
      <c r="I130" s="3072"/>
      <c r="J130" s="3072"/>
      <c r="K130" s="3072"/>
      <c r="L130" s="3072"/>
      <c r="M130" s="3072"/>
      <c r="N130" s="3072"/>
      <c r="O130" s="3072"/>
      <c r="P130" s="3072"/>
      <c r="Q130" s="3072"/>
      <c r="R130" s="3072"/>
      <c r="S130" s="3072"/>
      <c r="T130" s="3072"/>
      <c r="U130" s="3072"/>
      <c r="V130" s="3072"/>
      <c r="W130" s="3072"/>
      <c r="X130" s="3072"/>
      <c r="Y130" s="3072"/>
      <c r="Z130" s="3072"/>
    </row>
    <row r="131" spans="1:26">
      <c r="A131" s="2656"/>
      <c r="G131" s="3071"/>
      <c r="H131" s="3071"/>
      <c r="I131" s="3071"/>
      <c r="J131" s="3071"/>
      <c r="K131" s="3071"/>
      <c r="L131" s="3071"/>
      <c r="M131" s="3071"/>
      <c r="N131" s="3071"/>
      <c r="O131" s="3071"/>
      <c r="P131" s="3071"/>
      <c r="Q131" s="3071"/>
      <c r="R131" s="3071"/>
    </row>
    <row r="132" spans="1:26">
      <c r="A132" s="2656"/>
      <c r="G132" s="3071"/>
      <c r="H132" s="3071"/>
      <c r="I132" s="3071"/>
      <c r="J132" s="3071"/>
      <c r="K132" s="3071"/>
      <c r="L132" s="3071"/>
      <c r="M132" s="3071"/>
      <c r="N132" s="3071"/>
      <c r="O132" s="3071"/>
      <c r="P132" s="3071"/>
      <c r="Q132" s="3071"/>
      <c r="R132" s="3071"/>
    </row>
    <row r="133" spans="1:26">
      <c r="A133" s="2656"/>
      <c r="G133" s="3071"/>
      <c r="H133" s="3071"/>
      <c r="I133" s="3071"/>
      <c r="J133" s="3071"/>
      <c r="K133" s="3071"/>
      <c r="L133" s="3071"/>
      <c r="M133" s="3071"/>
      <c r="N133" s="3071"/>
      <c r="O133" s="3071"/>
      <c r="P133" s="3071"/>
      <c r="Q133" s="3071"/>
      <c r="R133" s="3071"/>
    </row>
    <row r="134" spans="1:26">
      <c r="A134" s="2656"/>
      <c r="G134" s="3071"/>
      <c r="H134" s="3071"/>
      <c r="I134" s="3071"/>
      <c r="J134" s="3071"/>
      <c r="K134" s="3071"/>
      <c r="L134" s="3071"/>
      <c r="M134" s="3071"/>
      <c r="N134" s="3071"/>
      <c r="O134" s="3071"/>
      <c r="P134" s="3071"/>
      <c r="Q134" s="3071"/>
      <c r="R134" s="3071"/>
    </row>
    <row r="135" spans="1:26">
      <c r="A135" s="2656"/>
      <c r="G135" s="3071"/>
      <c r="H135" s="3071"/>
      <c r="I135" s="3071"/>
      <c r="J135" s="3071"/>
      <c r="K135" s="3071"/>
      <c r="L135" s="3071"/>
      <c r="M135" s="3071"/>
      <c r="N135" s="3071"/>
      <c r="O135" s="3071"/>
      <c r="P135" s="3071"/>
      <c r="Q135" s="3071"/>
      <c r="R135" s="3071"/>
    </row>
    <row r="136" spans="1:26">
      <c r="A136" s="2656"/>
      <c r="B136" s="2658"/>
      <c r="G136" s="3071"/>
      <c r="H136" s="3071"/>
      <c r="I136" s="3071"/>
      <c r="J136" s="3071"/>
      <c r="K136" s="3071"/>
      <c r="L136" s="3071"/>
      <c r="M136" s="3071"/>
      <c r="N136" s="3071"/>
      <c r="O136" s="3071"/>
      <c r="P136" s="3071"/>
      <c r="Q136" s="3071"/>
      <c r="R136" s="3071"/>
    </row>
    <row r="137" spans="1:26">
      <c r="A137" s="2656"/>
      <c r="G137" s="3071"/>
      <c r="H137" s="3071"/>
      <c r="I137" s="3071"/>
      <c r="J137" s="3071"/>
      <c r="K137" s="3071"/>
      <c r="L137" s="3071"/>
      <c r="M137" s="3071"/>
      <c r="N137" s="3071"/>
      <c r="O137" s="3071"/>
      <c r="P137" s="3071"/>
      <c r="Q137" s="3071"/>
      <c r="R137" s="3071"/>
    </row>
    <row r="138" spans="1:26">
      <c r="A138" s="2645"/>
      <c r="B138" s="2198"/>
      <c r="G138" s="3071"/>
      <c r="H138" s="3071"/>
      <c r="I138" s="3071"/>
      <c r="J138" s="3071"/>
      <c r="K138" s="3071"/>
      <c r="L138" s="3071"/>
      <c r="M138" s="3071"/>
      <c r="N138" s="3071"/>
      <c r="O138" s="3071"/>
      <c r="P138" s="3071"/>
      <c r="Q138" s="3071"/>
      <c r="R138" s="3071"/>
    </row>
    <row r="139" spans="1:26">
      <c r="A139" s="2656"/>
      <c r="G139" s="3071"/>
      <c r="H139" s="3071"/>
      <c r="I139" s="3071"/>
      <c r="J139" s="3071"/>
      <c r="K139" s="3071"/>
      <c r="L139" s="3071"/>
      <c r="M139" s="3071"/>
      <c r="N139" s="3071"/>
      <c r="O139" s="3071"/>
      <c r="P139" s="3071"/>
      <c r="Q139" s="3071"/>
      <c r="R139" s="3071"/>
    </row>
    <row r="140" spans="1:26">
      <c r="A140" s="2656"/>
      <c r="B140" s="2198"/>
      <c r="G140" s="3071"/>
      <c r="H140" s="3071"/>
      <c r="I140" s="3071"/>
      <c r="J140" s="3071"/>
      <c r="K140" s="3071"/>
      <c r="L140" s="3071"/>
      <c r="M140" s="3071"/>
      <c r="N140" s="3071"/>
      <c r="O140" s="3071"/>
      <c r="P140" s="3071"/>
      <c r="Q140" s="3071"/>
      <c r="R140" s="3071"/>
    </row>
    <row r="141" spans="1:26">
      <c r="A141" s="2656"/>
      <c r="B141" s="2198"/>
      <c r="G141" s="3071"/>
      <c r="H141" s="3071"/>
      <c r="I141" s="3071"/>
      <c r="J141" s="3071"/>
      <c r="K141" s="3071"/>
      <c r="L141" s="3071"/>
      <c r="M141" s="3071"/>
      <c r="N141" s="3071"/>
      <c r="O141" s="3071"/>
      <c r="P141" s="3071"/>
      <c r="Q141" s="3071"/>
      <c r="R141" s="3071"/>
    </row>
    <row r="142" spans="1:26">
      <c r="A142" s="2656"/>
      <c r="B142" s="2198"/>
      <c r="G142" s="3071"/>
      <c r="H142" s="3071"/>
      <c r="I142" s="3071"/>
      <c r="J142" s="3071"/>
      <c r="K142" s="3071"/>
      <c r="L142" s="3071"/>
      <c r="M142" s="3071"/>
      <c r="N142" s="3071"/>
      <c r="O142" s="3071"/>
      <c r="P142" s="3071"/>
      <c r="Q142" s="3071"/>
      <c r="R142" s="3071"/>
    </row>
    <row r="143" spans="1:26">
      <c r="A143" s="2656"/>
      <c r="B143" s="2198"/>
      <c r="G143" s="3071"/>
      <c r="H143" s="3071"/>
      <c r="I143" s="3071"/>
      <c r="J143" s="3071"/>
      <c r="K143" s="3071"/>
      <c r="L143" s="3071"/>
      <c r="M143" s="3071"/>
      <c r="N143" s="3071"/>
      <c r="O143" s="3071"/>
      <c r="P143" s="3071"/>
      <c r="Q143" s="3071"/>
      <c r="R143" s="3071"/>
    </row>
    <row r="144" spans="1:26">
      <c r="A144" s="2656"/>
      <c r="B144" s="2198"/>
      <c r="G144" s="3071"/>
      <c r="H144" s="3071"/>
      <c r="I144" s="3071"/>
      <c r="J144" s="3071"/>
      <c r="K144" s="3071"/>
      <c r="L144" s="3071"/>
      <c r="M144" s="3071"/>
      <c r="N144" s="3071"/>
      <c r="O144" s="3071"/>
      <c r="P144" s="3071"/>
      <c r="Q144" s="3071"/>
      <c r="R144" s="3071"/>
    </row>
    <row r="145" spans="1:18">
      <c r="A145" s="2656"/>
      <c r="B145" s="2198"/>
      <c r="G145" s="3071"/>
      <c r="H145" s="3071"/>
      <c r="I145" s="3071"/>
      <c r="J145" s="3071"/>
      <c r="K145" s="3071"/>
      <c r="L145" s="3071"/>
      <c r="M145" s="3071"/>
      <c r="N145" s="3071"/>
      <c r="O145" s="3071"/>
      <c r="P145" s="3071"/>
      <c r="Q145" s="3071"/>
      <c r="R145" s="3071"/>
    </row>
    <row r="146" spans="1:18">
      <c r="A146" s="2656"/>
      <c r="B146" s="2787"/>
      <c r="C146" s="2782"/>
      <c r="D146" s="2788"/>
      <c r="E146" s="2789"/>
      <c r="F146" s="2790"/>
      <c r="G146" s="3071"/>
      <c r="H146" s="3071"/>
      <c r="I146" s="3071"/>
      <c r="J146" s="3071"/>
      <c r="K146" s="3071"/>
      <c r="L146" s="3071"/>
      <c r="M146" s="3071"/>
      <c r="N146" s="3071"/>
      <c r="O146" s="3071"/>
      <c r="P146" s="3071"/>
      <c r="Q146" s="3071"/>
      <c r="R146" s="3071"/>
    </row>
    <row r="147" spans="1:18">
      <c r="A147" s="2791"/>
      <c r="B147" s="2787"/>
      <c r="C147" s="2782"/>
      <c r="D147" s="2788"/>
      <c r="E147" s="2789"/>
      <c r="F147" s="2790"/>
      <c r="G147" s="3071"/>
      <c r="H147" s="3071"/>
      <c r="I147" s="3071"/>
      <c r="J147" s="3071"/>
      <c r="K147" s="3071"/>
      <c r="L147" s="3071"/>
      <c r="M147" s="3071"/>
      <c r="N147" s="3071"/>
      <c r="O147" s="3071"/>
      <c r="P147" s="3071"/>
      <c r="Q147" s="3071"/>
      <c r="R147" s="3071"/>
    </row>
    <row r="148" spans="1:18">
      <c r="A148" s="2791"/>
      <c r="B148" s="2787"/>
      <c r="C148" s="2782"/>
      <c r="G148" s="3071"/>
      <c r="H148" s="3071"/>
      <c r="I148" s="3071"/>
      <c r="J148" s="3071"/>
      <c r="K148" s="3071"/>
      <c r="L148" s="3071"/>
      <c r="M148" s="3071"/>
      <c r="N148" s="3071"/>
      <c r="O148" s="3071"/>
      <c r="P148" s="3071"/>
      <c r="Q148" s="3071"/>
      <c r="R148" s="3071"/>
    </row>
    <row r="149" spans="1:18">
      <c r="A149" s="2656"/>
      <c r="G149" s="3071"/>
      <c r="H149" s="3071"/>
      <c r="I149" s="3071"/>
      <c r="J149" s="3071"/>
      <c r="K149" s="3071"/>
      <c r="L149" s="3071"/>
      <c r="M149" s="3071"/>
      <c r="N149" s="3071"/>
      <c r="O149" s="3071"/>
      <c r="P149" s="3071"/>
      <c r="Q149" s="3071"/>
      <c r="R149" s="3071"/>
    </row>
    <row r="150" spans="1:18">
      <c r="A150" s="2656"/>
      <c r="C150" s="2792"/>
      <c r="D150" s="2793"/>
      <c r="E150" s="2794"/>
      <c r="F150" s="2795"/>
      <c r="G150" s="3071"/>
      <c r="H150" s="3071"/>
      <c r="I150" s="3071"/>
      <c r="J150" s="3071"/>
      <c r="K150" s="3071"/>
      <c r="L150" s="3071"/>
      <c r="M150" s="3071"/>
      <c r="N150" s="3071"/>
      <c r="O150" s="3071"/>
      <c r="P150" s="3071"/>
      <c r="Q150" s="3071"/>
      <c r="R150" s="3071"/>
    </row>
    <row r="151" spans="1:18">
      <c r="A151" s="2645"/>
      <c r="C151" s="2785"/>
      <c r="D151" s="2788"/>
      <c r="E151" s="2794"/>
      <c r="F151" s="2795"/>
      <c r="G151" s="3071"/>
      <c r="H151" s="3071"/>
      <c r="I151" s="3071"/>
      <c r="J151" s="3071"/>
      <c r="K151" s="3071"/>
      <c r="L151" s="3071"/>
      <c r="M151" s="3071"/>
      <c r="N151" s="3071"/>
      <c r="O151" s="3071"/>
      <c r="P151" s="3071"/>
      <c r="Q151" s="3071"/>
      <c r="R151" s="3071"/>
    </row>
    <row r="152" spans="1:18">
      <c r="A152" s="2645"/>
      <c r="C152" s="2792"/>
      <c r="D152" s="2793"/>
      <c r="E152" s="2794"/>
      <c r="G152" s="3071"/>
      <c r="H152" s="3071"/>
      <c r="I152" s="3071"/>
      <c r="J152" s="3071"/>
      <c r="K152" s="3071"/>
      <c r="L152" s="3071"/>
      <c r="M152" s="3071"/>
      <c r="N152" s="3071"/>
      <c r="O152" s="3071"/>
      <c r="P152" s="3071"/>
      <c r="Q152" s="3071"/>
      <c r="R152" s="3071"/>
    </row>
    <row r="153" spans="1:18">
      <c r="A153" s="2656"/>
      <c r="B153" s="2198"/>
      <c r="G153" s="3071"/>
      <c r="H153" s="3071"/>
      <c r="I153" s="3071"/>
      <c r="J153" s="3071"/>
      <c r="K153" s="3071"/>
      <c r="L153" s="3071"/>
      <c r="M153" s="3071"/>
      <c r="N153" s="3071"/>
      <c r="O153" s="3071"/>
      <c r="P153" s="3071"/>
      <c r="Q153" s="3071"/>
      <c r="R153" s="3071"/>
    </row>
    <row r="154" spans="1:18">
      <c r="A154" s="2656"/>
      <c r="G154" s="3071"/>
      <c r="H154" s="3071"/>
      <c r="I154" s="3071"/>
      <c r="J154" s="3071"/>
      <c r="K154" s="3071"/>
      <c r="L154" s="3071"/>
      <c r="M154" s="3071"/>
      <c r="N154" s="3071"/>
      <c r="O154" s="3071"/>
      <c r="P154" s="3071"/>
      <c r="Q154" s="3071"/>
      <c r="R154" s="3071"/>
    </row>
    <row r="155" spans="1:18">
      <c r="A155" s="2656"/>
      <c r="G155" s="3071"/>
      <c r="H155" s="3071"/>
      <c r="I155" s="3071"/>
      <c r="J155" s="3071"/>
      <c r="K155" s="3071"/>
      <c r="L155" s="3071"/>
      <c r="M155" s="3071"/>
      <c r="N155" s="3071"/>
      <c r="O155" s="3071"/>
      <c r="P155" s="3071"/>
      <c r="Q155" s="3071"/>
      <c r="R155" s="3071"/>
    </row>
    <row r="156" spans="1:18">
      <c r="A156" s="2656"/>
      <c r="G156" s="3071"/>
      <c r="H156" s="3071"/>
      <c r="I156" s="3071"/>
      <c r="J156" s="3071"/>
      <c r="K156" s="3071"/>
      <c r="L156" s="3071"/>
      <c r="M156" s="3071"/>
      <c r="N156" s="3071"/>
      <c r="O156" s="3071"/>
      <c r="P156" s="3071"/>
      <c r="Q156" s="3071"/>
      <c r="R156" s="3071"/>
    </row>
    <row r="157" spans="1:18">
      <c r="A157" s="2656"/>
      <c r="G157" s="3071"/>
      <c r="H157" s="3071"/>
      <c r="I157" s="3071"/>
      <c r="J157" s="3071"/>
      <c r="K157" s="3071"/>
      <c r="L157" s="3071"/>
      <c r="M157" s="3071"/>
      <c r="N157" s="3071"/>
      <c r="O157" s="3071"/>
      <c r="P157" s="3071"/>
      <c r="Q157" s="3071"/>
      <c r="R157" s="3071"/>
    </row>
    <row r="158" spans="1:18">
      <c r="A158" s="2656"/>
      <c r="C158" s="2785"/>
      <c r="D158" s="2793"/>
      <c r="E158" s="2794"/>
      <c r="F158" s="2795"/>
      <c r="G158" s="3071"/>
      <c r="H158" s="3071"/>
      <c r="I158" s="3071"/>
      <c r="J158" s="3071"/>
      <c r="K158" s="3071"/>
      <c r="L158" s="3071"/>
      <c r="M158" s="3071"/>
      <c r="N158" s="3071"/>
      <c r="O158" s="3071"/>
      <c r="P158" s="3071"/>
      <c r="Q158" s="3071"/>
      <c r="R158" s="3071"/>
    </row>
    <row r="159" spans="1:18">
      <c r="A159" s="2796"/>
      <c r="C159" s="2785"/>
      <c r="D159" s="2793"/>
      <c r="E159" s="2794"/>
      <c r="F159" s="2795"/>
      <c r="G159" s="3071"/>
      <c r="H159" s="3071"/>
      <c r="I159" s="3071"/>
      <c r="J159" s="3071"/>
      <c r="K159" s="3071"/>
      <c r="L159" s="3071"/>
      <c r="M159" s="3071"/>
      <c r="N159" s="3071"/>
      <c r="O159" s="3071"/>
      <c r="P159" s="3071"/>
      <c r="Q159" s="3071"/>
      <c r="R159" s="3071"/>
    </row>
    <row r="160" spans="1:18">
      <c r="A160" s="2796"/>
      <c r="C160" s="2785"/>
      <c r="D160" s="2793"/>
      <c r="E160" s="2794"/>
      <c r="F160" s="2795"/>
      <c r="G160" s="3071"/>
      <c r="H160" s="3071"/>
      <c r="I160" s="3071"/>
      <c r="J160" s="3071"/>
      <c r="K160" s="3071"/>
      <c r="L160" s="3071"/>
      <c r="M160" s="3071"/>
      <c r="N160" s="3071"/>
      <c r="O160" s="3071"/>
      <c r="P160" s="3071"/>
      <c r="Q160" s="3071"/>
      <c r="R160" s="3071"/>
    </row>
    <row r="161" spans="1:18">
      <c r="A161" s="2796"/>
      <c r="C161" s="2785"/>
      <c r="D161" s="2793"/>
      <c r="E161" s="2794"/>
      <c r="F161" s="2795"/>
      <c r="G161" s="3071"/>
      <c r="H161" s="3071"/>
      <c r="I161" s="3071"/>
      <c r="J161" s="3071"/>
      <c r="K161" s="3071"/>
      <c r="L161" s="3071"/>
      <c r="M161" s="3071"/>
      <c r="N161" s="3071"/>
      <c r="O161" s="3071"/>
      <c r="P161" s="3071"/>
      <c r="Q161" s="3071"/>
      <c r="R161" s="3071"/>
    </row>
    <row r="162" spans="1:18">
      <c r="A162" s="2796"/>
      <c r="C162" s="2785"/>
      <c r="D162" s="2793"/>
      <c r="E162" s="2794"/>
      <c r="G162" s="3071"/>
      <c r="H162" s="3071"/>
      <c r="I162" s="3071"/>
      <c r="J162" s="3071"/>
      <c r="K162" s="3071"/>
      <c r="L162" s="3071"/>
      <c r="M162" s="3071"/>
      <c r="N162" s="3071"/>
      <c r="O162" s="3071"/>
      <c r="P162" s="3071"/>
      <c r="Q162" s="3071"/>
      <c r="R162" s="3071"/>
    </row>
    <row r="163" spans="1:18">
      <c r="A163" s="2796"/>
      <c r="C163" s="2785"/>
      <c r="D163" s="2793"/>
      <c r="E163" s="2794"/>
      <c r="G163" s="3071"/>
      <c r="H163" s="3071"/>
      <c r="I163" s="3071"/>
      <c r="J163" s="3071"/>
      <c r="K163" s="3071"/>
      <c r="L163" s="3071"/>
      <c r="M163" s="3071"/>
      <c r="N163" s="3071"/>
      <c r="O163" s="3071"/>
      <c r="P163" s="3071"/>
      <c r="Q163" s="3071"/>
      <c r="R163" s="3071"/>
    </row>
    <row r="164" spans="1:18">
      <c r="A164" s="2645"/>
      <c r="B164" s="2658"/>
      <c r="E164" s="2648"/>
      <c r="F164" s="2797"/>
      <c r="G164" s="3071"/>
      <c r="H164" s="3071"/>
      <c r="I164" s="3071"/>
      <c r="J164" s="3071"/>
      <c r="K164" s="3071"/>
      <c r="L164" s="3071"/>
      <c r="M164" s="3071"/>
      <c r="N164" s="3071"/>
      <c r="O164" s="3071"/>
      <c r="P164" s="3071"/>
      <c r="Q164" s="3071"/>
      <c r="R164" s="3071"/>
    </row>
    <row r="165" spans="1:18">
      <c r="A165" s="2656"/>
      <c r="G165" s="3071"/>
      <c r="H165" s="3071"/>
      <c r="I165" s="3071"/>
      <c r="J165" s="3071"/>
      <c r="K165" s="3071"/>
      <c r="L165" s="3071"/>
      <c r="M165" s="3071"/>
      <c r="N165" s="3071"/>
      <c r="O165" s="3071"/>
      <c r="P165" s="3071"/>
      <c r="Q165" s="3071"/>
      <c r="R165" s="3071"/>
    </row>
    <row r="166" spans="1:18">
      <c r="A166" s="2656"/>
      <c r="B166" s="2198"/>
      <c r="G166" s="3071"/>
      <c r="H166" s="3071"/>
      <c r="I166" s="3071"/>
      <c r="J166" s="3071"/>
      <c r="K166" s="3071"/>
      <c r="L166" s="3071"/>
      <c r="M166" s="3071"/>
      <c r="N166" s="3071"/>
      <c r="O166" s="3071"/>
      <c r="P166" s="3071"/>
      <c r="Q166" s="3071"/>
      <c r="R166" s="3071"/>
    </row>
    <row r="167" spans="1:18">
      <c r="A167" s="2656"/>
      <c r="G167" s="3071"/>
      <c r="H167" s="3071"/>
      <c r="I167" s="3071"/>
      <c r="J167" s="3071"/>
      <c r="K167" s="3071"/>
      <c r="L167" s="3071"/>
      <c r="M167" s="3071"/>
      <c r="N167" s="3071"/>
      <c r="O167" s="3071"/>
      <c r="P167" s="3071"/>
      <c r="Q167" s="3071"/>
      <c r="R167" s="3071"/>
    </row>
    <row r="168" spans="1:18">
      <c r="A168" s="2656"/>
      <c r="G168" s="3071"/>
      <c r="H168" s="3071"/>
      <c r="I168" s="3071"/>
      <c r="J168" s="3071"/>
      <c r="K168" s="3071"/>
      <c r="L168" s="3071"/>
      <c r="M168" s="3071"/>
      <c r="N168" s="3071"/>
      <c r="O168" s="3071"/>
      <c r="P168" s="3071"/>
      <c r="Q168" s="3071"/>
      <c r="R168" s="3071"/>
    </row>
    <row r="169" spans="1:18">
      <c r="A169" s="2656"/>
      <c r="G169" s="3071"/>
      <c r="H169" s="3071"/>
      <c r="I169" s="3071"/>
      <c r="J169" s="3071"/>
      <c r="K169" s="3071"/>
      <c r="L169" s="3071"/>
      <c r="M169" s="3071"/>
      <c r="N169" s="3071"/>
      <c r="O169" s="3071"/>
      <c r="P169" s="3071"/>
      <c r="Q169" s="3071"/>
      <c r="R169" s="3071"/>
    </row>
    <row r="170" spans="1:18">
      <c r="A170" s="2656"/>
      <c r="G170" s="3071"/>
      <c r="H170" s="3071"/>
      <c r="I170" s="3071"/>
      <c r="J170" s="3071"/>
      <c r="K170" s="3071"/>
      <c r="L170" s="3071"/>
      <c r="M170" s="3071"/>
      <c r="N170" s="3071"/>
      <c r="O170" s="3071"/>
      <c r="P170" s="3071"/>
      <c r="Q170" s="3071"/>
      <c r="R170" s="3071"/>
    </row>
    <row r="171" spans="1:18">
      <c r="A171" s="2656"/>
      <c r="G171" s="3071"/>
      <c r="H171" s="3071"/>
      <c r="I171" s="3071"/>
      <c r="J171" s="3071"/>
      <c r="K171" s="3071"/>
      <c r="L171" s="3071"/>
      <c r="M171" s="3071"/>
      <c r="N171" s="3071"/>
      <c r="O171" s="3071"/>
      <c r="P171" s="3071"/>
      <c r="Q171" s="3071"/>
      <c r="R171" s="3071"/>
    </row>
    <row r="172" spans="1:18">
      <c r="A172" s="2656"/>
      <c r="G172" s="3071"/>
      <c r="H172" s="3071"/>
      <c r="I172" s="3071"/>
      <c r="J172" s="3071"/>
      <c r="K172" s="3071"/>
      <c r="L172" s="3071"/>
      <c r="M172" s="3071"/>
      <c r="N172" s="3071"/>
      <c r="O172" s="3071"/>
      <c r="P172" s="3071"/>
      <c r="Q172" s="3071"/>
      <c r="R172" s="3071"/>
    </row>
    <row r="173" spans="1:18">
      <c r="A173" s="2656"/>
      <c r="G173" s="3071"/>
      <c r="H173" s="3071"/>
      <c r="I173" s="3071"/>
      <c r="J173" s="3071"/>
      <c r="K173" s="3071"/>
      <c r="L173" s="3071"/>
      <c r="M173" s="3071"/>
      <c r="N173" s="3071"/>
      <c r="O173" s="3071"/>
      <c r="P173" s="3071"/>
      <c r="Q173" s="3071"/>
      <c r="R173" s="3071"/>
    </row>
    <row r="174" spans="1:18">
      <c r="A174" s="2656"/>
      <c r="G174" s="3071"/>
      <c r="H174" s="3071"/>
      <c r="I174" s="3071"/>
      <c r="J174" s="3071"/>
      <c r="K174" s="3071"/>
      <c r="L174" s="3071"/>
      <c r="M174" s="3071"/>
      <c r="N174" s="3071"/>
      <c r="O174" s="3071"/>
      <c r="P174" s="3071"/>
      <c r="Q174" s="3071"/>
      <c r="R174" s="3071"/>
    </row>
    <row r="175" spans="1:18">
      <c r="A175" s="2656"/>
      <c r="G175" s="3071"/>
      <c r="H175" s="3071"/>
      <c r="I175" s="3071"/>
      <c r="J175" s="3071"/>
      <c r="K175" s="3071"/>
      <c r="L175" s="3071"/>
      <c r="M175" s="3071"/>
      <c r="N175" s="3071"/>
      <c r="O175" s="3071"/>
      <c r="P175" s="3071"/>
      <c r="Q175" s="3071"/>
      <c r="R175" s="3071"/>
    </row>
    <row r="176" spans="1:18">
      <c r="A176" s="2656"/>
      <c r="E176" s="2648"/>
      <c r="F176" s="2797"/>
      <c r="G176" s="3071"/>
      <c r="H176" s="3071"/>
      <c r="I176" s="3071"/>
      <c r="J176" s="3071"/>
      <c r="K176" s="3071"/>
      <c r="L176" s="3071"/>
      <c r="M176" s="3071"/>
      <c r="N176" s="3071"/>
      <c r="O176" s="3071"/>
      <c r="P176" s="3071"/>
      <c r="Q176" s="3071"/>
      <c r="R176" s="3071"/>
    </row>
    <row r="177" spans="1:18">
      <c r="A177" s="2798"/>
      <c r="B177" s="2799"/>
      <c r="G177" s="3071"/>
      <c r="H177" s="3071"/>
      <c r="I177" s="3071"/>
      <c r="J177" s="3071"/>
      <c r="K177" s="3071"/>
      <c r="L177" s="3071"/>
      <c r="M177" s="3071"/>
      <c r="N177" s="3071"/>
      <c r="O177" s="3071"/>
      <c r="P177" s="3071"/>
      <c r="Q177" s="3071"/>
      <c r="R177" s="3071"/>
    </row>
    <row r="178" spans="1:18">
      <c r="A178" s="2798"/>
      <c r="B178" s="2799"/>
      <c r="G178" s="3071"/>
      <c r="H178" s="3071"/>
      <c r="I178" s="3071"/>
      <c r="J178" s="3071"/>
      <c r="K178" s="3071"/>
      <c r="L178" s="3071"/>
      <c r="M178" s="3071"/>
      <c r="N178" s="3071"/>
      <c r="O178" s="3071"/>
      <c r="P178" s="3071"/>
      <c r="Q178" s="3071"/>
      <c r="R178" s="3071"/>
    </row>
    <row r="179" spans="1:18">
      <c r="A179" s="2645"/>
      <c r="B179" s="2658"/>
      <c r="G179" s="3071"/>
      <c r="H179" s="3071"/>
      <c r="I179" s="3071"/>
      <c r="J179" s="3071"/>
      <c r="K179" s="3071"/>
      <c r="L179" s="3071"/>
      <c r="M179" s="3071"/>
      <c r="N179" s="3071"/>
      <c r="O179" s="3071"/>
      <c r="P179" s="3071"/>
      <c r="Q179" s="3071"/>
      <c r="R179" s="3071"/>
    </row>
    <row r="180" spans="1:18">
      <c r="A180" s="2645"/>
      <c r="B180" s="2661"/>
      <c r="G180" s="3071"/>
      <c r="H180" s="3071"/>
      <c r="I180" s="3071"/>
      <c r="J180" s="3071"/>
      <c r="K180" s="3071"/>
      <c r="L180" s="3071"/>
      <c r="M180" s="3071"/>
      <c r="N180" s="3071"/>
      <c r="O180" s="3071"/>
      <c r="P180" s="3071"/>
      <c r="Q180" s="3071"/>
      <c r="R180" s="3071"/>
    </row>
    <row r="181" spans="1:18">
      <c r="A181" s="2645"/>
      <c r="B181" s="2661"/>
      <c r="E181" s="2648"/>
      <c r="F181" s="2800"/>
      <c r="G181" s="3071"/>
      <c r="H181" s="3071"/>
      <c r="I181" s="3071"/>
      <c r="J181" s="3071"/>
      <c r="K181" s="3071"/>
      <c r="L181" s="3071"/>
      <c r="M181" s="3071"/>
      <c r="N181" s="3071"/>
      <c r="O181" s="3071"/>
      <c r="P181" s="3071"/>
      <c r="Q181" s="3071"/>
      <c r="R181" s="3071"/>
    </row>
    <row r="182" spans="1:18">
      <c r="A182" s="2645"/>
      <c r="B182" s="2658"/>
      <c r="E182" s="2648"/>
      <c r="F182" s="2800"/>
      <c r="G182" s="3071"/>
      <c r="H182" s="3071"/>
      <c r="I182" s="3071"/>
      <c r="J182" s="3071"/>
      <c r="K182" s="3071"/>
      <c r="L182" s="3071"/>
      <c r="M182" s="3071"/>
      <c r="N182" s="3071"/>
      <c r="O182" s="3071"/>
      <c r="P182" s="3071"/>
      <c r="Q182" s="3071"/>
      <c r="R182" s="3071"/>
    </row>
    <row r="183" spans="1:18">
      <c r="A183" s="2798"/>
      <c r="B183" s="2658"/>
      <c r="E183" s="2648"/>
      <c r="F183" s="2800"/>
      <c r="G183" s="3071"/>
      <c r="H183" s="3071"/>
      <c r="I183" s="3071"/>
      <c r="J183" s="3071"/>
      <c r="K183" s="3071"/>
      <c r="L183" s="3071"/>
      <c r="M183" s="3071"/>
      <c r="N183" s="3071"/>
      <c r="O183" s="3071"/>
      <c r="P183" s="3071"/>
      <c r="Q183" s="3071"/>
      <c r="R183" s="3071"/>
    </row>
    <row r="184" spans="1:18">
      <c r="A184" s="2645"/>
      <c r="B184" s="2658"/>
      <c r="E184" s="2648"/>
      <c r="F184" s="2800"/>
      <c r="G184" s="3071"/>
      <c r="H184" s="3071"/>
      <c r="I184" s="3071"/>
      <c r="J184" s="3071"/>
      <c r="K184" s="3071"/>
      <c r="L184" s="3071"/>
      <c r="M184" s="3071"/>
      <c r="N184" s="3071"/>
      <c r="O184" s="3071"/>
      <c r="P184" s="3071"/>
      <c r="Q184" s="3071"/>
      <c r="R184" s="3071"/>
    </row>
    <row r="185" spans="1:18">
      <c r="A185" s="2645"/>
      <c r="B185" s="2658"/>
      <c r="E185" s="2648"/>
      <c r="F185" s="2800"/>
      <c r="G185" s="3071"/>
      <c r="H185" s="3071"/>
      <c r="I185" s="3071"/>
      <c r="J185" s="3071"/>
      <c r="K185" s="3071"/>
      <c r="L185" s="3071"/>
      <c r="M185" s="3071"/>
      <c r="N185" s="3071"/>
      <c r="O185" s="3071"/>
      <c r="P185" s="3071"/>
      <c r="Q185" s="3071"/>
      <c r="R185" s="3071"/>
    </row>
    <row r="186" spans="1:18">
      <c r="A186" s="2645"/>
      <c r="B186" s="2658"/>
      <c r="E186" s="2648"/>
      <c r="F186" s="2800"/>
      <c r="G186" s="3071"/>
      <c r="H186" s="3071"/>
      <c r="I186" s="3071"/>
      <c r="J186" s="3071"/>
      <c r="K186" s="3071"/>
      <c r="L186" s="3071"/>
      <c r="M186" s="3071"/>
      <c r="N186" s="3071"/>
      <c r="O186" s="3071"/>
      <c r="P186" s="3071"/>
      <c r="Q186" s="3071"/>
      <c r="R186" s="3071"/>
    </row>
    <row r="187" spans="1:18">
      <c r="A187" s="2645"/>
      <c r="B187" s="2801"/>
      <c r="E187" s="2648"/>
      <c r="F187" s="2800"/>
      <c r="G187" s="3071"/>
      <c r="H187" s="3071"/>
      <c r="I187" s="3071"/>
      <c r="J187" s="3071"/>
      <c r="K187" s="3071"/>
      <c r="L187" s="3071"/>
      <c r="M187" s="3071"/>
      <c r="N187" s="3071"/>
      <c r="O187" s="3071"/>
      <c r="P187" s="3071"/>
      <c r="Q187" s="3071"/>
      <c r="R187" s="3071"/>
    </row>
    <row r="188" spans="1:18" ht="28.5" customHeight="1">
      <c r="A188" s="2645"/>
      <c r="B188" s="3522"/>
      <c r="C188" s="3522"/>
      <c r="D188" s="3522"/>
      <c r="E188" s="2648"/>
      <c r="F188" s="2800"/>
      <c r="G188" s="3071"/>
      <c r="H188" s="3071"/>
      <c r="I188" s="3071"/>
      <c r="J188" s="3071"/>
      <c r="K188" s="3071"/>
      <c r="L188" s="3071"/>
      <c r="M188" s="3071"/>
      <c r="N188" s="3071"/>
      <c r="O188" s="3071"/>
      <c r="P188" s="3071"/>
      <c r="Q188" s="3071"/>
      <c r="R188" s="3071"/>
    </row>
    <row r="189" spans="1:18">
      <c r="A189" s="2645"/>
      <c r="B189" s="2802"/>
      <c r="C189" s="2785"/>
      <c r="D189" s="2788"/>
      <c r="E189" s="2648"/>
      <c r="F189" s="2800"/>
      <c r="G189" s="3071"/>
      <c r="H189" s="3071"/>
      <c r="I189" s="3071"/>
      <c r="J189" s="3071"/>
      <c r="K189" s="3071"/>
      <c r="L189" s="3071"/>
      <c r="M189" s="3071"/>
      <c r="N189" s="3071"/>
      <c r="O189" s="3071"/>
      <c r="P189" s="3071"/>
      <c r="Q189" s="3071"/>
      <c r="R189" s="3071"/>
    </row>
    <row r="190" spans="1:18">
      <c r="A190" s="2645"/>
      <c r="B190" s="2658"/>
      <c r="E190" s="2648"/>
      <c r="F190" s="2800"/>
      <c r="G190" s="3071"/>
      <c r="H190" s="3071"/>
      <c r="I190" s="3071"/>
      <c r="J190" s="3071"/>
      <c r="K190" s="3071"/>
      <c r="L190" s="3071"/>
      <c r="M190" s="3071"/>
      <c r="N190" s="3071"/>
      <c r="O190" s="3071"/>
      <c r="P190" s="3071"/>
      <c r="Q190" s="3071"/>
      <c r="R190" s="3071"/>
    </row>
  </sheetData>
  <sheetProtection algorithmName="SHA-512" hashValue="34Gjh8iXmqjBZzeNkU4v/tjAvbqhjKP5Q90NACeoq0vpBVrK4frUikEMEW4tJo/xlT5n42Rspy2aQ8PKxrXWRg==" saltValue="j2vhZGAEs/ZpvnTgWUwCnQ==" spinCount="100000" sheet="1" objects="1" scenarios="1" selectLockedCells="1"/>
  <mergeCells count="1">
    <mergeCell ref="B188:D188"/>
  </mergeCells>
  <pageMargins left="0.70866141732283472" right="0.70866141732283472" top="0.74803149606299213" bottom="0.74803149606299213" header="0.31496062992125984" footer="0.31496062992125984"/>
  <pageSetup paperSize="9" orientation="portrait" r:id="rId1"/>
  <headerFooter>
    <oddHeader>&amp;CPREZRAČEVANJE KLIMATIZACIJA</oddHeader>
    <oddFooter>&amp;C&amp;P/&amp;N&amp;RPZI</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0F8A0-E74B-4C7A-A938-80F9E4457493}">
  <sheetPr>
    <tabColor theme="5" tint="0.59999389629810485"/>
  </sheetPr>
  <dimension ref="A1:Z236"/>
  <sheetViews>
    <sheetView zoomScaleNormal="100" zoomScaleSheetLayoutView="100" workbookViewId="0">
      <pane ySplit="2" topLeftCell="A3" activePane="bottomLeft" state="frozen"/>
      <selection activeCell="O51" sqref="O51"/>
      <selection pane="bottomLeft" activeCell="E47" sqref="E47"/>
    </sheetView>
  </sheetViews>
  <sheetFormatPr defaultColWidth="8.85546875" defaultRowHeight="12.75"/>
  <cols>
    <col min="1" max="1" width="5.85546875" style="2868" customWidth="1"/>
    <col min="2" max="2" width="52.85546875" style="2849" customWidth="1"/>
    <col min="3" max="3" width="4.85546875" style="2775" bestFit="1" customWidth="1"/>
    <col min="4" max="4" width="8.140625" style="2847" bestFit="1" customWidth="1"/>
    <col min="5" max="5" width="9" style="2851" customWidth="1"/>
    <col min="6" max="6" width="10.7109375" style="2852" customWidth="1"/>
    <col min="7" max="26" width="8.85546875" style="2096"/>
    <col min="27" max="239" width="8.85546875" style="1630"/>
    <col min="240" max="240" width="7" style="1630" customWidth="1"/>
    <col min="241" max="241" width="55.140625" style="1630" customWidth="1"/>
    <col min="242" max="242" width="4.85546875" style="1630" bestFit="1" customWidth="1"/>
    <col min="243" max="243" width="6" style="1630" bestFit="1" customWidth="1"/>
    <col min="244" max="244" width="8.85546875" style="1630" bestFit="1" customWidth="1"/>
    <col min="245" max="245" width="8.85546875" style="1630" customWidth="1"/>
    <col min="246" max="246" width="4.42578125" style="1630" bestFit="1" customWidth="1"/>
    <col min="247" max="247" width="8.140625" style="1630" bestFit="1" customWidth="1"/>
    <col min="248" max="248" width="4.42578125" style="1630" bestFit="1" customWidth="1"/>
    <col min="249" max="249" width="2.42578125" style="1630" customWidth="1"/>
    <col min="250" max="250" width="10.42578125" style="1630" bestFit="1" customWidth="1"/>
    <col min="251" max="251" width="8.85546875" style="1630" customWidth="1"/>
    <col min="252" max="252" width="11" style="1630" customWidth="1"/>
    <col min="253" max="253" width="10.42578125" style="1630" bestFit="1" customWidth="1"/>
    <col min="254" max="254" width="10.5703125" style="1630" customWidth="1"/>
    <col min="255" max="255" width="8.7109375" style="1630" bestFit="1" customWidth="1"/>
    <col min="256" max="256" width="10.42578125" style="1630" bestFit="1" customWidth="1"/>
    <col min="257" max="257" width="10" style="1630" bestFit="1" customWidth="1"/>
    <col min="258" max="258" width="12.7109375" style="1630" customWidth="1"/>
    <col min="259" max="495" width="8.85546875" style="1630"/>
    <col min="496" max="496" width="7" style="1630" customWidth="1"/>
    <col min="497" max="497" width="55.140625" style="1630" customWidth="1"/>
    <col min="498" max="498" width="4.85546875" style="1630" bestFit="1" customWidth="1"/>
    <col min="499" max="499" width="6" style="1630" bestFit="1" customWidth="1"/>
    <col min="500" max="500" width="8.85546875" style="1630" bestFit="1" customWidth="1"/>
    <col min="501" max="501" width="8.85546875" style="1630" customWidth="1"/>
    <col min="502" max="502" width="4.42578125" style="1630" bestFit="1" customWidth="1"/>
    <col min="503" max="503" width="8.140625" style="1630" bestFit="1" customWidth="1"/>
    <col min="504" max="504" width="4.42578125" style="1630" bestFit="1" customWidth="1"/>
    <col min="505" max="505" width="2.42578125" style="1630" customWidth="1"/>
    <col min="506" max="506" width="10.42578125" style="1630" bestFit="1" customWidth="1"/>
    <col min="507" max="507" width="8.85546875" style="1630" customWidth="1"/>
    <col min="508" max="508" width="11" style="1630" customWidth="1"/>
    <col min="509" max="509" width="10.42578125" style="1630" bestFit="1" customWidth="1"/>
    <col min="510" max="510" width="10.5703125" style="1630" customWidth="1"/>
    <col min="511" max="511" width="8.7109375" style="1630" bestFit="1" customWidth="1"/>
    <col min="512" max="512" width="10.42578125" style="1630" bestFit="1" customWidth="1"/>
    <col min="513" max="513" width="10" style="1630" bestFit="1" customWidth="1"/>
    <col min="514" max="514" width="12.7109375" style="1630" customWidth="1"/>
    <col min="515" max="751" width="8.85546875" style="1630"/>
    <col min="752" max="752" width="7" style="1630" customWidth="1"/>
    <col min="753" max="753" width="55.140625" style="1630" customWidth="1"/>
    <col min="754" max="754" width="4.85546875" style="1630" bestFit="1" customWidth="1"/>
    <col min="755" max="755" width="6" style="1630" bestFit="1" customWidth="1"/>
    <col min="756" max="756" width="8.85546875" style="1630" bestFit="1" customWidth="1"/>
    <col min="757" max="757" width="8.85546875" style="1630" customWidth="1"/>
    <col min="758" max="758" width="4.42578125" style="1630" bestFit="1" customWidth="1"/>
    <col min="759" max="759" width="8.140625" style="1630" bestFit="1" customWidth="1"/>
    <col min="760" max="760" width="4.42578125" style="1630" bestFit="1" customWidth="1"/>
    <col min="761" max="761" width="2.42578125" style="1630" customWidth="1"/>
    <col min="762" max="762" width="10.42578125" style="1630" bestFit="1" customWidth="1"/>
    <col min="763" max="763" width="8.85546875" style="1630" customWidth="1"/>
    <col min="764" max="764" width="11" style="1630" customWidth="1"/>
    <col min="765" max="765" width="10.42578125" style="1630" bestFit="1" customWidth="1"/>
    <col min="766" max="766" width="10.5703125" style="1630" customWidth="1"/>
    <col min="767" max="767" width="8.7109375" style="1630" bestFit="1" customWidth="1"/>
    <col min="768" max="768" width="10.42578125" style="1630" bestFit="1" customWidth="1"/>
    <col min="769" max="769" width="10" style="1630" bestFit="1" customWidth="1"/>
    <col min="770" max="770" width="12.7109375" style="1630" customWidth="1"/>
    <col min="771" max="1007" width="8.85546875" style="1630"/>
    <col min="1008" max="1008" width="7" style="1630" customWidth="1"/>
    <col min="1009" max="1009" width="55.140625" style="1630" customWidth="1"/>
    <col min="1010" max="1010" width="4.85546875" style="1630" bestFit="1" customWidth="1"/>
    <col min="1011" max="1011" width="6" style="1630" bestFit="1" customWidth="1"/>
    <col min="1012" max="1012" width="8.85546875" style="1630" bestFit="1" customWidth="1"/>
    <col min="1013" max="1013" width="8.85546875" style="1630" customWidth="1"/>
    <col min="1014" max="1014" width="4.42578125" style="1630" bestFit="1" customWidth="1"/>
    <col min="1015" max="1015" width="8.140625" style="1630" bestFit="1" customWidth="1"/>
    <col min="1016" max="1016" width="4.42578125" style="1630" bestFit="1" customWidth="1"/>
    <col min="1017" max="1017" width="2.42578125" style="1630" customWidth="1"/>
    <col min="1018" max="1018" width="10.42578125" style="1630" bestFit="1" customWidth="1"/>
    <col min="1019" max="1019" width="8.85546875" style="1630" customWidth="1"/>
    <col min="1020" max="1020" width="11" style="1630" customWidth="1"/>
    <col min="1021" max="1021" width="10.42578125" style="1630" bestFit="1" customWidth="1"/>
    <col min="1022" max="1022" width="10.5703125" style="1630" customWidth="1"/>
    <col min="1023" max="1023" width="8.7109375" style="1630" bestFit="1" customWidth="1"/>
    <col min="1024" max="1024" width="10.42578125" style="1630" bestFit="1" customWidth="1"/>
    <col min="1025" max="1025" width="10" style="1630" bestFit="1" customWidth="1"/>
    <col min="1026" max="1026" width="12.7109375" style="1630" customWidth="1"/>
    <col min="1027" max="1263" width="8.85546875" style="1630"/>
    <col min="1264" max="1264" width="7" style="1630" customWidth="1"/>
    <col min="1265" max="1265" width="55.140625" style="1630" customWidth="1"/>
    <col min="1266" max="1266" width="4.85546875" style="1630" bestFit="1" customWidth="1"/>
    <col min="1267" max="1267" width="6" style="1630" bestFit="1" customWidth="1"/>
    <col min="1268" max="1268" width="8.85546875" style="1630" bestFit="1" customWidth="1"/>
    <col min="1269" max="1269" width="8.85546875" style="1630" customWidth="1"/>
    <col min="1270" max="1270" width="4.42578125" style="1630" bestFit="1" customWidth="1"/>
    <col min="1271" max="1271" width="8.140625" style="1630" bestFit="1" customWidth="1"/>
    <col min="1272" max="1272" width="4.42578125" style="1630" bestFit="1" customWidth="1"/>
    <col min="1273" max="1273" width="2.42578125" style="1630" customWidth="1"/>
    <col min="1274" max="1274" width="10.42578125" style="1630" bestFit="1" customWidth="1"/>
    <col min="1275" max="1275" width="8.85546875" style="1630" customWidth="1"/>
    <col min="1276" max="1276" width="11" style="1630" customWidth="1"/>
    <col min="1277" max="1277" width="10.42578125" style="1630" bestFit="1" customWidth="1"/>
    <col min="1278" max="1278" width="10.5703125" style="1630" customWidth="1"/>
    <col min="1279" max="1279" width="8.7109375" style="1630" bestFit="1" customWidth="1"/>
    <col min="1280" max="1280" width="10.42578125" style="1630" bestFit="1" customWidth="1"/>
    <col min="1281" max="1281" width="10" style="1630" bestFit="1" customWidth="1"/>
    <col min="1282" max="1282" width="12.7109375" style="1630" customWidth="1"/>
    <col min="1283" max="1519" width="8.85546875" style="1630"/>
    <col min="1520" max="1520" width="7" style="1630" customWidth="1"/>
    <col min="1521" max="1521" width="55.140625" style="1630" customWidth="1"/>
    <col min="1522" max="1522" width="4.85546875" style="1630" bestFit="1" customWidth="1"/>
    <col min="1523" max="1523" width="6" style="1630" bestFit="1" customWidth="1"/>
    <col min="1524" max="1524" width="8.85546875" style="1630" bestFit="1" customWidth="1"/>
    <col min="1525" max="1525" width="8.85546875" style="1630" customWidth="1"/>
    <col min="1526" max="1526" width="4.42578125" style="1630" bestFit="1" customWidth="1"/>
    <col min="1527" max="1527" width="8.140625" style="1630" bestFit="1" customWidth="1"/>
    <col min="1528" max="1528" width="4.42578125" style="1630" bestFit="1" customWidth="1"/>
    <col min="1529" max="1529" width="2.42578125" style="1630" customWidth="1"/>
    <col min="1530" max="1530" width="10.42578125" style="1630" bestFit="1" customWidth="1"/>
    <col min="1531" max="1531" width="8.85546875" style="1630" customWidth="1"/>
    <col min="1532" max="1532" width="11" style="1630" customWidth="1"/>
    <col min="1533" max="1533" width="10.42578125" style="1630" bestFit="1" customWidth="1"/>
    <col min="1534" max="1534" width="10.5703125" style="1630" customWidth="1"/>
    <col min="1535" max="1535" width="8.7109375" style="1630" bestFit="1" customWidth="1"/>
    <col min="1536" max="1536" width="10.42578125" style="1630" bestFit="1" customWidth="1"/>
    <col min="1537" max="1537" width="10" style="1630" bestFit="1" customWidth="1"/>
    <col min="1538" max="1538" width="12.7109375" style="1630" customWidth="1"/>
    <col min="1539" max="1775" width="8.85546875" style="1630"/>
    <col min="1776" max="1776" width="7" style="1630" customWidth="1"/>
    <col min="1777" max="1777" width="55.140625" style="1630" customWidth="1"/>
    <col min="1778" max="1778" width="4.85546875" style="1630" bestFit="1" customWidth="1"/>
    <col min="1779" max="1779" width="6" style="1630" bestFit="1" customWidth="1"/>
    <col min="1780" max="1780" width="8.85546875" style="1630" bestFit="1" customWidth="1"/>
    <col min="1781" max="1781" width="8.85546875" style="1630" customWidth="1"/>
    <col min="1782" max="1782" width="4.42578125" style="1630" bestFit="1" customWidth="1"/>
    <col min="1783" max="1783" width="8.140625" style="1630" bestFit="1" customWidth="1"/>
    <col min="1784" max="1784" width="4.42578125" style="1630" bestFit="1" customWidth="1"/>
    <col min="1785" max="1785" width="2.42578125" style="1630" customWidth="1"/>
    <col min="1786" max="1786" width="10.42578125" style="1630" bestFit="1" customWidth="1"/>
    <col min="1787" max="1787" width="8.85546875" style="1630" customWidth="1"/>
    <col min="1788" max="1788" width="11" style="1630" customWidth="1"/>
    <col min="1789" max="1789" width="10.42578125" style="1630" bestFit="1" customWidth="1"/>
    <col min="1790" max="1790" width="10.5703125" style="1630" customWidth="1"/>
    <col min="1791" max="1791" width="8.7109375" style="1630" bestFit="1" customWidth="1"/>
    <col min="1792" max="1792" width="10.42578125" style="1630" bestFit="1" customWidth="1"/>
    <col min="1793" max="1793" width="10" style="1630" bestFit="1" customWidth="1"/>
    <col min="1794" max="1794" width="12.7109375" style="1630" customWidth="1"/>
    <col min="1795" max="2031" width="8.85546875" style="1630"/>
    <col min="2032" max="2032" width="7" style="1630" customWidth="1"/>
    <col min="2033" max="2033" width="55.140625" style="1630" customWidth="1"/>
    <col min="2034" max="2034" width="4.85546875" style="1630" bestFit="1" customWidth="1"/>
    <col min="2035" max="2035" width="6" style="1630" bestFit="1" customWidth="1"/>
    <col min="2036" max="2036" width="8.85546875" style="1630" bestFit="1" customWidth="1"/>
    <col min="2037" max="2037" width="8.85546875" style="1630" customWidth="1"/>
    <col min="2038" max="2038" width="4.42578125" style="1630" bestFit="1" customWidth="1"/>
    <col min="2039" max="2039" width="8.140625" style="1630" bestFit="1" customWidth="1"/>
    <col min="2040" max="2040" width="4.42578125" style="1630" bestFit="1" customWidth="1"/>
    <col min="2041" max="2041" width="2.42578125" style="1630" customWidth="1"/>
    <col min="2042" max="2042" width="10.42578125" style="1630" bestFit="1" customWidth="1"/>
    <col min="2043" max="2043" width="8.85546875" style="1630" customWidth="1"/>
    <col min="2044" max="2044" width="11" style="1630" customWidth="1"/>
    <col min="2045" max="2045" width="10.42578125" style="1630" bestFit="1" customWidth="1"/>
    <col min="2046" max="2046" width="10.5703125" style="1630" customWidth="1"/>
    <col min="2047" max="2047" width="8.7109375" style="1630" bestFit="1" customWidth="1"/>
    <col min="2048" max="2048" width="10.42578125" style="1630" bestFit="1" customWidth="1"/>
    <col min="2049" max="2049" width="10" style="1630" bestFit="1" customWidth="1"/>
    <col min="2050" max="2050" width="12.7109375" style="1630" customWidth="1"/>
    <col min="2051" max="2287" width="8.85546875" style="1630"/>
    <col min="2288" max="2288" width="7" style="1630" customWidth="1"/>
    <col min="2289" max="2289" width="55.140625" style="1630" customWidth="1"/>
    <col min="2290" max="2290" width="4.85546875" style="1630" bestFit="1" customWidth="1"/>
    <col min="2291" max="2291" width="6" style="1630" bestFit="1" customWidth="1"/>
    <col min="2292" max="2292" width="8.85546875" style="1630" bestFit="1" customWidth="1"/>
    <col min="2293" max="2293" width="8.85546875" style="1630" customWidth="1"/>
    <col min="2294" max="2294" width="4.42578125" style="1630" bestFit="1" customWidth="1"/>
    <col min="2295" max="2295" width="8.140625" style="1630" bestFit="1" customWidth="1"/>
    <col min="2296" max="2296" width="4.42578125" style="1630" bestFit="1" customWidth="1"/>
    <col min="2297" max="2297" width="2.42578125" style="1630" customWidth="1"/>
    <col min="2298" max="2298" width="10.42578125" style="1630" bestFit="1" customWidth="1"/>
    <col min="2299" max="2299" width="8.85546875" style="1630" customWidth="1"/>
    <col min="2300" max="2300" width="11" style="1630" customWidth="1"/>
    <col min="2301" max="2301" width="10.42578125" style="1630" bestFit="1" customWidth="1"/>
    <col min="2302" max="2302" width="10.5703125" style="1630" customWidth="1"/>
    <col min="2303" max="2303" width="8.7109375" style="1630" bestFit="1" customWidth="1"/>
    <col min="2304" max="2304" width="10.42578125" style="1630" bestFit="1" customWidth="1"/>
    <col min="2305" max="2305" width="10" style="1630" bestFit="1" customWidth="1"/>
    <col min="2306" max="2306" width="12.7109375" style="1630" customWidth="1"/>
    <col min="2307" max="2543" width="8.85546875" style="1630"/>
    <col min="2544" max="2544" width="7" style="1630" customWidth="1"/>
    <col min="2545" max="2545" width="55.140625" style="1630" customWidth="1"/>
    <col min="2546" max="2546" width="4.85546875" style="1630" bestFit="1" customWidth="1"/>
    <col min="2547" max="2547" width="6" style="1630" bestFit="1" customWidth="1"/>
    <col min="2548" max="2548" width="8.85546875" style="1630" bestFit="1" customWidth="1"/>
    <col min="2549" max="2549" width="8.85546875" style="1630" customWidth="1"/>
    <col min="2550" max="2550" width="4.42578125" style="1630" bestFit="1" customWidth="1"/>
    <col min="2551" max="2551" width="8.140625" style="1630" bestFit="1" customWidth="1"/>
    <col min="2552" max="2552" width="4.42578125" style="1630" bestFit="1" customWidth="1"/>
    <col min="2553" max="2553" width="2.42578125" style="1630" customWidth="1"/>
    <col min="2554" max="2554" width="10.42578125" style="1630" bestFit="1" customWidth="1"/>
    <col min="2555" max="2555" width="8.85546875" style="1630" customWidth="1"/>
    <col min="2556" max="2556" width="11" style="1630" customWidth="1"/>
    <col min="2557" max="2557" width="10.42578125" style="1630" bestFit="1" customWidth="1"/>
    <col min="2558" max="2558" width="10.5703125" style="1630" customWidth="1"/>
    <col min="2559" max="2559" width="8.7109375" style="1630" bestFit="1" customWidth="1"/>
    <col min="2560" max="2560" width="10.42578125" style="1630" bestFit="1" customWidth="1"/>
    <col min="2561" max="2561" width="10" style="1630" bestFit="1" customWidth="1"/>
    <col min="2562" max="2562" width="12.7109375" style="1630" customWidth="1"/>
    <col min="2563" max="2799" width="8.85546875" style="1630"/>
    <col min="2800" max="2800" width="7" style="1630" customWidth="1"/>
    <col min="2801" max="2801" width="55.140625" style="1630" customWidth="1"/>
    <col min="2802" max="2802" width="4.85546875" style="1630" bestFit="1" customWidth="1"/>
    <col min="2803" max="2803" width="6" style="1630" bestFit="1" customWidth="1"/>
    <col min="2804" max="2804" width="8.85546875" style="1630" bestFit="1" customWidth="1"/>
    <col min="2805" max="2805" width="8.85546875" style="1630" customWidth="1"/>
    <col min="2806" max="2806" width="4.42578125" style="1630" bestFit="1" customWidth="1"/>
    <col min="2807" max="2807" width="8.140625" style="1630" bestFit="1" customWidth="1"/>
    <col min="2808" max="2808" width="4.42578125" style="1630" bestFit="1" customWidth="1"/>
    <col min="2809" max="2809" width="2.42578125" style="1630" customWidth="1"/>
    <col min="2810" max="2810" width="10.42578125" style="1630" bestFit="1" customWidth="1"/>
    <col min="2811" max="2811" width="8.85546875" style="1630" customWidth="1"/>
    <col min="2812" max="2812" width="11" style="1630" customWidth="1"/>
    <col min="2813" max="2813" width="10.42578125" style="1630" bestFit="1" customWidth="1"/>
    <col min="2814" max="2814" width="10.5703125" style="1630" customWidth="1"/>
    <col min="2815" max="2815" width="8.7109375" style="1630" bestFit="1" customWidth="1"/>
    <col min="2816" max="2816" width="10.42578125" style="1630" bestFit="1" customWidth="1"/>
    <col min="2817" max="2817" width="10" style="1630" bestFit="1" customWidth="1"/>
    <col min="2818" max="2818" width="12.7109375" style="1630" customWidth="1"/>
    <col min="2819" max="3055" width="8.85546875" style="1630"/>
    <col min="3056" max="3056" width="7" style="1630" customWidth="1"/>
    <col min="3057" max="3057" width="55.140625" style="1630" customWidth="1"/>
    <col min="3058" max="3058" width="4.85546875" style="1630" bestFit="1" customWidth="1"/>
    <col min="3059" max="3059" width="6" style="1630" bestFit="1" customWidth="1"/>
    <col min="3060" max="3060" width="8.85546875" style="1630" bestFit="1" customWidth="1"/>
    <col min="3061" max="3061" width="8.85546875" style="1630" customWidth="1"/>
    <col min="3062" max="3062" width="4.42578125" style="1630" bestFit="1" customWidth="1"/>
    <col min="3063" max="3063" width="8.140625" style="1630" bestFit="1" customWidth="1"/>
    <col min="3064" max="3064" width="4.42578125" style="1630" bestFit="1" customWidth="1"/>
    <col min="3065" max="3065" width="2.42578125" style="1630" customWidth="1"/>
    <col min="3066" max="3066" width="10.42578125" style="1630" bestFit="1" customWidth="1"/>
    <col min="3067" max="3067" width="8.85546875" style="1630" customWidth="1"/>
    <col min="3068" max="3068" width="11" style="1630" customWidth="1"/>
    <col min="3069" max="3069" width="10.42578125" style="1630" bestFit="1" customWidth="1"/>
    <col min="3070" max="3070" width="10.5703125" style="1630" customWidth="1"/>
    <col min="3071" max="3071" width="8.7109375" style="1630" bestFit="1" customWidth="1"/>
    <col min="3072" max="3072" width="10.42578125" style="1630" bestFit="1" customWidth="1"/>
    <col min="3073" max="3073" width="10" style="1630" bestFit="1" customWidth="1"/>
    <col min="3074" max="3074" width="12.7109375" style="1630" customWidth="1"/>
    <col min="3075" max="3311" width="8.85546875" style="1630"/>
    <col min="3312" max="3312" width="7" style="1630" customWidth="1"/>
    <col min="3313" max="3313" width="55.140625" style="1630" customWidth="1"/>
    <col min="3314" max="3314" width="4.85546875" style="1630" bestFit="1" customWidth="1"/>
    <col min="3315" max="3315" width="6" style="1630" bestFit="1" customWidth="1"/>
    <col min="3316" max="3316" width="8.85546875" style="1630" bestFit="1" customWidth="1"/>
    <col min="3317" max="3317" width="8.85546875" style="1630" customWidth="1"/>
    <col min="3318" max="3318" width="4.42578125" style="1630" bestFit="1" customWidth="1"/>
    <col min="3319" max="3319" width="8.140625" style="1630" bestFit="1" customWidth="1"/>
    <col min="3320" max="3320" width="4.42578125" style="1630" bestFit="1" customWidth="1"/>
    <col min="3321" max="3321" width="2.42578125" style="1630" customWidth="1"/>
    <col min="3322" max="3322" width="10.42578125" style="1630" bestFit="1" customWidth="1"/>
    <col min="3323" max="3323" width="8.85546875" style="1630" customWidth="1"/>
    <col min="3324" max="3324" width="11" style="1630" customWidth="1"/>
    <col min="3325" max="3325" width="10.42578125" style="1630" bestFit="1" customWidth="1"/>
    <col min="3326" max="3326" width="10.5703125" style="1630" customWidth="1"/>
    <col min="3327" max="3327" width="8.7109375" style="1630" bestFit="1" customWidth="1"/>
    <col min="3328" max="3328" width="10.42578125" style="1630" bestFit="1" customWidth="1"/>
    <col min="3329" max="3329" width="10" style="1630" bestFit="1" customWidth="1"/>
    <col min="3330" max="3330" width="12.7109375" style="1630" customWidth="1"/>
    <col min="3331" max="3567" width="8.85546875" style="1630"/>
    <col min="3568" max="3568" width="7" style="1630" customWidth="1"/>
    <col min="3569" max="3569" width="55.140625" style="1630" customWidth="1"/>
    <col min="3570" max="3570" width="4.85546875" style="1630" bestFit="1" customWidth="1"/>
    <col min="3571" max="3571" width="6" style="1630" bestFit="1" customWidth="1"/>
    <col min="3572" max="3572" width="8.85546875" style="1630" bestFit="1" customWidth="1"/>
    <col min="3573" max="3573" width="8.85546875" style="1630" customWidth="1"/>
    <col min="3574" max="3574" width="4.42578125" style="1630" bestFit="1" customWidth="1"/>
    <col min="3575" max="3575" width="8.140625" style="1630" bestFit="1" customWidth="1"/>
    <col min="3576" max="3576" width="4.42578125" style="1630" bestFit="1" customWidth="1"/>
    <col min="3577" max="3577" width="2.42578125" style="1630" customWidth="1"/>
    <col min="3578" max="3578" width="10.42578125" style="1630" bestFit="1" customWidth="1"/>
    <col min="3579" max="3579" width="8.85546875" style="1630" customWidth="1"/>
    <col min="3580" max="3580" width="11" style="1630" customWidth="1"/>
    <col min="3581" max="3581" width="10.42578125" style="1630" bestFit="1" customWidth="1"/>
    <col min="3582" max="3582" width="10.5703125" style="1630" customWidth="1"/>
    <col min="3583" max="3583" width="8.7109375" style="1630" bestFit="1" customWidth="1"/>
    <col min="3584" max="3584" width="10.42578125" style="1630" bestFit="1" customWidth="1"/>
    <col min="3585" max="3585" width="10" style="1630" bestFit="1" customWidth="1"/>
    <col min="3586" max="3586" width="12.7109375" style="1630" customWidth="1"/>
    <col min="3587" max="3823" width="8.85546875" style="1630"/>
    <col min="3824" max="3824" width="7" style="1630" customWidth="1"/>
    <col min="3825" max="3825" width="55.140625" style="1630" customWidth="1"/>
    <col min="3826" max="3826" width="4.85546875" style="1630" bestFit="1" customWidth="1"/>
    <col min="3827" max="3827" width="6" style="1630" bestFit="1" customWidth="1"/>
    <col min="3828" max="3828" width="8.85546875" style="1630" bestFit="1" customWidth="1"/>
    <col min="3829" max="3829" width="8.85546875" style="1630" customWidth="1"/>
    <col min="3830" max="3830" width="4.42578125" style="1630" bestFit="1" customWidth="1"/>
    <col min="3831" max="3831" width="8.140625" style="1630" bestFit="1" customWidth="1"/>
    <col min="3832" max="3832" width="4.42578125" style="1630" bestFit="1" customWidth="1"/>
    <col min="3833" max="3833" width="2.42578125" style="1630" customWidth="1"/>
    <col min="3834" max="3834" width="10.42578125" style="1630" bestFit="1" customWidth="1"/>
    <col min="3835" max="3835" width="8.85546875" style="1630" customWidth="1"/>
    <col min="3836" max="3836" width="11" style="1630" customWidth="1"/>
    <col min="3837" max="3837" width="10.42578125" style="1630" bestFit="1" customWidth="1"/>
    <col min="3838" max="3838" width="10.5703125" style="1630" customWidth="1"/>
    <col min="3839" max="3839" width="8.7109375" style="1630" bestFit="1" customWidth="1"/>
    <col min="3840" max="3840" width="10.42578125" style="1630" bestFit="1" customWidth="1"/>
    <col min="3841" max="3841" width="10" style="1630" bestFit="1" customWidth="1"/>
    <col min="3842" max="3842" width="12.7109375" style="1630" customWidth="1"/>
    <col min="3843" max="4079" width="8.85546875" style="1630"/>
    <col min="4080" max="4080" width="7" style="1630" customWidth="1"/>
    <col min="4081" max="4081" width="55.140625" style="1630" customWidth="1"/>
    <col min="4082" max="4082" width="4.85546875" style="1630" bestFit="1" customWidth="1"/>
    <col min="4083" max="4083" width="6" style="1630" bestFit="1" customWidth="1"/>
    <col min="4084" max="4084" width="8.85546875" style="1630" bestFit="1" customWidth="1"/>
    <col min="4085" max="4085" width="8.85546875" style="1630" customWidth="1"/>
    <col min="4086" max="4086" width="4.42578125" style="1630" bestFit="1" customWidth="1"/>
    <col min="4087" max="4087" width="8.140625" style="1630" bestFit="1" customWidth="1"/>
    <col min="4088" max="4088" width="4.42578125" style="1630" bestFit="1" customWidth="1"/>
    <col min="4089" max="4089" width="2.42578125" style="1630" customWidth="1"/>
    <col min="4090" max="4090" width="10.42578125" style="1630" bestFit="1" customWidth="1"/>
    <col min="4091" max="4091" width="8.85546875" style="1630" customWidth="1"/>
    <col min="4092" max="4092" width="11" style="1630" customWidth="1"/>
    <col min="4093" max="4093" width="10.42578125" style="1630" bestFit="1" customWidth="1"/>
    <col min="4094" max="4094" width="10.5703125" style="1630" customWidth="1"/>
    <col min="4095" max="4095" width="8.7109375" style="1630" bestFit="1" customWidth="1"/>
    <col min="4096" max="4096" width="10.42578125" style="1630" bestFit="1" customWidth="1"/>
    <col min="4097" max="4097" width="10" style="1630" bestFit="1" customWidth="1"/>
    <col min="4098" max="4098" width="12.7109375" style="1630" customWidth="1"/>
    <col min="4099" max="4335" width="8.85546875" style="1630"/>
    <col min="4336" max="4336" width="7" style="1630" customWidth="1"/>
    <col min="4337" max="4337" width="55.140625" style="1630" customWidth="1"/>
    <col min="4338" max="4338" width="4.85546875" style="1630" bestFit="1" customWidth="1"/>
    <col min="4339" max="4339" width="6" style="1630" bestFit="1" customWidth="1"/>
    <col min="4340" max="4340" width="8.85546875" style="1630" bestFit="1" customWidth="1"/>
    <col min="4341" max="4341" width="8.85546875" style="1630" customWidth="1"/>
    <col min="4342" max="4342" width="4.42578125" style="1630" bestFit="1" customWidth="1"/>
    <col min="4343" max="4343" width="8.140625" style="1630" bestFit="1" customWidth="1"/>
    <col min="4344" max="4344" width="4.42578125" style="1630" bestFit="1" customWidth="1"/>
    <col min="4345" max="4345" width="2.42578125" style="1630" customWidth="1"/>
    <col min="4346" max="4346" width="10.42578125" style="1630" bestFit="1" customWidth="1"/>
    <col min="4347" max="4347" width="8.85546875" style="1630" customWidth="1"/>
    <col min="4348" max="4348" width="11" style="1630" customWidth="1"/>
    <col min="4349" max="4349" width="10.42578125" style="1630" bestFit="1" customWidth="1"/>
    <col min="4350" max="4350" width="10.5703125" style="1630" customWidth="1"/>
    <col min="4351" max="4351" width="8.7109375" style="1630" bestFit="1" customWidth="1"/>
    <col min="4352" max="4352" width="10.42578125" style="1630" bestFit="1" customWidth="1"/>
    <col min="4353" max="4353" width="10" style="1630" bestFit="1" customWidth="1"/>
    <col min="4354" max="4354" width="12.7109375" style="1630" customWidth="1"/>
    <col min="4355" max="4591" width="8.85546875" style="1630"/>
    <col min="4592" max="4592" width="7" style="1630" customWidth="1"/>
    <col min="4593" max="4593" width="55.140625" style="1630" customWidth="1"/>
    <col min="4594" max="4594" width="4.85546875" style="1630" bestFit="1" customWidth="1"/>
    <col min="4595" max="4595" width="6" style="1630" bestFit="1" customWidth="1"/>
    <col min="4596" max="4596" width="8.85546875" style="1630" bestFit="1" customWidth="1"/>
    <col min="4597" max="4597" width="8.85546875" style="1630" customWidth="1"/>
    <col min="4598" max="4598" width="4.42578125" style="1630" bestFit="1" customWidth="1"/>
    <col min="4599" max="4599" width="8.140625" style="1630" bestFit="1" customWidth="1"/>
    <col min="4600" max="4600" width="4.42578125" style="1630" bestFit="1" customWidth="1"/>
    <col min="4601" max="4601" width="2.42578125" style="1630" customWidth="1"/>
    <col min="4602" max="4602" width="10.42578125" style="1630" bestFit="1" customWidth="1"/>
    <col min="4603" max="4603" width="8.85546875" style="1630" customWidth="1"/>
    <col min="4604" max="4604" width="11" style="1630" customWidth="1"/>
    <col min="4605" max="4605" width="10.42578125" style="1630" bestFit="1" customWidth="1"/>
    <col min="4606" max="4606" width="10.5703125" style="1630" customWidth="1"/>
    <col min="4607" max="4607" width="8.7109375" style="1630" bestFit="1" customWidth="1"/>
    <col min="4608" max="4608" width="10.42578125" style="1630" bestFit="1" customWidth="1"/>
    <col min="4609" max="4609" width="10" style="1630" bestFit="1" customWidth="1"/>
    <col min="4610" max="4610" width="12.7109375" style="1630" customWidth="1"/>
    <col min="4611" max="4847" width="8.85546875" style="1630"/>
    <col min="4848" max="4848" width="7" style="1630" customWidth="1"/>
    <col min="4849" max="4849" width="55.140625" style="1630" customWidth="1"/>
    <col min="4850" max="4850" width="4.85546875" style="1630" bestFit="1" customWidth="1"/>
    <col min="4851" max="4851" width="6" style="1630" bestFit="1" customWidth="1"/>
    <col min="4852" max="4852" width="8.85546875" style="1630" bestFit="1" customWidth="1"/>
    <col min="4853" max="4853" width="8.85546875" style="1630" customWidth="1"/>
    <col min="4854" max="4854" width="4.42578125" style="1630" bestFit="1" customWidth="1"/>
    <col min="4855" max="4855" width="8.140625" style="1630" bestFit="1" customWidth="1"/>
    <col min="4856" max="4856" width="4.42578125" style="1630" bestFit="1" customWidth="1"/>
    <col min="4857" max="4857" width="2.42578125" style="1630" customWidth="1"/>
    <col min="4858" max="4858" width="10.42578125" style="1630" bestFit="1" customWidth="1"/>
    <col min="4859" max="4859" width="8.85546875" style="1630" customWidth="1"/>
    <col min="4860" max="4860" width="11" style="1630" customWidth="1"/>
    <col min="4861" max="4861" width="10.42578125" style="1630" bestFit="1" customWidth="1"/>
    <col min="4862" max="4862" width="10.5703125" style="1630" customWidth="1"/>
    <col min="4863" max="4863" width="8.7109375" style="1630" bestFit="1" customWidth="1"/>
    <col min="4864" max="4864" width="10.42578125" style="1630" bestFit="1" customWidth="1"/>
    <col min="4865" max="4865" width="10" style="1630" bestFit="1" customWidth="1"/>
    <col min="4866" max="4866" width="12.7109375" style="1630" customWidth="1"/>
    <col min="4867" max="5103" width="8.85546875" style="1630"/>
    <col min="5104" max="5104" width="7" style="1630" customWidth="1"/>
    <col min="5105" max="5105" width="55.140625" style="1630" customWidth="1"/>
    <col min="5106" max="5106" width="4.85546875" style="1630" bestFit="1" customWidth="1"/>
    <col min="5107" max="5107" width="6" style="1630" bestFit="1" customWidth="1"/>
    <col min="5108" max="5108" width="8.85546875" style="1630" bestFit="1" customWidth="1"/>
    <col min="5109" max="5109" width="8.85546875" style="1630" customWidth="1"/>
    <col min="5110" max="5110" width="4.42578125" style="1630" bestFit="1" customWidth="1"/>
    <col min="5111" max="5111" width="8.140625" style="1630" bestFit="1" customWidth="1"/>
    <col min="5112" max="5112" width="4.42578125" style="1630" bestFit="1" customWidth="1"/>
    <col min="5113" max="5113" width="2.42578125" style="1630" customWidth="1"/>
    <col min="5114" max="5114" width="10.42578125" style="1630" bestFit="1" customWidth="1"/>
    <col min="5115" max="5115" width="8.85546875" style="1630" customWidth="1"/>
    <col min="5116" max="5116" width="11" style="1630" customWidth="1"/>
    <col min="5117" max="5117" width="10.42578125" style="1630" bestFit="1" customWidth="1"/>
    <col min="5118" max="5118" width="10.5703125" style="1630" customWidth="1"/>
    <col min="5119" max="5119" width="8.7109375" style="1630" bestFit="1" customWidth="1"/>
    <col min="5120" max="5120" width="10.42578125" style="1630" bestFit="1" customWidth="1"/>
    <col min="5121" max="5121" width="10" style="1630" bestFit="1" customWidth="1"/>
    <col min="5122" max="5122" width="12.7109375" style="1630" customWidth="1"/>
    <col min="5123" max="5359" width="8.85546875" style="1630"/>
    <col min="5360" max="5360" width="7" style="1630" customWidth="1"/>
    <col min="5361" max="5361" width="55.140625" style="1630" customWidth="1"/>
    <col min="5362" max="5362" width="4.85546875" style="1630" bestFit="1" customWidth="1"/>
    <col min="5363" max="5363" width="6" style="1630" bestFit="1" customWidth="1"/>
    <col min="5364" max="5364" width="8.85546875" style="1630" bestFit="1" customWidth="1"/>
    <col min="5365" max="5365" width="8.85546875" style="1630" customWidth="1"/>
    <col min="5366" max="5366" width="4.42578125" style="1630" bestFit="1" customWidth="1"/>
    <col min="5367" max="5367" width="8.140625" style="1630" bestFit="1" customWidth="1"/>
    <col min="5368" max="5368" width="4.42578125" style="1630" bestFit="1" customWidth="1"/>
    <col min="5369" max="5369" width="2.42578125" style="1630" customWidth="1"/>
    <col min="5370" max="5370" width="10.42578125" style="1630" bestFit="1" customWidth="1"/>
    <col min="5371" max="5371" width="8.85546875" style="1630" customWidth="1"/>
    <col min="5372" max="5372" width="11" style="1630" customWidth="1"/>
    <col min="5373" max="5373" width="10.42578125" style="1630" bestFit="1" customWidth="1"/>
    <col min="5374" max="5374" width="10.5703125" style="1630" customWidth="1"/>
    <col min="5375" max="5375" width="8.7109375" style="1630" bestFit="1" customWidth="1"/>
    <col min="5376" max="5376" width="10.42578125" style="1630" bestFit="1" customWidth="1"/>
    <col min="5377" max="5377" width="10" style="1630" bestFit="1" customWidth="1"/>
    <col min="5378" max="5378" width="12.7109375" style="1630" customWidth="1"/>
    <col min="5379" max="5615" width="8.85546875" style="1630"/>
    <col min="5616" max="5616" width="7" style="1630" customWidth="1"/>
    <col min="5617" max="5617" width="55.140625" style="1630" customWidth="1"/>
    <col min="5618" max="5618" width="4.85546875" style="1630" bestFit="1" customWidth="1"/>
    <col min="5619" max="5619" width="6" style="1630" bestFit="1" customWidth="1"/>
    <col min="5620" max="5620" width="8.85546875" style="1630" bestFit="1" customWidth="1"/>
    <col min="5621" max="5621" width="8.85546875" style="1630" customWidth="1"/>
    <col min="5622" max="5622" width="4.42578125" style="1630" bestFit="1" customWidth="1"/>
    <col min="5623" max="5623" width="8.140625" style="1630" bestFit="1" customWidth="1"/>
    <col min="5624" max="5624" width="4.42578125" style="1630" bestFit="1" customWidth="1"/>
    <col min="5625" max="5625" width="2.42578125" style="1630" customWidth="1"/>
    <col min="5626" max="5626" width="10.42578125" style="1630" bestFit="1" customWidth="1"/>
    <col min="5627" max="5627" width="8.85546875" style="1630" customWidth="1"/>
    <col min="5628" max="5628" width="11" style="1630" customWidth="1"/>
    <col min="5629" max="5629" width="10.42578125" style="1630" bestFit="1" customWidth="1"/>
    <col min="5630" max="5630" width="10.5703125" style="1630" customWidth="1"/>
    <col min="5631" max="5631" width="8.7109375" style="1630" bestFit="1" customWidth="1"/>
    <col min="5632" max="5632" width="10.42578125" style="1630" bestFit="1" customWidth="1"/>
    <col min="5633" max="5633" width="10" style="1630" bestFit="1" customWidth="1"/>
    <col min="5634" max="5634" width="12.7109375" style="1630" customWidth="1"/>
    <col min="5635" max="5871" width="8.85546875" style="1630"/>
    <col min="5872" max="5872" width="7" style="1630" customWidth="1"/>
    <col min="5873" max="5873" width="55.140625" style="1630" customWidth="1"/>
    <col min="5874" max="5874" width="4.85546875" style="1630" bestFit="1" customWidth="1"/>
    <col min="5875" max="5875" width="6" style="1630" bestFit="1" customWidth="1"/>
    <col min="5876" max="5876" width="8.85546875" style="1630" bestFit="1" customWidth="1"/>
    <col min="5877" max="5877" width="8.85546875" style="1630" customWidth="1"/>
    <col min="5878" max="5878" width="4.42578125" style="1630" bestFit="1" customWidth="1"/>
    <col min="5879" max="5879" width="8.140625" style="1630" bestFit="1" customWidth="1"/>
    <col min="5880" max="5880" width="4.42578125" style="1630" bestFit="1" customWidth="1"/>
    <col min="5881" max="5881" width="2.42578125" style="1630" customWidth="1"/>
    <col min="5882" max="5882" width="10.42578125" style="1630" bestFit="1" customWidth="1"/>
    <col min="5883" max="5883" width="8.85546875" style="1630" customWidth="1"/>
    <col min="5884" max="5884" width="11" style="1630" customWidth="1"/>
    <col min="5885" max="5885" width="10.42578125" style="1630" bestFit="1" customWidth="1"/>
    <col min="5886" max="5886" width="10.5703125" style="1630" customWidth="1"/>
    <col min="5887" max="5887" width="8.7109375" style="1630" bestFit="1" customWidth="1"/>
    <col min="5888" max="5888" width="10.42578125" style="1630" bestFit="1" customWidth="1"/>
    <col min="5889" max="5889" width="10" style="1630" bestFit="1" customWidth="1"/>
    <col min="5890" max="5890" width="12.7109375" style="1630" customWidth="1"/>
    <col min="5891" max="6127" width="8.85546875" style="1630"/>
    <col min="6128" max="6128" width="7" style="1630" customWidth="1"/>
    <col min="6129" max="6129" width="55.140625" style="1630" customWidth="1"/>
    <col min="6130" max="6130" width="4.85546875" style="1630" bestFit="1" customWidth="1"/>
    <col min="6131" max="6131" width="6" style="1630" bestFit="1" customWidth="1"/>
    <col min="6132" max="6132" width="8.85546875" style="1630" bestFit="1" customWidth="1"/>
    <col min="6133" max="6133" width="8.85546875" style="1630" customWidth="1"/>
    <col min="6134" max="6134" width="4.42578125" style="1630" bestFit="1" customWidth="1"/>
    <col min="6135" max="6135" width="8.140625" style="1630" bestFit="1" customWidth="1"/>
    <col min="6136" max="6136" width="4.42578125" style="1630" bestFit="1" customWidth="1"/>
    <col min="6137" max="6137" width="2.42578125" style="1630" customWidth="1"/>
    <col min="6138" max="6138" width="10.42578125" style="1630" bestFit="1" customWidth="1"/>
    <col min="6139" max="6139" width="8.85546875" style="1630" customWidth="1"/>
    <col min="6140" max="6140" width="11" style="1630" customWidth="1"/>
    <col min="6141" max="6141" width="10.42578125" style="1630" bestFit="1" customWidth="1"/>
    <col min="6142" max="6142" width="10.5703125" style="1630" customWidth="1"/>
    <col min="6143" max="6143" width="8.7109375" style="1630" bestFit="1" customWidth="1"/>
    <col min="6144" max="6144" width="10.42578125" style="1630" bestFit="1" customWidth="1"/>
    <col min="6145" max="6145" width="10" style="1630" bestFit="1" customWidth="1"/>
    <col min="6146" max="6146" width="12.7109375" style="1630" customWidth="1"/>
    <col min="6147" max="6383" width="8.85546875" style="1630"/>
    <col min="6384" max="6384" width="7" style="1630" customWidth="1"/>
    <col min="6385" max="6385" width="55.140625" style="1630" customWidth="1"/>
    <col min="6386" max="6386" width="4.85546875" style="1630" bestFit="1" customWidth="1"/>
    <col min="6387" max="6387" width="6" style="1630" bestFit="1" customWidth="1"/>
    <col min="6388" max="6388" width="8.85546875" style="1630" bestFit="1" customWidth="1"/>
    <col min="6389" max="6389" width="8.85546875" style="1630" customWidth="1"/>
    <col min="6390" max="6390" width="4.42578125" style="1630" bestFit="1" customWidth="1"/>
    <col min="6391" max="6391" width="8.140625" style="1630" bestFit="1" customWidth="1"/>
    <col min="6392" max="6392" width="4.42578125" style="1630" bestFit="1" customWidth="1"/>
    <col min="6393" max="6393" width="2.42578125" style="1630" customWidth="1"/>
    <col min="6394" max="6394" width="10.42578125" style="1630" bestFit="1" customWidth="1"/>
    <col min="6395" max="6395" width="8.85546875" style="1630" customWidth="1"/>
    <col min="6396" max="6396" width="11" style="1630" customWidth="1"/>
    <col min="6397" max="6397" width="10.42578125" style="1630" bestFit="1" customWidth="1"/>
    <col min="6398" max="6398" width="10.5703125" style="1630" customWidth="1"/>
    <col min="6399" max="6399" width="8.7109375" style="1630" bestFit="1" customWidth="1"/>
    <col min="6400" max="6400" width="10.42578125" style="1630" bestFit="1" customWidth="1"/>
    <col min="6401" max="6401" width="10" style="1630" bestFit="1" customWidth="1"/>
    <col min="6402" max="6402" width="12.7109375" style="1630" customWidth="1"/>
    <col min="6403" max="6639" width="8.85546875" style="1630"/>
    <col min="6640" max="6640" width="7" style="1630" customWidth="1"/>
    <col min="6641" max="6641" width="55.140625" style="1630" customWidth="1"/>
    <col min="6642" max="6642" width="4.85546875" style="1630" bestFit="1" customWidth="1"/>
    <col min="6643" max="6643" width="6" style="1630" bestFit="1" customWidth="1"/>
    <col min="6644" max="6644" width="8.85546875" style="1630" bestFit="1" customWidth="1"/>
    <col min="6645" max="6645" width="8.85546875" style="1630" customWidth="1"/>
    <col min="6646" max="6646" width="4.42578125" style="1630" bestFit="1" customWidth="1"/>
    <col min="6647" max="6647" width="8.140625" style="1630" bestFit="1" customWidth="1"/>
    <col min="6648" max="6648" width="4.42578125" style="1630" bestFit="1" customWidth="1"/>
    <col min="6649" max="6649" width="2.42578125" style="1630" customWidth="1"/>
    <col min="6650" max="6650" width="10.42578125" style="1630" bestFit="1" customWidth="1"/>
    <col min="6651" max="6651" width="8.85546875" style="1630" customWidth="1"/>
    <col min="6652" max="6652" width="11" style="1630" customWidth="1"/>
    <col min="6653" max="6653" width="10.42578125" style="1630" bestFit="1" customWidth="1"/>
    <col min="6654" max="6654" width="10.5703125" style="1630" customWidth="1"/>
    <col min="6655" max="6655" width="8.7109375" style="1630" bestFit="1" customWidth="1"/>
    <col min="6656" max="6656" width="10.42578125" style="1630" bestFit="1" customWidth="1"/>
    <col min="6657" max="6657" width="10" style="1630" bestFit="1" customWidth="1"/>
    <col min="6658" max="6658" width="12.7109375" style="1630" customWidth="1"/>
    <col min="6659" max="6895" width="8.85546875" style="1630"/>
    <col min="6896" max="6896" width="7" style="1630" customWidth="1"/>
    <col min="6897" max="6897" width="55.140625" style="1630" customWidth="1"/>
    <col min="6898" max="6898" width="4.85546875" style="1630" bestFit="1" customWidth="1"/>
    <col min="6899" max="6899" width="6" style="1630" bestFit="1" customWidth="1"/>
    <col min="6900" max="6900" width="8.85546875" style="1630" bestFit="1" customWidth="1"/>
    <col min="6901" max="6901" width="8.85546875" style="1630" customWidth="1"/>
    <col min="6902" max="6902" width="4.42578125" style="1630" bestFit="1" customWidth="1"/>
    <col min="6903" max="6903" width="8.140625" style="1630" bestFit="1" customWidth="1"/>
    <col min="6904" max="6904" width="4.42578125" style="1630" bestFit="1" customWidth="1"/>
    <col min="6905" max="6905" width="2.42578125" style="1630" customWidth="1"/>
    <col min="6906" max="6906" width="10.42578125" style="1630" bestFit="1" customWidth="1"/>
    <col min="6907" max="6907" width="8.85546875" style="1630" customWidth="1"/>
    <col min="6908" max="6908" width="11" style="1630" customWidth="1"/>
    <col min="6909" max="6909" width="10.42578125" style="1630" bestFit="1" customWidth="1"/>
    <col min="6910" max="6910" width="10.5703125" style="1630" customWidth="1"/>
    <col min="6911" max="6911" width="8.7109375" style="1630" bestFit="1" customWidth="1"/>
    <col min="6912" max="6912" width="10.42578125" style="1630" bestFit="1" customWidth="1"/>
    <col min="6913" max="6913" width="10" style="1630" bestFit="1" customWidth="1"/>
    <col min="6914" max="6914" width="12.7109375" style="1630" customWidth="1"/>
    <col min="6915" max="7151" width="8.85546875" style="1630"/>
    <col min="7152" max="7152" width="7" style="1630" customWidth="1"/>
    <col min="7153" max="7153" width="55.140625" style="1630" customWidth="1"/>
    <col min="7154" max="7154" width="4.85546875" style="1630" bestFit="1" customWidth="1"/>
    <col min="7155" max="7155" width="6" style="1630" bestFit="1" customWidth="1"/>
    <col min="7156" max="7156" width="8.85546875" style="1630" bestFit="1" customWidth="1"/>
    <col min="7157" max="7157" width="8.85546875" style="1630" customWidth="1"/>
    <col min="7158" max="7158" width="4.42578125" style="1630" bestFit="1" customWidth="1"/>
    <col min="7159" max="7159" width="8.140625" style="1630" bestFit="1" customWidth="1"/>
    <col min="7160" max="7160" width="4.42578125" style="1630" bestFit="1" customWidth="1"/>
    <col min="7161" max="7161" width="2.42578125" style="1630" customWidth="1"/>
    <col min="7162" max="7162" width="10.42578125" style="1630" bestFit="1" customWidth="1"/>
    <col min="7163" max="7163" width="8.85546875" style="1630" customWidth="1"/>
    <col min="7164" max="7164" width="11" style="1630" customWidth="1"/>
    <col min="7165" max="7165" width="10.42578125" style="1630" bestFit="1" customWidth="1"/>
    <col min="7166" max="7166" width="10.5703125" style="1630" customWidth="1"/>
    <col min="7167" max="7167" width="8.7109375" style="1630" bestFit="1" customWidth="1"/>
    <col min="7168" max="7168" width="10.42578125" style="1630" bestFit="1" customWidth="1"/>
    <col min="7169" max="7169" width="10" style="1630" bestFit="1" customWidth="1"/>
    <col min="7170" max="7170" width="12.7109375" style="1630" customWidth="1"/>
    <col min="7171" max="7407" width="8.85546875" style="1630"/>
    <col min="7408" max="7408" width="7" style="1630" customWidth="1"/>
    <col min="7409" max="7409" width="55.140625" style="1630" customWidth="1"/>
    <col min="7410" max="7410" width="4.85546875" style="1630" bestFit="1" customWidth="1"/>
    <col min="7411" max="7411" width="6" style="1630" bestFit="1" customWidth="1"/>
    <col min="7412" max="7412" width="8.85546875" style="1630" bestFit="1" customWidth="1"/>
    <col min="7413" max="7413" width="8.85546875" style="1630" customWidth="1"/>
    <col min="7414" max="7414" width="4.42578125" style="1630" bestFit="1" customWidth="1"/>
    <col min="7415" max="7415" width="8.140625" style="1630" bestFit="1" customWidth="1"/>
    <col min="7416" max="7416" width="4.42578125" style="1630" bestFit="1" customWidth="1"/>
    <col min="7417" max="7417" width="2.42578125" style="1630" customWidth="1"/>
    <col min="7418" max="7418" width="10.42578125" style="1630" bestFit="1" customWidth="1"/>
    <col min="7419" max="7419" width="8.85546875" style="1630" customWidth="1"/>
    <col min="7420" max="7420" width="11" style="1630" customWidth="1"/>
    <col min="7421" max="7421" width="10.42578125" style="1630" bestFit="1" customWidth="1"/>
    <col min="7422" max="7422" width="10.5703125" style="1630" customWidth="1"/>
    <col min="7423" max="7423" width="8.7109375" style="1630" bestFit="1" customWidth="1"/>
    <col min="7424" max="7424" width="10.42578125" style="1630" bestFit="1" customWidth="1"/>
    <col min="7425" max="7425" width="10" style="1630" bestFit="1" customWidth="1"/>
    <col min="7426" max="7426" width="12.7109375" style="1630" customWidth="1"/>
    <col min="7427" max="7663" width="8.85546875" style="1630"/>
    <col min="7664" max="7664" width="7" style="1630" customWidth="1"/>
    <col min="7665" max="7665" width="55.140625" style="1630" customWidth="1"/>
    <col min="7666" max="7666" width="4.85546875" style="1630" bestFit="1" customWidth="1"/>
    <col min="7667" max="7667" width="6" style="1630" bestFit="1" customWidth="1"/>
    <col min="7668" max="7668" width="8.85546875" style="1630" bestFit="1" customWidth="1"/>
    <col min="7669" max="7669" width="8.85546875" style="1630" customWidth="1"/>
    <col min="7670" max="7670" width="4.42578125" style="1630" bestFit="1" customWidth="1"/>
    <col min="7671" max="7671" width="8.140625" style="1630" bestFit="1" customWidth="1"/>
    <col min="7672" max="7672" width="4.42578125" style="1630" bestFit="1" customWidth="1"/>
    <col min="7673" max="7673" width="2.42578125" style="1630" customWidth="1"/>
    <col min="7674" max="7674" width="10.42578125" style="1630" bestFit="1" customWidth="1"/>
    <col min="7675" max="7675" width="8.85546875" style="1630" customWidth="1"/>
    <col min="7676" max="7676" width="11" style="1630" customWidth="1"/>
    <col min="7677" max="7677" width="10.42578125" style="1630" bestFit="1" customWidth="1"/>
    <col min="7678" max="7678" width="10.5703125" style="1630" customWidth="1"/>
    <col min="7679" max="7679" width="8.7109375" style="1630" bestFit="1" customWidth="1"/>
    <col min="7680" max="7680" width="10.42578125" style="1630" bestFit="1" customWidth="1"/>
    <col min="7681" max="7681" width="10" style="1630" bestFit="1" customWidth="1"/>
    <col min="7682" max="7682" width="12.7109375" style="1630" customWidth="1"/>
    <col min="7683" max="7919" width="8.85546875" style="1630"/>
    <col min="7920" max="7920" width="7" style="1630" customWidth="1"/>
    <col min="7921" max="7921" width="55.140625" style="1630" customWidth="1"/>
    <col min="7922" max="7922" width="4.85546875" style="1630" bestFit="1" customWidth="1"/>
    <col min="7923" max="7923" width="6" style="1630" bestFit="1" customWidth="1"/>
    <col min="7924" max="7924" width="8.85546875" style="1630" bestFit="1" customWidth="1"/>
    <col min="7925" max="7925" width="8.85546875" style="1630" customWidth="1"/>
    <col min="7926" max="7926" width="4.42578125" style="1630" bestFit="1" customWidth="1"/>
    <col min="7927" max="7927" width="8.140625" style="1630" bestFit="1" customWidth="1"/>
    <col min="7928" max="7928" width="4.42578125" style="1630" bestFit="1" customWidth="1"/>
    <col min="7929" max="7929" width="2.42578125" style="1630" customWidth="1"/>
    <col min="7930" max="7930" width="10.42578125" style="1630" bestFit="1" customWidth="1"/>
    <col min="7931" max="7931" width="8.85546875" style="1630" customWidth="1"/>
    <col min="7932" max="7932" width="11" style="1630" customWidth="1"/>
    <col min="7933" max="7933" width="10.42578125" style="1630" bestFit="1" customWidth="1"/>
    <col min="7934" max="7934" width="10.5703125" style="1630" customWidth="1"/>
    <col min="7935" max="7935" width="8.7109375" style="1630" bestFit="1" customWidth="1"/>
    <col min="7936" max="7936" width="10.42578125" style="1630" bestFit="1" customWidth="1"/>
    <col min="7937" max="7937" width="10" style="1630" bestFit="1" customWidth="1"/>
    <col min="7938" max="7938" width="12.7109375" style="1630" customWidth="1"/>
    <col min="7939" max="8175" width="8.85546875" style="1630"/>
    <col min="8176" max="8176" width="7" style="1630" customWidth="1"/>
    <col min="8177" max="8177" width="55.140625" style="1630" customWidth="1"/>
    <col min="8178" max="8178" width="4.85546875" style="1630" bestFit="1" customWidth="1"/>
    <col min="8179" max="8179" width="6" style="1630" bestFit="1" customWidth="1"/>
    <col min="8180" max="8180" width="8.85546875" style="1630" bestFit="1" customWidth="1"/>
    <col min="8181" max="8181" width="8.85546875" style="1630" customWidth="1"/>
    <col min="8182" max="8182" width="4.42578125" style="1630" bestFit="1" customWidth="1"/>
    <col min="8183" max="8183" width="8.140625" style="1630" bestFit="1" customWidth="1"/>
    <col min="8184" max="8184" width="4.42578125" style="1630" bestFit="1" customWidth="1"/>
    <col min="8185" max="8185" width="2.42578125" style="1630" customWidth="1"/>
    <col min="8186" max="8186" width="10.42578125" style="1630" bestFit="1" customWidth="1"/>
    <col min="8187" max="8187" width="8.85546875" style="1630" customWidth="1"/>
    <col min="8188" max="8188" width="11" style="1630" customWidth="1"/>
    <col min="8189" max="8189" width="10.42578125" style="1630" bestFit="1" customWidth="1"/>
    <col min="8190" max="8190" width="10.5703125" style="1630" customWidth="1"/>
    <col min="8191" max="8191" width="8.7109375" style="1630" bestFit="1" customWidth="1"/>
    <col min="8192" max="8192" width="10.42578125" style="1630" bestFit="1" customWidth="1"/>
    <col min="8193" max="8193" width="10" style="1630" bestFit="1" customWidth="1"/>
    <col min="8194" max="8194" width="12.7109375" style="1630" customWidth="1"/>
    <col min="8195" max="8431" width="8.85546875" style="1630"/>
    <col min="8432" max="8432" width="7" style="1630" customWidth="1"/>
    <col min="8433" max="8433" width="55.140625" style="1630" customWidth="1"/>
    <col min="8434" max="8434" width="4.85546875" style="1630" bestFit="1" customWidth="1"/>
    <col min="8435" max="8435" width="6" style="1630" bestFit="1" customWidth="1"/>
    <col min="8436" max="8436" width="8.85546875" style="1630" bestFit="1" customWidth="1"/>
    <col min="8437" max="8437" width="8.85546875" style="1630" customWidth="1"/>
    <col min="8438" max="8438" width="4.42578125" style="1630" bestFit="1" customWidth="1"/>
    <col min="8439" max="8439" width="8.140625" style="1630" bestFit="1" customWidth="1"/>
    <col min="8440" max="8440" width="4.42578125" style="1630" bestFit="1" customWidth="1"/>
    <col min="8441" max="8441" width="2.42578125" style="1630" customWidth="1"/>
    <col min="8442" max="8442" width="10.42578125" style="1630" bestFit="1" customWidth="1"/>
    <col min="8443" max="8443" width="8.85546875" style="1630" customWidth="1"/>
    <col min="8444" max="8444" width="11" style="1630" customWidth="1"/>
    <col min="8445" max="8445" width="10.42578125" style="1630" bestFit="1" customWidth="1"/>
    <col min="8446" max="8446" width="10.5703125" style="1630" customWidth="1"/>
    <col min="8447" max="8447" width="8.7109375" style="1630" bestFit="1" customWidth="1"/>
    <col min="8448" max="8448" width="10.42578125" style="1630" bestFit="1" customWidth="1"/>
    <col min="8449" max="8449" width="10" style="1630" bestFit="1" customWidth="1"/>
    <col min="8450" max="8450" width="12.7109375" style="1630" customWidth="1"/>
    <col min="8451" max="8687" width="8.85546875" style="1630"/>
    <col min="8688" max="8688" width="7" style="1630" customWidth="1"/>
    <col min="8689" max="8689" width="55.140625" style="1630" customWidth="1"/>
    <col min="8690" max="8690" width="4.85546875" style="1630" bestFit="1" customWidth="1"/>
    <col min="8691" max="8691" width="6" style="1630" bestFit="1" customWidth="1"/>
    <col min="8692" max="8692" width="8.85546875" style="1630" bestFit="1" customWidth="1"/>
    <col min="8693" max="8693" width="8.85546875" style="1630" customWidth="1"/>
    <col min="8694" max="8694" width="4.42578125" style="1630" bestFit="1" customWidth="1"/>
    <col min="8695" max="8695" width="8.140625" style="1630" bestFit="1" customWidth="1"/>
    <col min="8696" max="8696" width="4.42578125" style="1630" bestFit="1" customWidth="1"/>
    <col min="8697" max="8697" width="2.42578125" style="1630" customWidth="1"/>
    <col min="8698" max="8698" width="10.42578125" style="1630" bestFit="1" customWidth="1"/>
    <col min="8699" max="8699" width="8.85546875" style="1630" customWidth="1"/>
    <col min="8700" max="8700" width="11" style="1630" customWidth="1"/>
    <col min="8701" max="8701" width="10.42578125" style="1630" bestFit="1" customWidth="1"/>
    <col min="8702" max="8702" width="10.5703125" style="1630" customWidth="1"/>
    <col min="8703" max="8703" width="8.7109375" style="1630" bestFit="1" customWidth="1"/>
    <col min="8704" max="8704" width="10.42578125" style="1630" bestFit="1" customWidth="1"/>
    <col min="8705" max="8705" width="10" style="1630" bestFit="1" customWidth="1"/>
    <col min="8706" max="8706" width="12.7109375" style="1630" customWidth="1"/>
    <col min="8707" max="8943" width="8.85546875" style="1630"/>
    <col min="8944" max="8944" width="7" style="1630" customWidth="1"/>
    <col min="8945" max="8945" width="55.140625" style="1630" customWidth="1"/>
    <col min="8946" max="8946" width="4.85546875" style="1630" bestFit="1" customWidth="1"/>
    <col min="8947" max="8947" width="6" style="1630" bestFit="1" customWidth="1"/>
    <col min="8948" max="8948" width="8.85546875" style="1630" bestFit="1" customWidth="1"/>
    <col min="8949" max="8949" width="8.85546875" style="1630" customWidth="1"/>
    <col min="8950" max="8950" width="4.42578125" style="1630" bestFit="1" customWidth="1"/>
    <col min="8951" max="8951" width="8.140625" style="1630" bestFit="1" customWidth="1"/>
    <col min="8952" max="8952" width="4.42578125" style="1630" bestFit="1" customWidth="1"/>
    <col min="8953" max="8953" width="2.42578125" style="1630" customWidth="1"/>
    <col min="8954" max="8954" width="10.42578125" style="1630" bestFit="1" customWidth="1"/>
    <col min="8955" max="8955" width="8.85546875" style="1630" customWidth="1"/>
    <col min="8956" max="8956" width="11" style="1630" customWidth="1"/>
    <col min="8957" max="8957" width="10.42578125" style="1630" bestFit="1" customWidth="1"/>
    <col min="8958" max="8958" width="10.5703125" style="1630" customWidth="1"/>
    <col min="8959" max="8959" width="8.7109375" style="1630" bestFit="1" customWidth="1"/>
    <col min="8960" max="8960" width="10.42578125" style="1630" bestFit="1" customWidth="1"/>
    <col min="8961" max="8961" width="10" style="1630" bestFit="1" customWidth="1"/>
    <col min="8962" max="8962" width="12.7109375" style="1630" customWidth="1"/>
    <col min="8963" max="9199" width="8.85546875" style="1630"/>
    <col min="9200" max="9200" width="7" style="1630" customWidth="1"/>
    <col min="9201" max="9201" width="55.140625" style="1630" customWidth="1"/>
    <col min="9202" max="9202" width="4.85546875" style="1630" bestFit="1" customWidth="1"/>
    <col min="9203" max="9203" width="6" style="1630" bestFit="1" customWidth="1"/>
    <col min="9204" max="9204" width="8.85546875" style="1630" bestFit="1" customWidth="1"/>
    <col min="9205" max="9205" width="8.85546875" style="1630" customWidth="1"/>
    <col min="9206" max="9206" width="4.42578125" style="1630" bestFit="1" customWidth="1"/>
    <col min="9207" max="9207" width="8.140625" style="1630" bestFit="1" customWidth="1"/>
    <col min="9208" max="9208" width="4.42578125" style="1630" bestFit="1" customWidth="1"/>
    <col min="9209" max="9209" width="2.42578125" style="1630" customWidth="1"/>
    <col min="9210" max="9210" width="10.42578125" style="1630" bestFit="1" customWidth="1"/>
    <col min="9211" max="9211" width="8.85546875" style="1630" customWidth="1"/>
    <col min="9212" max="9212" width="11" style="1630" customWidth="1"/>
    <col min="9213" max="9213" width="10.42578125" style="1630" bestFit="1" customWidth="1"/>
    <col min="9214" max="9214" width="10.5703125" style="1630" customWidth="1"/>
    <col min="9215" max="9215" width="8.7109375" style="1630" bestFit="1" customWidth="1"/>
    <col min="9216" max="9216" width="10.42578125" style="1630" bestFit="1" customWidth="1"/>
    <col min="9217" max="9217" width="10" style="1630" bestFit="1" customWidth="1"/>
    <col min="9218" max="9218" width="12.7109375" style="1630" customWidth="1"/>
    <col min="9219" max="9455" width="8.85546875" style="1630"/>
    <col min="9456" max="9456" width="7" style="1630" customWidth="1"/>
    <col min="9457" max="9457" width="55.140625" style="1630" customWidth="1"/>
    <col min="9458" max="9458" width="4.85546875" style="1630" bestFit="1" customWidth="1"/>
    <col min="9459" max="9459" width="6" style="1630" bestFit="1" customWidth="1"/>
    <col min="9460" max="9460" width="8.85546875" style="1630" bestFit="1" customWidth="1"/>
    <col min="9461" max="9461" width="8.85546875" style="1630" customWidth="1"/>
    <col min="9462" max="9462" width="4.42578125" style="1630" bestFit="1" customWidth="1"/>
    <col min="9463" max="9463" width="8.140625" style="1630" bestFit="1" customWidth="1"/>
    <col min="9464" max="9464" width="4.42578125" style="1630" bestFit="1" customWidth="1"/>
    <col min="9465" max="9465" width="2.42578125" style="1630" customWidth="1"/>
    <col min="9466" max="9466" width="10.42578125" style="1630" bestFit="1" customWidth="1"/>
    <col min="9467" max="9467" width="8.85546875" style="1630" customWidth="1"/>
    <col min="9468" max="9468" width="11" style="1630" customWidth="1"/>
    <col min="9469" max="9469" width="10.42578125" style="1630" bestFit="1" customWidth="1"/>
    <col min="9470" max="9470" width="10.5703125" style="1630" customWidth="1"/>
    <col min="9471" max="9471" width="8.7109375" style="1630" bestFit="1" customWidth="1"/>
    <col min="9472" max="9472" width="10.42578125" style="1630" bestFit="1" customWidth="1"/>
    <col min="9473" max="9473" width="10" style="1630" bestFit="1" customWidth="1"/>
    <col min="9474" max="9474" width="12.7109375" style="1630" customWidth="1"/>
    <col min="9475" max="9711" width="8.85546875" style="1630"/>
    <col min="9712" max="9712" width="7" style="1630" customWidth="1"/>
    <col min="9713" max="9713" width="55.140625" style="1630" customWidth="1"/>
    <col min="9714" max="9714" width="4.85546875" style="1630" bestFit="1" customWidth="1"/>
    <col min="9715" max="9715" width="6" style="1630" bestFit="1" customWidth="1"/>
    <col min="9716" max="9716" width="8.85546875" style="1630" bestFit="1" customWidth="1"/>
    <col min="9717" max="9717" width="8.85546875" style="1630" customWidth="1"/>
    <col min="9718" max="9718" width="4.42578125" style="1630" bestFit="1" customWidth="1"/>
    <col min="9719" max="9719" width="8.140625" style="1630" bestFit="1" customWidth="1"/>
    <col min="9720" max="9720" width="4.42578125" style="1630" bestFit="1" customWidth="1"/>
    <col min="9721" max="9721" width="2.42578125" style="1630" customWidth="1"/>
    <col min="9722" max="9722" width="10.42578125" style="1630" bestFit="1" customWidth="1"/>
    <col min="9723" max="9723" width="8.85546875" style="1630" customWidth="1"/>
    <col min="9724" max="9724" width="11" style="1630" customWidth="1"/>
    <col min="9725" max="9725" width="10.42578125" style="1630" bestFit="1" customWidth="1"/>
    <col min="9726" max="9726" width="10.5703125" style="1630" customWidth="1"/>
    <col min="9727" max="9727" width="8.7109375" style="1630" bestFit="1" customWidth="1"/>
    <col min="9728" max="9728" width="10.42578125" style="1630" bestFit="1" customWidth="1"/>
    <col min="9729" max="9729" width="10" style="1630" bestFit="1" customWidth="1"/>
    <col min="9730" max="9730" width="12.7109375" style="1630" customWidth="1"/>
    <col min="9731" max="9967" width="8.85546875" style="1630"/>
    <col min="9968" max="9968" width="7" style="1630" customWidth="1"/>
    <col min="9969" max="9969" width="55.140625" style="1630" customWidth="1"/>
    <col min="9970" max="9970" width="4.85546875" style="1630" bestFit="1" customWidth="1"/>
    <col min="9971" max="9971" width="6" style="1630" bestFit="1" customWidth="1"/>
    <col min="9972" max="9972" width="8.85546875" style="1630" bestFit="1" customWidth="1"/>
    <col min="9973" max="9973" width="8.85546875" style="1630" customWidth="1"/>
    <col min="9974" max="9974" width="4.42578125" style="1630" bestFit="1" customWidth="1"/>
    <col min="9975" max="9975" width="8.140625" style="1630" bestFit="1" customWidth="1"/>
    <col min="9976" max="9976" width="4.42578125" style="1630" bestFit="1" customWidth="1"/>
    <col min="9977" max="9977" width="2.42578125" style="1630" customWidth="1"/>
    <col min="9978" max="9978" width="10.42578125" style="1630" bestFit="1" customWidth="1"/>
    <col min="9979" max="9979" width="8.85546875" style="1630" customWidth="1"/>
    <col min="9980" max="9980" width="11" style="1630" customWidth="1"/>
    <col min="9981" max="9981" width="10.42578125" style="1630" bestFit="1" customWidth="1"/>
    <col min="9982" max="9982" width="10.5703125" style="1630" customWidth="1"/>
    <col min="9983" max="9983" width="8.7109375" style="1630" bestFit="1" customWidth="1"/>
    <col min="9984" max="9984" width="10.42578125" style="1630" bestFit="1" customWidth="1"/>
    <col min="9985" max="9985" width="10" style="1630" bestFit="1" customWidth="1"/>
    <col min="9986" max="9986" width="12.7109375" style="1630" customWidth="1"/>
    <col min="9987" max="10223" width="8.85546875" style="1630"/>
    <col min="10224" max="10224" width="7" style="1630" customWidth="1"/>
    <col min="10225" max="10225" width="55.140625" style="1630" customWidth="1"/>
    <col min="10226" max="10226" width="4.85546875" style="1630" bestFit="1" customWidth="1"/>
    <col min="10227" max="10227" width="6" style="1630" bestFit="1" customWidth="1"/>
    <col min="10228" max="10228" width="8.85546875" style="1630" bestFit="1" customWidth="1"/>
    <col min="10229" max="10229" width="8.85546875" style="1630" customWidth="1"/>
    <col min="10230" max="10230" width="4.42578125" style="1630" bestFit="1" customWidth="1"/>
    <col min="10231" max="10231" width="8.140625" style="1630" bestFit="1" customWidth="1"/>
    <col min="10232" max="10232" width="4.42578125" style="1630" bestFit="1" customWidth="1"/>
    <col min="10233" max="10233" width="2.42578125" style="1630" customWidth="1"/>
    <col min="10234" max="10234" width="10.42578125" style="1630" bestFit="1" customWidth="1"/>
    <col min="10235" max="10235" width="8.85546875" style="1630" customWidth="1"/>
    <col min="10236" max="10236" width="11" style="1630" customWidth="1"/>
    <col min="10237" max="10237" width="10.42578125" style="1630" bestFit="1" customWidth="1"/>
    <col min="10238" max="10238" width="10.5703125" style="1630" customWidth="1"/>
    <col min="10239" max="10239" width="8.7109375" style="1630" bestFit="1" customWidth="1"/>
    <col min="10240" max="10240" width="10.42578125" style="1630" bestFit="1" customWidth="1"/>
    <col min="10241" max="10241" width="10" style="1630" bestFit="1" customWidth="1"/>
    <col min="10242" max="10242" width="12.7109375" style="1630" customWidth="1"/>
    <col min="10243" max="10479" width="8.85546875" style="1630"/>
    <col min="10480" max="10480" width="7" style="1630" customWidth="1"/>
    <col min="10481" max="10481" width="55.140625" style="1630" customWidth="1"/>
    <col min="10482" max="10482" width="4.85546875" style="1630" bestFit="1" customWidth="1"/>
    <col min="10483" max="10483" width="6" style="1630" bestFit="1" customWidth="1"/>
    <col min="10484" max="10484" width="8.85546875" style="1630" bestFit="1" customWidth="1"/>
    <col min="10485" max="10485" width="8.85546875" style="1630" customWidth="1"/>
    <col min="10486" max="10486" width="4.42578125" style="1630" bestFit="1" customWidth="1"/>
    <col min="10487" max="10487" width="8.140625" style="1630" bestFit="1" customWidth="1"/>
    <col min="10488" max="10488" width="4.42578125" style="1630" bestFit="1" customWidth="1"/>
    <col min="10489" max="10489" width="2.42578125" style="1630" customWidth="1"/>
    <col min="10490" max="10490" width="10.42578125" style="1630" bestFit="1" customWidth="1"/>
    <col min="10491" max="10491" width="8.85546875" style="1630" customWidth="1"/>
    <col min="10492" max="10492" width="11" style="1630" customWidth="1"/>
    <col min="10493" max="10493" width="10.42578125" style="1630" bestFit="1" customWidth="1"/>
    <col min="10494" max="10494" width="10.5703125" style="1630" customWidth="1"/>
    <col min="10495" max="10495" width="8.7109375" style="1630" bestFit="1" customWidth="1"/>
    <col min="10496" max="10496" width="10.42578125" style="1630" bestFit="1" customWidth="1"/>
    <col min="10497" max="10497" width="10" style="1630" bestFit="1" customWidth="1"/>
    <col min="10498" max="10498" width="12.7109375" style="1630" customWidth="1"/>
    <col min="10499" max="10735" width="8.85546875" style="1630"/>
    <col min="10736" max="10736" width="7" style="1630" customWidth="1"/>
    <col min="10737" max="10737" width="55.140625" style="1630" customWidth="1"/>
    <col min="10738" max="10738" width="4.85546875" style="1630" bestFit="1" customWidth="1"/>
    <col min="10739" max="10739" width="6" style="1630" bestFit="1" customWidth="1"/>
    <col min="10740" max="10740" width="8.85546875" style="1630" bestFit="1" customWidth="1"/>
    <col min="10741" max="10741" width="8.85546875" style="1630" customWidth="1"/>
    <col min="10742" max="10742" width="4.42578125" style="1630" bestFit="1" customWidth="1"/>
    <col min="10743" max="10743" width="8.140625" style="1630" bestFit="1" customWidth="1"/>
    <col min="10744" max="10744" width="4.42578125" style="1630" bestFit="1" customWidth="1"/>
    <col min="10745" max="10745" width="2.42578125" style="1630" customWidth="1"/>
    <col min="10746" max="10746" width="10.42578125" style="1630" bestFit="1" customWidth="1"/>
    <col min="10747" max="10747" width="8.85546875" style="1630" customWidth="1"/>
    <col min="10748" max="10748" width="11" style="1630" customWidth="1"/>
    <col min="10749" max="10749" width="10.42578125" style="1630" bestFit="1" customWidth="1"/>
    <col min="10750" max="10750" width="10.5703125" style="1630" customWidth="1"/>
    <col min="10751" max="10751" width="8.7109375" style="1630" bestFit="1" customWidth="1"/>
    <col min="10752" max="10752" width="10.42578125" style="1630" bestFit="1" customWidth="1"/>
    <col min="10753" max="10753" width="10" style="1630" bestFit="1" customWidth="1"/>
    <col min="10754" max="10754" width="12.7109375" style="1630" customWidth="1"/>
    <col min="10755" max="10991" width="8.85546875" style="1630"/>
    <col min="10992" max="10992" width="7" style="1630" customWidth="1"/>
    <col min="10993" max="10993" width="55.140625" style="1630" customWidth="1"/>
    <col min="10994" max="10994" width="4.85546875" style="1630" bestFit="1" customWidth="1"/>
    <col min="10995" max="10995" width="6" style="1630" bestFit="1" customWidth="1"/>
    <col min="10996" max="10996" width="8.85546875" style="1630" bestFit="1" customWidth="1"/>
    <col min="10997" max="10997" width="8.85546875" style="1630" customWidth="1"/>
    <col min="10998" max="10998" width="4.42578125" style="1630" bestFit="1" customWidth="1"/>
    <col min="10999" max="10999" width="8.140625" style="1630" bestFit="1" customWidth="1"/>
    <col min="11000" max="11000" width="4.42578125" style="1630" bestFit="1" customWidth="1"/>
    <col min="11001" max="11001" width="2.42578125" style="1630" customWidth="1"/>
    <col min="11002" max="11002" width="10.42578125" style="1630" bestFit="1" customWidth="1"/>
    <col min="11003" max="11003" width="8.85546875" style="1630" customWidth="1"/>
    <col min="11004" max="11004" width="11" style="1630" customWidth="1"/>
    <col min="11005" max="11005" width="10.42578125" style="1630" bestFit="1" customWidth="1"/>
    <col min="11006" max="11006" width="10.5703125" style="1630" customWidth="1"/>
    <col min="11007" max="11007" width="8.7109375" style="1630" bestFit="1" customWidth="1"/>
    <col min="11008" max="11008" width="10.42578125" style="1630" bestFit="1" customWidth="1"/>
    <col min="11009" max="11009" width="10" style="1630" bestFit="1" customWidth="1"/>
    <col min="11010" max="11010" width="12.7109375" style="1630" customWidth="1"/>
    <col min="11011" max="11247" width="8.85546875" style="1630"/>
    <col min="11248" max="11248" width="7" style="1630" customWidth="1"/>
    <col min="11249" max="11249" width="55.140625" style="1630" customWidth="1"/>
    <col min="11250" max="11250" width="4.85546875" style="1630" bestFit="1" customWidth="1"/>
    <col min="11251" max="11251" width="6" style="1630" bestFit="1" customWidth="1"/>
    <col min="11252" max="11252" width="8.85546875" style="1630" bestFit="1" customWidth="1"/>
    <col min="11253" max="11253" width="8.85546875" style="1630" customWidth="1"/>
    <col min="11254" max="11254" width="4.42578125" style="1630" bestFit="1" customWidth="1"/>
    <col min="11255" max="11255" width="8.140625" style="1630" bestFit="1" customWidth="1"/>
    <col min="11256" max="11256" width="4.42578125" style="1630" bestFit="1" customWidth="1"/>
    <col min="11257" max="11257" width="2.42578125" style="1630" customWidth="1"/>
    <col min="11258" max="11258" width="10.42578125" style="1630" bestFit="1" customWidth="1"/>
    <col min="11259" max="11259" width="8.85546875" style="1630" customWidth="1"/>
    <col min="11260" max="11260" width="11" style="1630" customWidth="1"/>
    <col min="11261" max="11261" width="10.42578125" style="1630" bestFit="1" customWidth="1"/>
    <col min="11262" max="11262" width="10.5703125" style="1630" customWidth="1"/>
    <col min="11263" max="11263" width="8.7109375" style="1630" bestFit="1" customWidth="1"/>
    <col min="11264" max="11264" width="10.42578125" style="1630" bestFit="1" customWidth="1"/>
    <col min="11265" max="11265" width="10" style="1630" bestFit="1" customWidth="1"/>
    <col min="11266" max="11266" width="12.7109375" style="1630" customWidth="1"/>
    <col min="11267" max="11503" width="8.85546875" style="1630"/>
    <col min="11504" max="11504" width="7" style="1630" customWidth="1"/>
    <col min="11505" max="11505" width="55.140625" style="1630" customWidth="1"/>
    <col min="11506" max="11506" width="4.85546875" style="1630" bestFit="1" customWidth="1"/>
    <col min="11507" max="11507" width="6" style="1630" bestFit="1" customWidth="1"/>
    <col min="11508" max="11508" width="8.85546875" style="1630" bestFit="1" customWidth="1"/>
    <col min="11509" max="11509" width="8.85546875" style="1630" customWidth="1"/>
    <col min="11510" max="11510" width="4.42578125" style="1630" bestFit="1" customWidth="1"/>
    <col min="11511" max="11511" width="8.140625" style="1630" bestFit="1" customWidth="1"/>
    <col min="11512" max="11512" width="4.42578125" style="1630" bestFit="1" customWidth="1"/>
    <col min="11513" max="11513" width="2.42578125" style="1630" customWidth="1"/>
    <col min="11514" max="11514" width="10.42578125" style="1630" bestFit="1" customWidth="1"/>
    <col min="11515" max="11515" width="8.85546875" style="1630" customWidth="1"/>
    <col min="11516" max="11516" width="11" style="1630" customWidth="1"/>
    <col min="11517" max="11517" width="10.42578125" style="1630" bestFit="1" customWidth="1"/>
    <col min="11518" max="11518" width="10.5703125" style="1630" customWidth="1"/>
    <col min="11519" max="11519" width="8.7109375" style="1630" bestFit="1" customWidth="1"/>
    <col min="11520" max="11520" width="10.42578125" style="1630" bestFit="1" customWidth="1"/>
    <col min="11521" max="11521" width="10" style="1630" bestFit="1" customWidth="1"/>
    <col min="11522" max="11522" width="12.7109375" style="1630" customWidth="1"/>
    <col min="11523" max="11759" width="8.85546875" style="1630"/>
    <col min="11760" max="11760" width="7" style="1630" customWidth="1"/>
    <col min="11761" max="11761" width="55.140625" style="1630" customWidth="1"/>
    <col min="11762" max="11762" width="4.85546875" style="1630" bestFit="1" customWidth="1"/>
    <col min="11763" max="11763" width="6" style="1630" bestFit="1" customWidth="1"/>
    <col min="11764" max="11764" width="8.85546875" style="1630" bestFit="1" customWidth="1"/>
    <col min="11765" max="11765" width="8.85546875" style="1630" customWidth="1"/>
    <col min="11766" max="11766" width="4.42578125" style="1630" bestFit="1" customWidth="1"/>
    <col min="11767" max="11767" width="8.140625" style="1630" bestFit="1" customWidth="1"/>
    <col min="11768" max="11768" width="4.42578125" style="1630" bestFit="1" customWidth="1"/>
    <col min="11769" max="11769" width="2.42578125" style="1630" customWidth="1"/>
    <col min="11770" max="11770" width="10.42578125" style="1630" bestFit="1" customWidth="1"/>
    <col min="11771" max="11771" width="8.85546875" style="1630" customWidth="1"/>
    <col min="11772" max="11772" width="11" style="1630" customWidth="1"/>
    <col min="11773" max="11773" width="10.42578125" style="1630" bestFit="1" customWidth="1"/>
    <col min="11774" max="11774" width="10.5703125" style="1630" customWidth="1"/>
    <col min="11775" max="11775" width="8.7109375" style="1630" bestFit="1" customWidth="1"/>
    <col min="11776" max="11776" width="10.42578125" style="1630" bestFit="1" customWidth="1"/>
    <col min="11777" max="11777" width="10" style="1630" bestFit="1" customWidth="1"/>
    <col min="11778" max="11778" width="12.7109375" style="1630" customWidth="1"/>
    <col min="11779" max="12015" width="8.85546875" style="1630"/>
    <col min="12016" max="12016" width="7" style="1630" customWidth="1"/>
    <col min="12017" max="12017" width="55.140625" style="1630" customWidth="1"/>
    <col min="12018" max="12018" width="4.85546875" style="1630" bestFit="1" customWidth="1"/>
    <col min="12019" max="12019" width="6" style="1630" bestFit="1" customWidth="1"/>
    <col min="12020" max="12020" width="8.85546875" style="1630" bestFit="1" customWidth="1"/>
    <col min="12021" max="12021" width="8.85546875" style="1630" customWidth="1"/>
    <col min="12022" max="12022" width="4.42578125" style="1630" bestFit="1" customWidth="1"/>
    <col min="12023" max="12023" width="8.140625" style="1630" bestFit="1" customWidth="1"/>
    <col min="12024" max="12024" width="4.42578125" style="1630" bestFit="1" customWidth="1"/>
    <col min="12025" max="12025" width="2.42578125" style="1630" customWidth="1"/>
    <col min="12026" max="12026" width="10.42578125" style="1630" bestFit="1" customWidth="1"/>
    <col min="12027" max="12027" width="8.85546875" style="1630" customWidth="1"/>
    <col min="12028" max="12028" width="11" style="1630" customWidth="1"/>
    <col min="12029" max="12029" width="10.42578125" style="1630" bestFit="1" customWidth="1"/>
    <col min="12030" max="12030" width="10.5703125" style="1630" customWidth="1"/>
    <col min="12031" max="12031" width="8.7109375" style="1630" bestFit="1" customWidth="1"/>
    <col min="12032" max="12032" width="10.42578125" style="1630" bestFit="1" customWidth="1"/>
    <col min="12033" max="12033" width="10" style="1630" bestFit="1" customWidth="1"/>
    <col min="12034" max="12034" width="12.7109375" style="1630" customWidth="1"/>
    <col min="12035" max="12271" width="8.85546875" style="1630"/>
    <col min="12272" max="12272" width="7" style="1630" customWidth="1"/>
    <col min="12273" max="12273" width="55.140625" style="1630" customWidth="1"/>
    <col min="12274" max="12274" width="4.85546875" style="1630" bestFit="1" customWidth="1"/>
    <col min="12275" max="12275" width="6" style="1630" bestFit="1" customWidth="1"/>
    <col min="12276" max="12276" width="8.85546875" style="1630" bestFit="1" customWidth="1"/>
    <col min="12277" max="12277" width="8.85546875" style="1630" customWidth="1"/>
    <col min="12278" max="12278" width="4.42578125" style="1630" bestFit="1" customWidth="1"/>
    <col min="12279" max="12279" width="8.140625" style="1630" bestFit="1" customWidth="1"/>
    <col min="12280" max="12280" width="4.42578125" style="1630" bestFit="1" customWidth="1"/>
    <col min="12281" max="12281" width="2.42578125" style="1630" customWidth="1"/>
    <col min="12282" max="12282" width="10.42578125" style="1630" bestFit="1" customWidth="1"/>
    <col min="12283" max="12283" width="8.85546875" style="1630" customWidth="1"/>
    <col min="12284" max="12284" width="11" style="1630" customWidth="1"/>
    <col min="12285" max="12285" width="10.42578125" style="1630" bestFit="1" customWidth="1"/>
    <col min="12286" max="12286" width="10.5703125" style="1630" customWidth="1"/>
    <col min="12287" max="12287" width="8.7109375" style="1630" bestFit="1" customWidth="1"/>
    <col min="12288" max="12288" width="10.42578125" style="1630" bestFit="1" customWidth="1"/>
    <col min="12289" max="12289" width="10" style="1630" bestFit="1" customWidth="1"/>
    <col min="12290" max="12290" width="12.7109375" style="1630" customWidth="1"/>
    <col min="12291" max="12527" width="8.85546875" style="1630"/>
    <col min="12528" max="12528" width="7" style="1630" customWidth="1"/>
    <col min="12529" max="12529" width="55.140625" style="1630" customWidth="1"/>
    <col min="12530" max="12530" width="4.85546875" style="1630" bestFit="1" customWidth="1"/>
    <col min="12531" max="12531" width="6" style="1630" bestFit="1" customWidth="1"/>
    <col min="12532" max="12532" width="8.85546875" style="1630" bestFit="1" customWidth="1"/>
    <col min="12533" max="12533" width="8.85546875" style="1630" customWidth="1"/>
    <col min="12534" max="12534" width="4.42578125" style="1630" bestFit="1" customWidth="1"/>
    <col min="12535" max="12535" width="8.140625" style="1630" bestFit="1" customWidth="1"/>
    <col min="12536" max="12536" width="4.42578125" style="1630" bestFit="1" customWidth="1"/>
    <col min="12537" max="12537" width="2.42578125" style="1630" customWidth="1"/>
    <col min="12538" max="12538" width="10.42578125" style="1630" bestFit="1" customWidth="1"/>
    <col min="12539" max="12539" width="8.85546875" style="1630" customWidth="1"/>
    <col min="12540" max="12540" width="11" style="1630" customWidth="1"/>
    <col min="12541" max="12541" width="10.42578125" style="1630" bestFit="1" customWidth="1"/>
    <col min="12542" max="12542" width="10.5703125" style="1630" customWidth="1"/>
    <col min="12543" max="12543" width="8.7109375" style="1630" bestFit="1" customWidth="1"/>
    <col min="12544" max="12544" width="10.42578125" style="1630" bestFit="1" customWidth="1"/>
    <col min="12545" max="12545" width="10" style="1630" bestFit="1" customWidth="1"/>
    <col min="12546" max="12546" width="12.7109375" style="1630" customWidth="1"/>
    <col min="12547" max="12783" width="8.85546875" style="1630"/>
    <col min="12784" max="12784" width="7" style="1630" customWidth="1"/>
    <col min="12785" max="12785" width="55.140625" style="1630" customWidth="1"/>
    <col min="12786" max="12786" width="4.85546875" style="1630" bestFit="1" customWidth="1"/>
    <col min="12787" max="12787" width="6" style="1630" bestFit="1" customWidth="1"/>
    <col min="12788" max="12788" width="8.85546875" style="1630" bestFit="1" customWidth="1"/>
    <col min="12789" max="12789" width="8.85546875" style="1630" customWidth="1"/>
    <col min="12790" max="12790" width="4.42578125" style="1630" bestFit="1" customWidth="1"/>
    <col min="12791" max="12791" width="8.140625" style="1630" bestFit="1" customWidth="1"/>
    <col min="12792" max="12792" width="4.42578125" style="1630" bestFit="1" customWidth="1"/>
    <col min="12793" max="12793" width="2.42578125" style="1630" customWidth="1"/>
    <col min="12794" max="12794" width="10.42578125" style="1630" bestFit="1" customWidth="1"/>
    <col min="12795" max="12795" width="8.85546875" style="1630" customWidth="1"/>
    <col min="12796" max="12796" width="11" style="1630" customWidth="1"/>
    <col min="12797" max="12797" width="10.42578125" style="1630" bestFit="1" customWidth="1"/>
    <col min="12798" max="12798" width="10.5703125" style="1630" customWidth="1"/>
    <col min="12799" max="12799" width="8.7109375" style="1630" bestFit="1" customWidth="1"/>
    <col min="12800" max="12800" width="10.42578125" style="1630" bestFit="1" customWidth="1"/>
    <col min="12801" max="12801" width="10" style="1630" bestFit="1" customWidth="1"/>
    <col min="12802" max="12802" width="12.7109375" style="1630" customWidth="1"/>
    <col min="12803" max="13039" width="8.85546875" style="1630"/>
    <col min="13040" max="13040" width="7" style="1630" customWidth="1"/>
    <col min="13041" max="13041" width="55.140625" style="1630" customWidth="1"/>
    <col min="13042" max="13042" width="4.85546875" style="1630" bestFit="1" customWidth="1"/>
    <col min="13043" max="13043" width="6" style="1630" bestFit="1" customWidth="1"/>
    <col min="13044" max="13044" width="8.85546875" style="1630" bestFit="1" customWidth="1"/>
    <col min="13045" max="13045" width="8.85546875" style="1630" customWidth="1"/>
    <col min="13046" max="13046" width="4.42578125" style="1630" bestFit="1" customWidth="1"/>
    <col min="13047" max="13047" width="8.140625" style="1630" bestFit="1" customWidth="1"/>
    <col min="13048" max="13048" width="4.42578125" style="1630" bestFit="1" customWidth="1"/>
    <col min="13049" max="13049" width="2.42578125" style="1630" customWidth="1"/>
    <col min="13050" max="13050" width="10.42578125" style="1630" bestFit="1" customWidth="1"/>
    <col min="13051" max="13051" width="8.85546875" style="1630" customWidth="1"/>
    <col min="13052" max="13052" width="11" style="1630" customWidth="1"/>
    <col min="13053" max="13053" width="10.42578125" style="1630" bestFit="1" customWidth="1"/>
    <col min="13054" max="13054" width="10.5703125" style="1630" customWidth="1"/>
    <col min="13055" max="13055" width="8.7109375" style="1630" bestFit="1" customWidth="1"/>
    <col min="13056" max="13056" width="10.42578125" style="1630" bestFit="1" customWidth="1"/>
    <col min="13057" max="13057" width="10" style="1630" bestFit="1" customWidth="1"/>
    <col min="13058" max="13058" width="12.7109375" style="1630" customWidth="1"/>
    <col min="13059" max="13295" width="8.85546875" style="1630"/>
    <col min="13296" max="13296" width="7" style="1630" customWidth="1"/>
    <col min="13297" max="13297" width="55.140625" style="1630" customWidth="1"/>
    <col min="13298" max="13298" width="4.85546875" style="1630" bestFit="1" customWidth="1"/>
    <col min="13299" max="13299" width="6" style="1630" bestFit="1" customWidth="1"/>
    <col min="13300" max="13300" width="8.85546875" style="1630" bestFit="1" customWidth="1"/>
    <col min="13301" max="13301" width="8.85546875" style="1630" customWidth="1"/>
    <col min="13302" max="13302" width="4.42578125" style="1630" bestFit="1" customWidth="1"/>
    <col min="13303" max="13303" width="8.140625" style="1630" bestFit="1" customWidth="1"/>
    <col min="13304" max="13304" width="4.42578125" style="1630" bestFit="1" customWidth="1"/>
    <col min="13305" max="13305" width="2.42578125" style="1630" customWidth="1"/>
    <col min="13306" max="13306" width="10.42578125" style="1630" bestFit="1" customWidth="1"/>
    <col min="13307" max="13307" width="8.85546875" style="1630" customWidth="1"/>
    <col min="13308" max="13308" width="11" style="1630" customWidth="1"/>
    <col min="13309" max="13309" width="10.42578125" style="1630" bestFit="1" customWidth="1"/>
    <col min="13310" max="13310" width="10.5703125" style="1630" customWidth="1"/>
    <col min="13311" max="13311" width="8.7109375" style="1630" bestFit="1" customWidth="1"/>
    <col min="13312" max="13312" width="10.42578125" style="1630" bestFit="1" customWidth="1"/>
    <col min="13313" max="13313" width="10" style="1630" bestFit="1" customWidth="1"/>
    <col min="13314" max="13314" width="12.7109375" style="1630" customWidth="1"/>
    <col min="13315" max="13551" width="8.85546875" style="1630"/>
    <col min="13552" max="13552" width="7" style="1630" customWidth="1"/>
    <col min="13553" max="13553" width="55.140625" style="1630" customWidth="1"/>
    <col min="13554" max="13554" width="4.85546875" style="1630" bestFit="1" customWidth="1"/>
    <col min="13555" max="13555" width="6" style="1630" bestFit="1" customWidth="1"/>
    <col min="13556" max="13556" width="8.85546875" style="1630" bestFit="1" customWidth="1"/>
    <col min="13557" max="13557" width="8.85546875" style="1630" customWidth="1"/>
    <col min="13558" max="13558" width="4.42578125" style="1630" bestFit="1" customWidth="1"/>
    <col min="13559" max="13559" width="8.140625" style="1630" bestFit="1" customWidth="1"/>
    <col min="13560" max="13560" width="4.42578125" style="1630" bestFit="1" customWidth="1"/>
    <col min="13561" max="13561" width="2.42578125" style="1630" customWidth="1"/>
    <col min="13562" max="13562" width="10.42578125" style="1630" bestFit="1" customWidth="1"/>
    <col min="13563" max="13563" width="8.85546875" style="1630" customWidth="1"/>
    <col min="13564" max="13564" width="11" style="1630" customWidth="1"/>
    <col min="13565" max="13565" width="10.42578125" style="1630" bestFit="1" customWidth="1"/>
    <col min="13566" max="13566" width="10.5703125" style="1630" customWidth="1"/>
    <col min="13567" max="13567" width="8.7109375" style="1630" bestFit="1" customWidth="1"/>
    <col min="13568" max="13568" width="10.42578125" style="1630" bestFit="1" customWidth="1"/>
    <col min="13569" max="13569" width="10" style="1630" bestFit="1" customWidth="1"/>
    <col min="13570" max="13570" width="12.7109375" style="1630" customWidth="1"/>
    <col min="13571" max="13807" width="8.85546875" style="1630"/>
    <col min="13808" max="13808" width="7" style="1630" customWidth="1"/>
    <col min="13809" max="13809" width="55.140625" style="1630" customWidth="1"/>
    <col min="13810" max="13810" width="4.85546875" style="1630" bestFit="1" customWidth="1"/>
    <col min="13811" max="13811" width="6" style="1630" bestFit="1" customWidth="1"/>
    <col min="13812" max="13812" width="8.85546875" style="1630" bestFit="1" customWidth="1"/>
    <col min="13813" max="13813" width="8.85546875" style="1630" customWidth="1"/>
    <col min="13814" max="13814" width="4.42578125" style="1630" bestFit="1" customWidth="1"/>
    <col min="13815" max="13815" width="8.140625" style="1630" bestFit="1" customWidth="1"/>
    <col min="13816" max="13816" width="4.42578125" style="1630" bestFit="1" customWidth="1"/>
    <col min="13817" max="13817" width="2.42578125" style="1630" customWidth="1"/>
    <col min="13818" max="13818" width="10.42578125" style="1630" bestFit="1" customWidth="1"/>
    <col min="13819" max="13819" width="8.85546875" style="1630" customWidth="1"/>
    <col min="13820" max="13820" width="11" style="1630" customWidth="1"/>
    <col min="13821" max="13821" width="10.42578125" style="1630" bestFit="1" customWidth="1"/>
    <col min="13822" max="13822" width="10.5703125" style="1630" customWidth="1"/>
    <col min="13823" max="13823" width="8.7109375" style="1630" bestFit="1" customWidth="1"/>
    <col min="13824" max="13824" width="10.42578125" style="1630" bestFit="1" customWidth="1"/>
    <col min="13825" max="13825" width="10" style="1630" bestFit="1" customWidth="1"/>
    <col min="13826" max="13826" width="12.7109375" style="1630" customWidth="1"/>
    <col min="13827" max="14063" width="8.85546875" style="1630"/>
    <col min="14064" max="14064" width="7" style="1630" customWidth="1"/>
    <col min="14065" max="14065" width="55.140625" style="1630" customWidth="1"/>
    <col min="14066" max="14066" width="4.85546875" style="1630" bestFit="1" customWidth="1"/>
    <col min="14067" max="14067" width="6" style="1630" bestFit="1" customWidth="1"/>
    <col min="14068" max="14068" width="8.85546875" style="1630" bestFit="1" customWidth="1"/>
    <col min="14069" max="14069" width="8.85546875" style="1630" customWidth="1"/>
    <col min="14070" max="14070" width="4.42578125" style="1630" bestFit="1" customWidth="1"/>
    <col min="14071" max="14071" width="8.140625" style="1630" bestFit="1" customWidth="1"/>
    <col min="14072" max="14072" width="4.42578125" style="1630" bestFit="1" customWidth="1"/>
    <col min="14073" max="14073" width="2.42578125" style="1630" customWidth="1"/>
    <col min="14074" max="14074" width="10.42578125" style="1630" bestFit="1" customWidth="1"/>
    <col min="14075" max="14075" width="8.85546875" style="1630" customWidth="1"/>
    <col min="14076" max="14076" width="11" style="1630" customWidth="1"/>
    <col min="14077" max="14077" width="10.42578125" style="1630" bestFit="1" customWidth="1"/>
    <col min="14078" max="14078" width="10.5703125" style="1630" customWidth="1"/>
    <col min="14079" max="14079" width="8.7109375" style="1630" bestFit="1" customWidth="1"/>
    <col min="14080" max="14080" width="10.42578125" style="1630" bestFit="1" customWidth="1"/>
    <col min="14081" max="14081" width="10" style="1630" bestFit="1" customWidth="1"/>
    <col min="14082" max="14082" width="12.7109375" style="1630" customWidth="1"/>
    <col min="14083" max="14319" width="8.85546875" style="1630"/>
    <col min="14320" max="14320" width="7" style="1630" customWidth="1"/>
    <col min="14321" max="14321" width="55.140625" style="1630" customWidth="1"/>
    <col min="14322" max="14322" width="4.85546875" style="1630" bestFit="1" customWidth="1"/>
    <col min="14323" max="14323" width="6" style="1630" bestFit="1" customWidth="1"/>
    <col min="14324" max="14324" width="8.85546875" style="1630" bestFit="1" customWidth="1"/>
    <col min="14325" max="14325" width="8.85546875" style="1630" customWidth="1"/>
    <col min="14326" max="14326" width="4.42578125" style="1630" bestFit="1" customWidth="1"/>
    <col min="14327" max="14327" width="8.140625" style="1630" bestFit="1" customWidth="1"/>
    <col min="14328" max="14328" width="4.42578125" style="1630" bestFit="1" customWidth="1"/>
    <col min="14329" max="14329" width="2.42578125" style="1630" customWidth="1"/>
    <col min="14330" max="14330" width="10.42578125" style="1630" bestFit="1" customWidth="1"/>
    <col min="14331" max="14331" width="8.85546875" style="1630" customWidth="1"/>
    <col min="14332" max="14332" width="11" style="1630" customWidth="1"/>
    <col min="14333" max="14333" width="10.42578125" style="1630" bestFit="1" customWidth="1"/>
    <col min="14334" max="14334" width="10.5703125" style="1630" customWidth="1"/>
    <col min="14335" max="14335" width="8.7109375" style="1630" bestFit="1" customWidth="1"/>
    <col min="14336" max="14336" width="10.42578125" style="1630" bestFit="1" customWidth="1"/>
    <col min="14337" max="14337" width="10" style="1630" bestFit="1" customWidth="1"/>
    <col min="14338" max="14338" width="12.7109375" style="1630" customWidth="1"/>
    <col min="14339" max="14575" width="8.85546875" style="1630"/>
    <col min="14576" max="14576" width="7" style="1630" customWidth="1"/>
    <col min="14577" max="14577" width="55.140625" style="1630" customWidth="1"/>
    <col min="14578" max="14578" width="4.85546875" style="1630" bestFit="1" customWidth="1"/>
    <col min="14579" max="14579" width="6" style="1630" bestFit="1" customWidth="1"/>
    <col min="14580" max="14580" width="8.85546875" style="1630" bestFit="1" customWidth="1"/>
    <col min="14581" max="14581" width="8.85546875" style="1630" customWidth="1"/>
    <col min="14582" max="14582" width="4.42578125" style="1630" bestFit="1" customWidth="1"/>
    <col min="14583" max="14583" width="8.140625" style="1630" bestFit="1" customWidth="1"/>
    <col min="14584" max="14584" width="4.42578125" style="1630" bestFit="1" customWidth="1"/>
    <col min="14585" max="14585" width="2.42578125" style="1630" customWidth="1"/>
    <col min="14586" max="14586" width="10.42578125" style="1630" bestFit="1" customWidth="1"/>
    <col min="14587" max="14587" width="8.85546875" style="1630" customWidth="1"/>
    <col min="14588" max="14588" width="11" style="1630" customWidth="1"/>
    <col min="14589" max="14589" width="10.42578125" style="1630" bestFit="1" customWidth="1"/>
    <col min="14590" max="14590" width="10.5703125" style="1630" customWidth="1"/>
    <col min="14591" max="14591" width="8.7109375" style="1630" bestFit="1" customWidth="1"/>
    <col min="14592" max="14592" width="10.42578125" style="1630" bestFit="1" customWidth="1"/>
    <col min="14593" max="14593" width="10" style="1630" bestFit="1" customWidth="1"/>
    <col min="14594" max="14594" width="12.7109375" style="1630" customWidth="1"/>
    <col min="14595" max="14831" width="8.85546875" style="1630"/>
    <col min="14832" max="14832" width="7" style="1630" customWidth="1"/>
    <col min="14833" max="14833" width="55.140625" style="1630" customWidth="1"/>
    <col min="14834" max="14834" width="4.85546875" style="1630" bestFit="1" customWidth="1"/>
    <col min="14835" max="14835" width="6" style="1630" bestFit="1" customWidth="1"/>
    <col min="14836" max="14836" width="8.85546875" style="1630" bestFit="1" customWidth="1"/>
    <col min="14837" max="14837" width="8.85546875" style="1630" customWidth="1"/>
    <col min="14838" max="14838" width="4.42578125" style="1630" bestFit="1" customWidth="1"/>
    <col min="14839" max="14839" width="8.140625" style="1630" bestFit="1" customWidth="1"/>
    <col min="14840" max="14840" width="4.42578125" style="1630" bestFit="1" customWidth="1"/>
    <col min="14841" max="14841" width="2.42578125" style="1630" customWidth="1"/>
    <col min="14842" max="14842" width="10.42578125" style="1630" bestFit="1" customWidth="1"/>
    <col min="14843" max="14843" width="8.85546875" style="1630" customWidth="1"/>
    <col min="14844" max="14844" width="11" style="1630" customWidth="1"/>
    <col min="14845" max="14845" width="10.42578125" style="1630" bestFit="1" customWidth="1"/>
    <col min="14846" max="14846" width="10.5703125" style="1630" customWidth="1"/>
    <col min="14847" max="14847" width="8.7109375" style="1630" bestFit="1" customWidth="1"/>
    <col min="14848" max="14848" width="10.42578125" style="1630" bestFit="1" customWidth="1"/>
    <col min="14849" max="14849" width="10" style="1630" bestFit="1" customWidth="1"/>
    <col min="14850" max="14850" width="12.7109375" style="1630" customWidth="1"/>
    <col min="14851" max="15087" width="8.85546875" style="1630"/>
    <col min="15088" max="15088" width="7" style="1630" customWidth="1"/>
    <col min="15089" max="15089" width="55.140625" style="1630" customWidth="1"/>
    <col min="15090" max="15090" width="4.85546875" style="1630" bestFit="1" customWidth="1"/>
    <col min="15091" max="15091" width="6" style="1630" bestFit="1" customWidth="1"/>
    <col min="15092" max="15092" width="8.85546875" style="1630" bestFit="1" customWidth="1"/>
    <col min="15093" max="15093" width="8.85546875" style="1630" customWidth="1"/>
    <col min="15094" max="15094" width="4.42578125" style="1630" bestFit="1" customWidth="1"/>
    <col min="15095" max="15095" width="8.140625" style="1630" bestFit="1" customWidth="1"/>
    <col min="15096" max="15096" width="4.42578125" style="1630" bestFit="1" customWidth="1"/>
    <col min="15097" max="15097" width="2.42578125" style="1630" customWidth="1"/>
    <col min="15098" max="15098" width="10.42578125" style="1630" bestFit="1" customWidth="1"/>
    <col min="15099" max="15099" width="8.85546875" style="1630" customWidth="1"/>
    <col min="15100" max="15100" width="11" style="1630" customWidth="1"/>
    <col min="15101" max="15101" width="10.42578125" style="1630" bestFit="1" customWidth="1"/>
    <col min="15102" max="15102" width="10.5703125" style="1630" customWidth="1"/>
    <col min="15103" max="15103" width="8.7109375" style="1630" bestFit="1" customWidth="1"/>
    <col min="15104" max="15104" width="10.42578125" style="1630" bestFit="1" customWidth="1"/>
    <col min="15105" max="15105" width="10" style="1630" bestFit="1" customWidth="1"/>
    <col min="15106" max="15106" width="12.7109375" style="1630" customWidth="1"/>
    <col min="15107" max="15343" width="8.85546875" style="1630"/>
    <col min="15344" max="15344" width="7" style="1630" customWidth="1"/>
    <col min="15345" max="15345" width="55.140625" style="1630" customWidth="1"/>
    <col min="15346" max="15346" width="4.85546875" style="1630" bestFit="1" customWidth="1"/>
    <col min="15347" max="15347" width="6" style="1630" bestFit="1" customWidth="1"/>
    <col min="15348" max="15348" width="8.85546875" style="1630" bestFit="1" customWidth="1"/>
    <col min="15349" max="15349" width="8.85546875" style="1630" customWidth="1"/>
    <col min="15350" max="15350" width="4.42578125" style="1630" bestFit="1" customWidth="1"/>
    <col min="15351" max="15351" width="8.140625" style="1630" bestFit="1" customWidth="1"/>
    <col min="15352" max="15352" width="4.42578125" style="1630" bestFit="1" customWidth="1"/>
    <col min="15353" max="15353" width="2.42578125" style="1630" customWidth="1"/>
    <col min="15354" max="15354" width="10.42578125" style="1630" bestFit="1" customWidth="1"/>
    <col min="15355" max="15355" width="8.85546875" style="1630" customWidth="1"/>
    <col min="15356" max="15356" width="11" style="1630" customWidth="1"/>
    <col min="15357" max="15357" width="10.42578125" style="1630" bestFit="1" customWidth="1"/>
    <col min="15358" max="15358" width="10.5703125" style="1630" customWidth="1"/>
    <col min="15359" max="15359" width="8.7109375" style="1630" bestFit="1" customWidth="1"/>
    <col min="15360" max="15360" width="10.42578125" style="1630" bestFit="1" customWidth="1"/>
    <col min="15361" max="15361" width="10" style="1630" bestFit="1" customWidth="1"/>
    <col min="15362" max="15362" width="12.7109375" style="1630" customWidth="1"/>
    <col min="15363" max="15599" width="8.85546875" style="1630"/>
    <col min="15600" max="15600" width="7" style="1630" customWidth="1"/>
    <col min="15601" max="15601" width="55.140625" style="1630" customWidth="1"/>
    <col min="15602" max="15602" width="4.85546875" style="1630" bestFit="1" customWidth="1"/>
    <col min="15603" max="15603" width="6" style="1630" bestFit="1" customWidth="1"/>
    <col min="15604" max="15604" width="8.85546875" style="1630" bestFit="1" customWidth="1"/>
    <col min="15605" max="15605" width="8.85546875" style="1630" customWidth="1"/>
    <col min="15606" max="15606" width="4.42578125" style="1630" bestFit="1" customWidth="1"/>
    <col min="15607" max="15607" width="8.140625" style="1630" bestFit="1" customWidth="1"/>
    <col min="15608" max="15608" width="4.42578125" style="1630" bestFit="1" customWidth="1"/>
    <col min="15609" max="15609" width="2.42578125" style="1630" customWidth="1"/>
    <col min="15610" max="15610" width="10.42578125" style="1630" bestFit="1" customWidth="1"/>
    <col min="15611" max="15611" width="8.85546875" style="1630" customWidth="1"/>
    <col min="15612" max="15612" width="11" style="1630" customWidth="1"/>
    <col min="15613" max="15613" width="10.42578125" style="1630" bestFit="1" customWidth="1"/>
    <col min="15614" max="15614" width="10.5703125" style="1630" customWidth="1"/>
    <col min="15615" max="15615" width="8.7109375" style="1630" bestFit="1" customWidth="1"/>
    <col min="15616" max="15616" width="10.42578125" style="1630" bestFit="1" customWidth="1"/>
    <col min="15617" max="15617" width="10" style="1630" bestFit="1" customWidth="1"/>
    <col min="15618" max="15618" width="12.7109375" style="1630" customWidth="1"/>
    <col min="15619" max="15855" width="8.85546875" style="1630"/>
    <col min="15856" max="15856" width="7" style="1630" customWidth="1"/>
    <col min="15857" max="15857" width="55.140625" style="1630" customWidth="1"/>
    <col min="15858" max="15858" width="4.85546875" style="1630" bestFit="1" customWidth="1"/>
    <col min="15859" max="15859" width="6" style="1630" bestFit="1" customWidth="1"/>
    <col min="15860" max="15860" width="8.85546875" style="1630" bestFit="1" customWidth="1"/>
    <col min="15861" max="15861" width="8.85546875" style="1630" customWidth="1"/>
    <col min="15862" max="15862" width="4.42578125" style="1630" bestFit="1" customWidth="1"/>
    <col min="15863" max="15863" width="8.140625" style="1630" bestFit="1" customWidth="1"/>
    <col min="15864" max="15864" width="4.42578125" style="1630" bestFit="1" customWidth="1"/>
    <col min="15865" max="15865" width="2.42578125" style="1630" customWidth="1"/>
    <col min="15866" max="15866" width="10.42578125" style="1630" bestFit="1" customWidth="1"/>
    <col min="15867" max="15867" width="8.85546875" style="1630" customWidth="1"/>
    <col min="15868" max="15868" width="11" style="1630" customWidth="1"/>
    <col min="15869" max="15869" width="10.42578125" style="1630" bestFit="1" customWidth="1"/>
    <col min="15870" max="15870" width="10.5703125" style="1630" customWidth="1"/>
    <col min="15871" max="15871" width="8.7109375" style="1630" bestFit="1" customWidth="1"/>
    <col min="15872" max="15872" width="10.42578125" style="1630" bestFit="1" customWidth="1"/>
    <col min="15873" max="15873" width="10" style="1630" bestFit="1" customWidth="1"/>
    <col min="15874" max="15874" width="12.7109375" style="1630" customWidth="1"/>
    <col min="15875" max="16111" width="8.85546875" style="1630"/>
    <col min="16112" max="16112" width="7" style="1630" customWidth="1"/>
    <col min="16113" max="16113" width="55.140625" style="1630" customWidth="1"/>
    <col min="16114" max="16114" width="4.85546875" style="1630" bestFit="1" customWidth="1"/>
    <col min="16115" max="16115" width="6" style="1630" bestFit="1" customWidth="1"/>
    <col min="16116" max="16116" width="8.85546875" style="1630" bestFit="1" customWidth="1"/>
    <col min="16117" max="16117" width="8.85546875" style="1630" customWidth="1"/>
    <col min="16118" max="16118" width="4.42578125" style="1630" bestFit="1" customWidth="1"/>
    <col min="16119" max="16119" width="8.140625" style="1630" bestFit="1" customWidth="1"/>
    <col min="16120" max="16120" width="4.42578125" style="1630" bestFit="1" customWidth="1"/>
    <col min="16121" max="16121" width="2.42578125" style="1630" customWidth="1"/>
    <col min="16122" max="16122" width="10.42578125" style="1630" bestFit="1" customWidth="1"/>
    <col min="16123" max="16123" width="8.85546875" style="1630" customWidth="1"/>
    <col min="16124" max="16124" width="11" style="1630" customWidth="1"/>
    <col min="16125" max="16125" width="10.42578125" style="1630" bestFit="1" customWidth="1"/>
    <col min="16126" max="16126" width="10.5703125" style="1630" customWidth="1"/>
    <col min="16127" max="16127" width="8.7109375" style="1630" bestFit="1" customWidth="1"/>
    <col min="16128" max="16128" width="10.42578125" style="1630" bestFit="1" customWidth="1"/>
    <col min="16129" max="16129" width="10" style="1630" bestFit="1" customWidth="1"/>
    <col min="16130" max="16130" width="12.7109375" style="1630" customWidth="1"/>
    <col min="16131" max="16384" width="8.85546875" style="1630"/>
  </cols>
  <sheetData>
    <row r="1" spans="1:26" s="1620" customFormat="1" ht="24" customHeight="1">
      <c r="A1" s="2804" t="s">
        <v>2713</v>
      </c>
      <c r="B1" s="2805" t="s">
        <v>2714</v>
      </c>
      <c r="C1" s="2806" t="s">
        <v>2058</v>
      </c>
      <c r="D1" s="2807" t="s">
        <v>39</v>
      </c>
      <c r="E1" s="2806" t="s">
        <v>3148</v>
      </c>
      <c r="F1" s="2713" t="s">
        <v>2716</v>
      </c>
      <c r="G1" s="2095"/>
      <c r="H1" s="2095"/>
      <c r="I1" s="2095"/>
      <c r="J1" s="2095"/>
      <c r="K1" s="2095"/>
      <c r="L1" s="2095"/>
      <c r="M1" s="2095"/>
      <c r="N1" s="2095"/>
      <c r="O1" s="2095"/>
      <c r="P1" s="2095"/>
      <c r="Q1" s="2095"/>
      <c r="R1" s="2095"/>
      <c r="S1" s="2095"/>
      <c r="T1" s="2095"/>
      <c r="U1" s="2095"/>
      <c r="V1" s="2095"/>
      <c r="W1" s="2095"/>
      <c r="X1" s="2095"/>
      <c r="Y1" s="2095"/>
      <c r="Z1" s="2095"/>
    </row>
    <row r="2" spans="1:26" s="1620" customFormat="1" ht="13.5" customHeight="1">
      <c r="A2" s="2804"/>
      <c r="B2" s="2805"/>
      <c r="C2" s="2806"/>
      <c r="D2" s="2808"/>
      <c r="E2" s="2768"/>
      <c r="F2" s="2809"/>
      <c r="G2" s="2095"/>
      <c r="H2" s="2095"/>
      <c r="I2" s="2095"/>
      <c r="J2" s="2095"/>
      <c r="K2" s="2095"/>
      <c r="L2" s="2095"/>
      <c r="M2" s="2095"/>
      <c r="N2" s="2095"/>
      <c r="O2" s="2095"/>
      <c r="P2" s="2095"/>
      <c r="Q2" s="2095"/>
      <c r="R2" s="2095"/>
      <c r="S2" s="2095"/>
      <c r="T2" s="2095"/>
      <c r="U2" s="2095"/>
      <c r="V2" s="2095"/>
      <c r="W2" s="2095"/>
      <c r="X2" s="2095"/>
      <c r="Y2" s="2095"/>
      <c r="Z2" s="2095"/>
    </row>
    <row r="3" spans="1:26" s="1620" customFormat="1" ht="13.5" customHeight="1">
      <c r="A3" s="2804"/>
      <c r="B3" s="2805"/>
      <c r="C3" s="2806"/>
      <c r="D3" s="2808"/>
      <c r="E3" s="2768"/>
      <c r="F3" s="2809"/>
      <c r="G3" s="2095"/>
      <c r="H3" s="2095"/>
      <c r="I3" s="2095"/>
      <c r="J3" s="2095"/>
      <c r="K3" s="2095"/>
      <c r="L3" s="2095"/>
      <c r="M3" s="2095"/>
      <c r="N3" s="2095"/>
      <c r="O3" s="2095"/>
      <c r="P3" s="2095"/>
      <c r="Q3" s="2095"/>
      <c r="R3" s="2095"/>
      <c r="S3" s="2095"/>
      <c r="T3" s="2095"/>
      <c r="U3" s="2095"/>
      <c r="V3" s="2095"/>
      <c r="W3" s="2095"/>
      <c r="X3" s="2095"/>
      <c r="Y3" s="2095"/>
      <c r="Z3" s="2095"/>
    </row>
    <row r="4" spans="1:26" s="1620" customFormat="1" ht="15.75">
      <c r="A4" s="2810" t="s">
        <v>2670</v>
      </c>
      <c r="B4" s="2811" t="s">
        <v>2671</v>
      </c>
      <c r="C4" s="2713"/>
      <c r="D4" s="2733"/>
      <c r="E4" s="2713"/>
      <c r="F4" s="2812"/>
      <c r="G4" s="2095"/>
      <c r="H4" s="2095"/>
      <c r="I4" s="2095"/>
      <c r="J4" s="2095"/>
      <c r="K4" s="2095"/>
      <c r="L4" s="2095"/>
      <c r="M4" s="2095"/>
      <c r="N4" s="2095"/>
      <c r="O4" s="2095"/>
      <c r="P4" s="2095"/>
      <c r="Q4" s="2095"/>
      <c r="R4" s="2095"/>
      <c r="S4" s="2095"/>
      <c r="T4" s="2095"/>
      <c r="U4" s="2095"/>
      <c r="V4" s="2095"/>
      <c r="W4" s="2095"/>
      <c r="X4" s="2095"/>
      <c r="Y4" s="2095"/>
      <c r="Z4" s="2095"/>
    </row>
    <row r="5" spans="1:26" s="1620" customFormat="1" ht="13.5" customHeight="1">
      <c r="A5" s="2813"/>
      <c r="B5" s="2811"/>
      <c r="C5" s="2713"/>
      <c r="D5" s="2733"/>
      <c r="E5" s="3045"/>
      <c r="F5" s="2812"/>
      <c r="G5" s="2095"/>
      <c r="H5" s="2095"/>
      <c r="I5" s="2095"/>
      <c r="J5" s="2095"/>
      <c r="K5" s="2095"/>
      <c r="L5" s="2095"/>
      <c r="M5" s="2095"/>
      <c r="N5" s="2095"/>
      <c r="O5" s="2095"/>
      <c r="P5" s="2095"/>
      <c r="Q5" s="2095"/>
      <c r="R5" s="2095"/>
      <c r="S5" s="2095"/>
      <c r="T5" s="2095"/>
      <c r="U5" s="2095"/>
      <c r="V5" s="2095"/>
      <c r="W5" s="2095"/>
      <c r="X5" s="2095"/>
      <c r="Y5" s="2095"/>
      <c r="Z5" s="2095"/>
    </row>
    <row r="6" spans="1:26" ht="38.25">
      <c r="A6" s="2814"/>
      <c r="B6" s="2690" t="s">
        <v>3197</v>
      </c>
      <c r="C6" s="2733"/>
      <c r="D6" s="2733"/>
      <c r="E6" s="3045"/>
      <c r="F6" s="2812"/>
    </row>
    <row r="7" spans="1:26" s="2703" customFormat="1">
      <c r="A7" s="2692"/>
      <c r="B7" s="2815"/>
      <c r="C7" s="2816"/>
      <c r="D7" s="2700"/>
      <c r="E7" s="3043"/>
      <c r="F7" s="2702"/>
      <c r="G7" s="3073"/>
      <c r="H7" s="3073"/>
      <c r="I7" s="3073"/>
      <c r="J7" s="3073"/>
      <c r="K7" s="3073"/>
      <c r="L7" s="3073"/>
      <c r="M7" s="3073"/>
      <c r="N7" s="3073"/>
      <c r="O7" s="3073"/>
      <c r="P7" s="3073"/>
      <c r="Q7" s="3073"/>
      <c r="R7" s="3073"/>
      <c r="S7" s="3073"/>
      <c r="T7" s="3073"/>
      <c r="U7" s="3073"/>
      <c r="V7" s="3073"/>
      <c r="W7" s="3073"/>
      <c r="X7" s="3073"/>
      <c r="Y7" s="3073"/>
      <c r="Z7" s="3073"/>
    </row>
    <row r="8" spans="1:26" s="2703" customFormat="1">
      <c r="A8" s="2692">
        <f>COUNT(#REF!)+1</f>
        <v>1</v>
      </c>
      <c r="B8" s="2817" t="s">
        <v>3641</v>
      </c>
      <c r="C8" s="2699"/>
      <c r="D8" s="2700"/>
      <c r="E8" s="3043"/>
      <c r="F8" s="2702"/>
      <c r="G8" s="3073"/>
      <c r="H8" s="3073"/>
      <c r="I8" s="3073"/>
      <c r="J8" s="3073"/>
      <c r="K8" s="3073"/>
      <c r="L8" s="3073"/>
      <c r="M8" s="3073"/>
      <c r="N8" s="3073"/>
      <c r="O8" s="3073"/>
      <c r="P8" s="3073"/>
      <c r="Q8" s="3073"/>
      <c r="R8" s="3073"/>
      <c r="S8" s="3073"/>
      <c r="T8" s="3073"/>
      <c r="U8" s="3073"/>
      <c r="V8" s="3073"/>
      <c r="W8" s="3073"/>
      <c r="X8" s="3073"/>
      <c r="Y8" s="3073"/>
      <c r="Z8" s="3073"/>
    </row>
    <row r="9" spans="1:26" s="2703" customFormat="1" ht="38.25">
      <c r="A9" s="2692"/>
      <c r="B9" s="2818" t="s">
        <v>3642</v>
      </c>
      <c r="C9" s="2699"/>
      <c r="D9" s="2700"/>
      <c r="E9" s="3043"/>
      <c r="F9" s="2702"/>
      <c r="G9" s="3073"/>
      <c r="H9" s="3073"/>
      <c r="I9" s="3073"/>
      <c r="J9" s="3073"/>
      <c r="K9" s="3073"/>
      <c r="L9" s="3073"/>
      <c r="M9" s="3073"/>
      <c r="N9" s="3073"/>
      <c r="O9" s="3073"/>
      <c r="P9" s="3073"/>
      <c r="Q9" s="3073"/>
      <c r="R9" s="3073"/>
      <c r="S9" s="3073"/>
      <c r="T9" s="3073"/>
      <c r="U9" s="3073"/>
      <c r="V9" s="3073"/>
      <c r="W9" s="3073"/>
      <c r="X9" s="3073"/>
      <c r="Y9" s="3073"/>
      <c r="Z9" s="3073"/>
    </row>
    <row r="10" spans="1:26" s="2703" customFormat="1" ht="38.25">
      <c r="A10" s="2692"/>
      <c r="B10" s="2818" t="s">
        <v>3643</v>
      </c>
      <c r="C10" s="2705"/>
      <c r="D10" s="2706"/>
      <c r="E10" s="3044"/>
      <c r="F10" s="2707"/>
      <c r="G10" s="3073"/>
      <c r="H10" s="3073"/>
      <c r="I10" s="3073"/>
      <c r="J10" s="3073"/>
      <c r="K10" s="3073"/>
      <c r="L10" s="3073"/>
      <c r="M10" s="3073"/>
      <c r="N10" s="3073"/>
      <c r="O10" s="3073"/>
      <c r="P10" s="3073"/>
      <c r="Q10" s="3073"/>
      <c r="R10" s="3073"/>
      <c r="S10" s="3073"/>
      <c r="T10" s="3073"/>
      <c r="U10" s="3073"/>
      <c r="V10" s="3073"/>
      <c r="W10" s="3073"/>
      <c r="X10" s="3073"/>
      <c r="Y10" s="3073"/>
      <c r="Z10" s="3073"/>
    </row>
    <row r="11" spans="1:26" s="2703" customFormat="1" ht="25.5">
      <c r="A11" s="2692"/>
      <c r="B11" s="2818" t="s">
        <v>3644</v>
      </c>
      <c r="C11" s="2706"/>
      <c r="D11" s="2706"/>
      <c r="E11" s="3044"/>
      <c r="F11" s="2707"/>
      <c r="G11" s="3073"/>
      <c r="H11" s="3073"/>
      <c r="I11" s="3073"/>
      <c r="J11" s="3073"/>
      <c r="K11" s="3073"/>
      <c r="L11" s="3073"/>
      <c r="M11" s="3073"/>
      <c r="N11" s="3073"/>
      <c r="O11" s="3073"/>
      <c r="P11" s="3073"/>
      <c r="Q11" s="3073"/>
      <c r="R11" s="3073"/>
      <c r="S11" s="3073"/>
      <c r="T11" s="3073"/>
      <c r="U11" s="3073"/>
      <c r="V11" s="3073"/>
      <c r="W11" s="3073"/>
      <c r="X11" s="3073"/>
      <c r="Y11" s="3073"/>
      <c r="Z11" s="3073"/>
    </row>
    <row r="12" spans="1:26" s="2703" customFormat="1" ht="15">
      <c r="A12" s="2692"/>
      <c r="B12" s="2818" t="s">
        <v>3645</v>
      </c>
      <c r="C12" s="2706"/>
      <c r="D12" s="2706"/>
      <c r="E12" s="3044"/>
      <c r="F12" s="2707"/>
      <c r="G12" s="3073"/>
      <c r="H12" s="3073"/>
      <c r="I12" s="3073"/>
      <c r="J12" s="3073"/>
      <c r="K12" s="3073"/>
      <c r="L12" s="3073"/>
      <c r="M12" s="3073"/>
      <c r="N12" s="3073"/>
      <c r="O12" s="3073"/>
      <c r="P12" s="3073"/>
      <c r="Q12" s="3073"/>
      <c r="R12" s="3073"/>
      <c r="S12" s="3073"/>
      <c r="T12" s="3073"/>
      <c r="U12" s="3073"/>
      <c r="V12" s="3073"/>
      <c r="W12" s="3073"/>
      <c r="X12" s="3073"/>
      <c r="Y12" s="3073"/>
      <c r="Z12" s="3073"/>
    </row>
    <row r="13" spans="1:26" s="2703" customFormat="1" ht="15">
      <c r="A13" s="2692"/>
      <c r="B13" s="2818" t="s">
        <v>3646</v>
      </c>
      <c r="C13" s="2706"/>
      <c r="D13" s="2706"/>
      <c r="E13" s="3044"/>
      <c r="F13" s="2707"/>
      <c r="G13" s="3073"/>
      <c r="H13" s="3073"/>
      <c r="I13" s="3073"/>
      <c r="J13" s="3073"/>
      <c r="K13" s="3073"/>
      <c r="L13" s="3073"/>
      <c r="M13" s="3073"/>
      <c r="N13" s="3073"/>
      <c r="O13" s="3073"/>
      <c r="P13" s="3073"/>
      <c r="Q13" s="3073"/>
      <c r="R13" s="3073"/>
      <c r="S13" s="3073"/>
      <c r="T13" s="3073"/>
      <c r="U13" s="3073"/>
      <c r="V13" s="3073"/>
      <c r="W13" s="3073"/>
      <c r="X13" s="3073"/>
      <c r="Y13" s="3073"/>
      <c r="Z13" s="3073"/>
    </row>
    <row r="14" spans="1:26" s="2703" customFormat="1" ht="15">
      <c r="A14" s="2692"/>
      <c r="B14" s="2818" t="s">
        <v>3647</v>
      </c>
      <c r="C14" s="2706"/>
      <c r="D14" s="2706"/>
      <c r="E14" s="3044"/>
      <c r="F14" s="2707"/>
      <c r="G14" s="3073"/>
      <c r="H14" s="3073"/>
      <c r="I14" s="3073"/>
      <c r="J14" s="3073"/>
      <c r="K14" s="3073"/>
      <c r="L14" s="3073"/>
      <c r="M14" s="3073"/>
      <c r="N14" s="3073"/>
      <c r="O14" s="3073"/>
      <c r="P14" s="3073"/>
      <c r="Q14" s="3073"/>
      <c r="R14" s="3073"/>
      <c r="S14" s="3073"/>
      <c r="T14" s="3073"/>
      <c r="U14" s="3073"/>
      <c r="V14" s="3073"/>
      <c r="W14" s="3073"/>
      <c r="X14" s="3073"/>
      <c r="Y14" s="3073"/>
      <c r="Z14" s="3073"/>
    </row>
    <row r="15" spans="1:26" s="2703" customFormat="1" ht="15">
      <c r="A15" s="2692"/>
      <c r="B15" s="2818" t="s">
        <v>3648</v>
      </c>
      <c r="C15" s="2706"/>
      <c r="D15" s="2706"/>
      <c r="E15" s="3044"/>
      <c r="F15" s="2707"/>
      <c r="G15" s="3073"/>
      <c r="H15" s="3073"/>
      <c r="I15" s="3073"/>
      <c r="J15" s="3073"/>
      <c r="K15" s="3073"/>
      <c r="L15" s="3073"/>
      <c r="M15" s="3073"/>
      <c r="N15" s="3073"/>
      <c r="O15" s="3073"/>
      <c r="P15" s="3073"/>
      <c r="Q15" s="3073"/>
      <c r="R15" s="3073"/>
      <c r="S15" s="3073"/>
      <c r="T15" s="3073"/>
      <c r="U15" s="3073"/>
      <c r="V15" s="3073"/>
      <c r="W15" s="3073"/>
      <c r="X15" s="3073"/>
      <c r="Y15" s="3073"/>
      <c r="Z15" s="3073"/>
    </row>
    <row r="16" spans="1:26" s="2703" customFormat="1" ht="15">
      <c r="A16" s="2692"/>
      <c r="B16" s="2818" t="s">
        <v>3649</v>
      </c>
      <c r="C16" s="2706"/>
      <c r="D16" s="2706"/>
      <c r="E16" s="3044"/>
      <c r="F16" s="2707"/>
      <c r="G16" s="3073"/>
      <c r="H16" s="3073"/>
      <c r="I16" s="3073"/>
      <c r="J16" s="3073"/>
      <c r="K16" s="3073"/>
      <c r="L16" s="3073"/>
      <c r="M16" s="3073"/>
      <c r="N16" s="3073"/>
      <c r="O16" s="3073"/>
      <c r="P16" s="3073"/>
      <c r="Q16" s="3073"/>
      <c r="R16" s="3073"/>
      <c r="S16" s="3073"/>
      <c r="T16" s="3073"/>
      <c r="U16" s="3073"/>
      <c r="V16" s="3073"/>
      <c r="W16" s="3073"/>
      <c r="X16" s="3073"/>
      <c r="Y16" s="3073"/>
      <c r="Z16" s="3073"/>
    </row>
    <row r="17" spans="1:26" s="2703" customFormat="1" ht="25.5">
      <c r="A17" s="2692"/>
      <c r="B17" s="2819" t="s">
        <v>3650</v>
      </c>
      <c r="C17" s="2706"/>
      <c r="D17" s="2706"/>
      <c r="E17" s="3044"/>
      <c r="F17" s="2707"/>
      <c r="G17" s="3073"/>
      <c r="H17" s="3073"/>
      <c r="I17" s="3073"/>
      <c r="J17" s="3073"/>
      <c r="K17" s="3073"/>
      <c r="L17" s="3073"/>
      <c r="M17" s="3073"/>
      <c r="N17" s="3073"/>
      <c r="O17" s="3073"/>
      <c r="P17" s="3073"/>
      <c r="Q17" s="3073"/>
      <c r="R17" s="3073"/>
      <c r="S17" s="3073"/>
      <c r="T17" s="3073"/>
      <c r="U17" s="3073"/>
      <c r="V17" s="3073"/>
      <c r="W17" s="3073"/>
      <c r="X17" s="3073"/>
      <c r="Y17" s="3073"/>
      <c r="Z17" s="3073"/>
    </row>
    <row r="18" spans="1:26" s="2703" customFormat="1" ht="15">
      <c r="A18" s="2692"/>
      <c r="B18" s="2820" t="s">
        <v>3651</v>
      </c>
      <c r="C18" s="2706"/>
      <c r="D18" s="2706"/>
      <c r="E18" s="3044"/>
      <c r="F18" s="2707"/>
      <c r="G18" s="3073"/>
      <c r="H18" s="3073"/>
      <c r="I18" s="3073"/>
      <c r="J18" s="3073"/>
      <c r="K18" s="3073"/>
      <c r="L18" s="3073"/>
      <c r="M18" s="3073"/>
      <c r="N18" s="3073"/>
      <c r="O18" s="3073"/>
      <c r="P18" s="3073"/>
      <c r="Q18" s="3073"/>
      <c r="R18" s="3073"/>
      <c r="S18" s="3073"/>
      <c r="T18" s="3073"/>
      <c r="U18" s="3073"/>
      <c r="V18" s="3073"/>
      <c r="W18" s="3073"/>
      <c r="X18" s="3073"/>
      <c r="Y18" s="3073"/>
      <c r="Z18" s="3073"/>
    </row>
    <row r="19" spans="1:26" s="2703" customFormat="1" ht="15">
      <c r="A19" s="2692"/>
      <c r="B19" s="2820" t="s">
        <v>3652</v>
      </c>
      <c r="C19" s="2706"/>
      <c r="D19" s="2706"/>
      <c r="E19" s="3044"/>
      <c r="F19" s="2707"/>
      <c r="G19" s="3073"/>
      <c r="H19" s="3073"/>
      <c r="I19" s="3073"/>
      <c r="J19" s="3073"/>
      <c r="K19" s="3073"/>
      <c r="L19" s="3073"/>
      <c r="M19" s="3073"/>
      <c r="N19" s="3073"/>
      <c r="O19" s="3073"/>
      <c r="P19" s="3073"/>
      <c r="Q19" s="3073"/>
      <c r="R19" s="3073"/>
      <c r="S19" s="3073"/>
      <c r="T19" s="3073"/>
      <c r="U19" s="3073"/>
      <c r="V19" s="3073"/>
      <c r="W19" s="3073"/>
      <c r="X19" s="3073"/>
      <c r="Y19" s="3073"/>
      <c r="Z19" s="3073"/>
    </row>
    <row r="20" spans="1:26" s="2703" customFormat="1" ht="15">
      <c r="A20" s="2692"/>
      <c r="B20" s="2820" t="s">
        <v>3653</v>
      </c>
      <c r="C20" s="2706"/>
      <c r="D20" s="2706"/>
      <c r="E20" s="3044"/>
      <c r="F20" s="2707"/>
      <c r="G20" s="3073"/>
      <c r="H20" s="3073"/>
      <c r="I20" s="3073"/>
      <c r="J20" s="3073"/>
      <c r="K20" s="3073"/>
      <c r="L20" s="3073"/>
      <c r="M20" s="3073"/>
      <c r="N20" s="3073"/>
      <c r="O20" s="3073"/>
      <c r="P20" s="3073"/>
      <c r="Q20" s="3073"/>
      <c r="R20" s="3073"/>
      <c r="S20" s="3073"/>
      <c r="T20" s="3073"/>
      <c r="U20" s="3073"/>
      <c r="V20" s="3073"/>
      <c r="W20" s="3073"/>
      <c r="X20" s="3073"/>
      <c r="Y20" s="3073"/>
      <c r="Z20" s="3073"/>
    </row>
    <row r="21" spans="1:26" s="2703" customFormat="1" ht="15">
      <c r="A21" s="2692"/>
      <c r="B21" s="2820" t="s">
        <v>3654</v>
      </c>
      <c r="C21" s="2706"/>
      <c r="D21" s="2706"/>
      <c r="E21" s="3044"/>
      <c r="F21" s="2707"/>
      <c r="G21" s="3073"/>
      <c r="H21" s="3073"/>
      <c r="I21" s="3073"/>
      <c r="J21" s="3073"/>
      <c r="K21" s="3073"/>
      <c r="L21" s="3073"/>
      <c r="M21" s="3073"/>
      <c r="N21" s="3073"/>
      <c r="O21" s="3073"/>
      <c r="P21" s="3073"/>
      <c r="Q21" s="3073"/>
      <c r="R21" s="3073"/>
      <c r="S21" s="3073"/>
      <c r="T21" s="3073"/>
      <c r="U21" s="3073"/>
      <c r="V21" s="3073"/>
      <c r="W21" s="3073"/>
      <c r="X21" s="3073"/>
      <c r="Y21" s="3073"/>
      <c r="Z21" s="3073"/>
    </row>
    <row r="22" spans="1:26" s="2703" customFormat="1" ht="15">
      <c r="A22" s="2692"/>
      <c r="B22" s="2820" t="s">
        <v>3655</v>
      </c>
      <c r="C22" s="2706"/>
      <c r="D22" s="2706"/>
      <c r="E22" s="3044"/>
      <c r="F22" s="2707"/>
      <c r="G22" s="3073"/>
      <c r="H22" s="3073"/>
      <c r="I22" s="3073"/>
      <c r="J22" s="3073"/>
      <c r="K22" s="3073"/>
      <c r="L22" s="3073"/>
      <c r="M22" s="3073"/>
      <c r="N22" s="3073"/>
      <c r="O22" s="3073"/>
      <c r="P22" s="3073"/>
      <c r="Q22" s="3073"/>
      <c r="R22" s="3073"/>
      <c r="S22" s="3073"/>
      <c r="T22" s="3073"/>
      <c r="U22" s="3073"/>
      <c r="V22" s="3073"/>
      <c r="W22" s="3073"/>
      <c r="X22" s="3073"/>
      <c r="Y22" s="3073"/>
      <c r="Z22" s="3073"/>
    </row>
    <row r="23" spans="1:26" s="2703" customFormat="1" ht="15">
      <c r="A23" s="2692"/>
      <c r="B23" s="2820" t="s">
        <v>3652</v>
      </c>
      <c r="C23" s="2706"/>
      <c r="D23" s="2706"/>
      <c r="E23" s="3044"/>
      <c r="F23" s="2707"/>
      <c r="G23" s="3073"/>
      <c r="H23" s="3073"/>
      <c r="I23" s="3073"/>
      <c r="J23" s="3073"/>
      <c r="K23" s="3073"/>
      <c r="L23" s="3073"/>
      <c r="M23" s="3073"/>
      <c r="N23" s="3073"/>
      <c r="O23" s="3073"/>
      <c r="P23" s="3073"/>
      <c r="Q23" s="3073"/>
      <c r="R23" s="3073"/>
      <c r="S23" s="3073"/>
      <c r="T23" s="3073"/>
      <c r="U23" s="3073"/>
      <c r="V23" s="3073"/>
      <c r="W23" s="3073"/>
      <c r="X23" s="3073"/>
      <c r="Y23" s="3073"/>
      <c r="Z23" s="3073"/>
    </row>
    <row r="24" spans="1:26" s="2703" customFormat="1" ht="15">
      <c r="A24" s="2692"/>
      <c r="B24" s="2820" t="s">
        <v>3653</v>
      </c>
      <c r="C24" s="2706"/>
      <c r="D24" s="2706"/>
      <c r="E24" s="3044"/>
      <c r="F24" s="2707"/>
      <c r="G24" s="3073"/>
      <c r="H24" s="3073"/>
      <c r="I24" s="3073"/>
      <c r="J24" s="3073"/>
      <c r="K24" s="3073"/>
      <c r="L24" s="3073"/>
      <c r="M24" s="3073"/>
      <c r="N24" s="3073"/>
      <c r="O24" s="3073"/>
      <c r="P24" s="3073"/>
      <c r="Q24" s="3073"/>
      <c r="R24" s="3073"/>
      <c r="S24" s="3073"/>
      <c r="T24" s="3073"/>
      <c r="U24" s="3073"/>
      <c r="V24" s="3073"/>
      <c r="W24" s="3073"/>
      <c r="X24" s="3073"/>
      <c r="Y24" s="3073"/>
      <c r="Z24" s="3073"/>
    </row>
    <row r="25" spans="1:26" s="2703" customFormat="1" ht="15">
      <c r="A25" s="2692"/>
      <c r="B25" s="2820" t="s">
        <v>3656</v>
      </c>
      <c r="C25" s="2706"/>
      <c r="D25" s="2706"/>
      <c r="E25" s="3044"/>
      <c r="F25" s="2707"/>
      <c r="G25" s="3073"/>
      <c r="H25" s="3073"/>
      <c r="I25" s="3073"/>
      <c r="J25" s="3073"/>
      <c r="K25" s="3073"/>
      <c r="L25" s="3073"/>
      <c r="M25" s="3073"/>
      <c r="N25" s="3073"/>
      <c r="O25" s="3073"/>
      <c r="P25" s="3073"/>
      <c r="Q25" s="3073"/>
      <c r="R25" s="3073"/>
      <c r="S25" s="3073"/>
      <c r="T25" s="3073"/>
      <c r="U25" s="3073"/>
      <c r="V25" s="3073"/>
      <c r="W25" s="3073"/>
      <c r="X25" s="3073"/>
      <c r="Y25" s="3073"/>
      <c r="Z25" s="3073"/>
    </row>
    <row r="26" spans="1:26" s="2703" customFormat="1" ht="15">
      <c r="A26" s="2692"/>
      <c r="B26" s="2818" t="s">
        <v>3657</v>
      </c>
      <c r="C26" s="2706"/>
      <c r="D26" s="2706"/>
      <c r="E26" s="3044"/>
      <c r="F26" s="2707"/>
      <c r="G26" s="3073"/>
      <c r="H26" s="3073"/>
      <c r="I26" s="3073"/>
      <c r="J26" s="3073"/>
      <c r="K26" s="3073"/>
      <c r="L26" s="3073"/>
      <c r="M26" s="3073"/>
      <c r="N26" s="3073"/>
      <c r="O26" s="3073"/>
      <c r="P26" s="3073"/>
      <c r="Q26" s="3073"/>
      <c r="R26" s="3073"/>
      <c r="S26" s="3073"/>
      <c r="T26" s="3073"/>
      <c r="U26" s="3073"/>
      <c r="V26" s="3073"/>
      <c r="W26" s="3073"/>
      <c r="X26" s="3073"/>
      <c r="Y26" s="3073"/>
      <c r="Z26" s="3073"/>
    </row>
    <row r="27" spans="1:26" s="2703" customFormat="1" ht="25.5">
      <c r="A27" s="2692"/>
      <c r="B27" s="2818" t="s">
        <v>3658</v>
      </c>
      <c r="C27" s="2706"/>
      <c r="D27" s="2706"/>
      <c r="E27" s="3044"/>
      <c r="F27" s="2707"/>
      <c r="G27" s="3073"/>
      <c r="H27" s="3073"/>
      <c r="I27" s="3073"/>
      <c r="J27" s="3073"/>
      <c r="K27" s="3073"/>
      <c r="L27" s="3073"/>
      <c r="M27" s="3073"/>
      <c r="N27" s="3073"/>
      <c r="O27" s="3073"/>
      <c r="P27" s="3073"/>
      <c r="Q27" s="3073"/>
      <c r="R27" s="3073"/>
      <c r="S27" s="3073"/>
      <c r="T27" s="3073"/>
      <c r="U27" s="3073"/>
      <c r="V27" s="3073"/>
      <c r="W27" s="3073"/>
      <c r="X27" s="3073"/>
      <c r="Y27" s="3073"/>
      <c r="Z27" s="3073"/>
    </row>
    <row r="28" spans="1:26" s="2703" customFormat="1" ht="15">
      <c r="A28" s="2692"/>
      <c r="B28" s="2820" t="s">
        <v>3659</v>
      </c>
      <c r="C28" s="2706"/>
      <c r="D28" s="2706"/>
      <c r="E28" s="3044"/>
      <c r="F28" s="2707"/>
      <c r="G28" s="3073"/>
      <c r="H28" s="3073"/>
      <c r="I28" s="3073"/>
      <c r="J28" s="3073"/>
      <c r="K28" s="3073"/>
      <c r="L28" s="3073"/>
      <c r="M28" s="3073"/>
      <c r="N28" s="3073"/>
      <c r="O28" s="3073"/>
      <c r="P28" s="3073"/>
      <c r="Q28" s="3073"/>
      <c r="R28" s="3073"/>
      <c r="S28" s="3073"/>
      <c r="T28" s="3073"/>
      <c r="U28" s="3073"/>
      <c r="V28" s="3073"/>
      <c r="W28" s="3073"/>
      <c r="X28" s="3073"/>
      <c r="Y28" s="3073"/>
      <c r="Z28" s="3073"/>
    </row>
    <row r="29" spans="1:26" s="2703" customFormat="1" ht="15">
      <c r="A29" s="2692"/>
      <c r="B29" s="2820" t="s">
        <v>3660</v>
      </c>
      <c r="C29" s="2706"/>
      <c r="D29" s="2706"/>
      <c r="E29" s="3044"/>
      <c r="F29" s="2707"/>
      <c r="G29" s="3073"/>
      <c r="H29" s="3073"/>
      <c r="I29" s="3073"/>
      <c r="J29" s="3073"/>
      <c r="K29" s="3073"/>
      <c r="L29" s="3073"/>
      <c r="M29" s="3073"/>
      <c r="N29" s="3073"/>
      <c r="O29" s="3073"/>
      <c r="P29" s="3073"/>
      <c r="Q29" s="3073"/>
      <c r="R29" s="3073"/>
      <c r="S29" s="3073"/>
      <c r="T29" s="3073"/>
      <c r="U29" s="3073"/>
      <c r="V29" s="3073"/>
      <c r="W29" s="3073"/>
      <c r="X29" s="3073"/>
      <c r="Y29" s="3073"/>
      <c r="Z29" s="3073"/>
    </row>
    <row r="30" spans="1:26" s="2703" customFormat="1" ht="15">
      <c r="A30" s="2692"/>
      <c r="B30" s="2820" t="s">
        <v>3661</v>
      </c>
      <c r="C30" s="2706"/>
      <c r="D30" s="2706"/>
      <c r="E30" s="3044"/>
      <c r="F30" s="2707"/>
      <c r="G30" s="3073"/>
      <c r="H30" s="3073"/>
      <c r="I30" s="3073"/>
      <c r="J30" s="3073"/>
      <c r="K30" s="3073"/>
      <c r="L30" s="3073"/>
      <c r="M30" s="3073"/>
      <c r="N30" s="3073"/>
      <c r="O30" s="3073"/>
      <c r="P30" s="3073"/>
      <c r="Q30" s="3073"/>
      <c r="R30" s="3073"/>
      <c r="S30" s="3073"/>
      <c r="T30" s="3073"/>
      <c r="U30" s="3073"/>
      <c r="V30" s="3073"/>
      <c r="W30" s="3073"/>
      <c r="X30" s="3073"/>
      <c r="Y30" s="3073"/>
      <c r="Z30" s="3073"/>
    </row>
    <row r="31" spans="1:26" s="2703" customFormat="1" ht="15">
      <c r="A31" s="2692"/>
      <c r="B31" s="2820" t="s">
        <v>3662</v>
      </c>
      <c r="C31" s="2706"/>
      <c r="D31" s="2706"/>
      <c r="E31" s="3044"/>
      <c r="F31" s="2707"/>
      <c r="G31" s="3073"/>
      <c r="H31" s="3073"/>
      <c r="I31" s="3073"/>
      <c r="J31" s="3073"/>
      <c r="K31" s="3073"/>
      <c r="L31" s="3073"/>
      <c r="M31" s="3073"/>
      <c r="N31" s="3073"/>
      <c r="O31" s="3073"/>
      <c r="P31" s="3073"/>
      <c r="Q31" s="3073"/>
      <c r="R31" s="3073"/>
      <c r="S31" s="3073"/>
      <c r="T31" s="3073"/>
      <c r="U31" s="3073"/>
      <c r="V31" s="3073"/>
      <c r="W31" s="3073"/>
      <c r="X31" s="3073"/>
      <c r="Y31" s="3073"/>
      <c r="Z31" s="3073"/>
    </row>
    <row r="32" spans="1:26" s="2703" customFormat="1" ht="25.5">
      <c r="A32" s="2692"/>
      <c r="B32" s="2818" t="s">
        <v>3663</v>
      </c>
      <c r="C32" s="2706"/>
      <c r="D32" s="2706"/>
      <c r="E32" s="3044"/>
      <c r="F32" s="2707"/>
      <c r="G32" s="3073"/>
      <c r="H32" s="3073"/>
      <c r="I32" s="3073"/>
      <c r="J32" s="3073"/>
      <c r="K32" s="3073"/>
      <c r="L32" s="3073"/>
      <c r="M32" s="3073"/>
      <c r="N32" s="3073"/>
      <c r="O32" s="3073"/>
      <c r="P32" s="3073"/>
      <c r="Q32" s="3073"/>
      <c r="R32" s="3073"/>
      <c r="S32" s="3073"/>
      <c r="T32" s="3073"/>
      <c r="U32" s="3073"/>
      <c r="V32" s="3073"/>
      <c r="W32" s="3073"/>
      <c r="X32" s="3073"/>
      <c r="Y32" s="3073"/>
      <c r="Z32" s="3073"/>
    </row>
    <row r="33" spans="1:26" s="2703" customFormat="1" ht="38.25">
      <c r="A33" s="2692"/>
      <c r="B33" s="2818" t="s">
        <v>3664</v>
      </c>
      <c r="C33" s="2706"/>
      <c r="D33" s="2706"/>
      <c r="E33" s="3044"/>
      <c r="F33" s="2707"/>
      <c r="G33" s="3073"/>
      <c r="H33" s="3073"/>
      <c r="I33" s="3073"/>
      <c r="J33" s="3073"/>
      <c r="K33" s="3073"/>
      <c r="L33" s="3073"/>
      <c r="M33" s="3073"/>
      <c r="N33" s="3073"/>
      <c r="O33" s="3073"/>
      <c r="P33" s="3073"/>
      <c r="Q33" s="3073"/>
      <c r="R33" s="3073"/>
      <c r="S33" s="3073"/>
      <c r="T33" s="3073"/>
      <c r="U33" s="3073"/>
      <c r="V33" s="3073"/>
      <c r="W33" s="3073"/>
      <c r="X33" s="3073"/>
      <c r="Y33" s="3073"/>
      <c r="Z33" s="3073"/>
    </row>
    <row r="34" spans="1:26" s="2703" customFormat="1" ht="38.25">
      <c r="A34" s="2692"/>
      <c r="B34" s="2818" t="s">
        <v>3665</v>
      </c>
      <c r="C34" s="2706"/>
      <c r="D34" s="2706"/>
      <c r="E34" s="3044"/>
      <c r="F34" s="2707"/>
      <c r="G34" s="3073"/>
      <c r="H34" s="3073"/>
      <c r="I34" s="3073"/>
      <c r="J34" s="3073"/>
      <c r="K34" s="3073"/>
      <c r="L34" s="3073"/>
      <c r="M34" s="3073"/>
      <c r="N34" s="3073"/>
      <c r="O34" s="3073"/>
      <c r="P34" s="3073"/>
      <c r="Q34" s="3073"/>
      <c r="R34" s="3073"/>
      <c r="S34" s="3073"/>
      <c r="T34" s="3073"/>
      <c r="U34" s="3073"/>
      <c r="V34" s="3073"/>
      <c r="W34" s="3073"/>
      <c r="X34" s="3073"/>
      <c r="Y34" s="3073"/>
      <c r="Z34" s="3073"/>
    </row>
    <row r="35" spans="1:26" s="2703" customFormat="1" ht="25.5">
      <c r="A35" s="2692"/>
      <c r="B35" s="2818" t="s">
        <v>3666</v>
      </c>
      <c r="C35" s="2706"/>
      <c r="D35" s="2706"/>
      <c r="E35" s="3044"/>
      <c r="F35" s="2707"/>
      <c r="G35" s="3073"/>
      <c r="H35" s="3073"/>
      <c r="I35" s="3073"/>
      <c r="J35" s="3073"/>
      <c r="K35" s="3073"/>
      <c r="L35" s="3073"/>
      <c r="M35" s="3073"/>
      <c r="N35" s="3073"/>
      <c r="O35" s="3073"/>
      <c r="P35" s="3073"/>
      <c r="Q35" s="3073"/>
      <c r="R35" s="3073"/>
      <c r="S35" s="3073"/>
      <c r="T35" s="3073"/>
      <c r="U35" s="3073"/>
      <c r="V35" s="3073"/>
      <c r="W35" s="3073"/>
      <c r="X35" s="3073"/>
      <c r="Y35" s="3073"/>
      <c r="Z35" s="3073"/>
    </row>
    <row r="36" spans="1:26" s="2703" customFormat="1" ht="15">
      <c r="A36" s="2692"/>
      <c r="B36" s="2818" t="s">
        <v>3667</v>
      </c>
      <c r="C36" s="2706"/>
      <c r="D36" s="2706"/>
      <c r="E36" s="3044"/>
      <c r="F36" s="2707"/>
      <c r="G36" s="3073"/>
      <c r="H36" s="3073"/>
      <c r="I36" s="3073"/>
      <c r="J36" s="3073"/>
      <c r="K36" s="3073"/>
      <c r="L36" s="3073"/>
      <c r="M36" s="3073"/>
      <c r="N36" s="3073"/>
      <c r="O36" s="3073"/>
      <c r="P36" s="3073"/>
      <c r="Q36" s="3073"/>
      <c r="R36" s="3073"/>
      <c r="S36" s="3073"/>
      <c r="T36" s="3073"/>
      <c r="U36" s="3073"/>
      <c r="V36" s="3073"/>
      <c r="W36" s="3073"/>
      <c r="X36" s="3073"/>
      <c r="Y36" s="3073"/>
      <c r="Z36" s="3073"/>
    </row>
    <row r="37" spans="1:26" s="2703" customFormat="1" ht="76.5">
      <c r="A37" s="2692"/>
      <c r="B37" s="2818" t="s">
        <v>3668</v>
      </c>
      <c r="C37" s="2706"/>
      <c r="D37" s="2706"/>
      <c r="E37" s="3044"/>
      <c r="F37" s="2707"/>
      <c r="G37" s="3073"/>
      <c r="H37" s="3073"/>
      <c r="I37" s="3073"/>
      <c r="J37" s="3073"/>
      <c r="K37" s="3073"/>
      <c r="L37" s="3073"/>
      <c r="M37" s="3073"/>
      <c r="N37" s="3073"/>
      <c r="O37" s="3073"/>
      <c r="P37" s="3073"/>
      <c r="Q37" s="3073"/>
      <c r="R37" s="3073"/>
      <c r="S37" s="3073"/>
      <c r="T37" s="3073"/>
      <c r="U37" s="3073"/>
      <c r="V37" s="3073"/>
      <c r="W37" s="3073"/>
      <c r="X37" s="3073"/>
      <c r="Y37" s="3073"/>
      <c r="Z37" s="3073"/>
    </row>
    <row r="38" spans="1:26" s="2703" customFormat="1" ht="15">
      <c r="A38" s="2692"/>
      <c r="B38" s="2818" t="s">
        <v>3669</v>
      </c>
      <c r="C38" s="2706"/>
      <c r="D38" s="2706"/>
      <c r="E38" s="3044"/>
      <c r="F38" s="2707"/>
      <c r="G38" s="3073"/>
      <c r="H38" s="3073"/>
      <c r="I38" s="3073"/>
      <c r="J38" s="3073"/>
      <c r="K38" s="3073"/>
      <c r="L38" s="3073"/>
      <c r="M38" s="3073"/>
      <c r="N38" s="3073"/>
      <c r="O38" s="3073"/>
      <c r="P38" s="3073"/>
      <c r="Q38" s="3073"/>
      <c r="R38" s="3073"/>
      <c r="S38" s="3073"/>
      <c r="T38" s="3073"/>
      <c r="U38" s="3073"/>
      <c r="V38" s="3073"/>
      <c r="W38" s="3073"/>
      <c r="X38" s="3073"/>
      <c r="Y38" s="3073"/>
      <c r="Z38" s="3073"/>
    </row>
    <row r="39" spans="1:26" s="2703" customFormat="1" ht="15">
      <c r="A39" s="2692"/>
      <c r="B39" s="2818" t="s">
        <v>3670</v>
      </c>
      <c r="C39" s="2706"/>
      <c r="D39" s="2706"/>
      <c r="E39" s="3044"/>
      <c r="F39" s="2707"/>
      <c r="G39" s="3073"/>
      <c r="H39" s="3073"/>
      <c r="I39" s="3073"/>
      <c r="J39" s="3073"/>
      <c r="K39" s="3073"/>
      <c r="L39" s="3073"/>
      <c r="M39" s="3073"/>
      <c r="N39" s="3073"/>
      <c r="O39" s="3073"/>
      <c r="P39" s="3073"/>
      <c r="Q39" s="3073"/>
      <c r="R39" s="3073"/>
      <c r="S39" s="3073"/>
      <c r="T39" s="3073"/>
      <c r="U39" s="3073"/>
      <c r="V39" s="3073"/>
      <c r="W39" s="3073"/>
      <c r="X39" s="3073"/>
      <c r="Y39" s="3073"/>
      <c r="Z39" s="3073"/>
    </row>
    <row r="40" spans="1:26" s="2703" customFormat="1" ht="25.5">
      <c r="A40" s="2692"/>
      <c r="B40" s="2818" t="s">
        <v>3671</v>
      </c>
      <c r="C40" s="2706"/>
      <c r="D40" s="2706"/>
      <c r="E40" s="3044"/>
      <c r="F40" s="2707"/>
      <c r="G40" s="3073"/>
      <c r="H40" s="3073"/>
      <c r="I40" s="3073"/>
      <c r="J40" s="3073"/>
      <c r="K40" s="3073"/>
      <c r="L40" s="3073"/>
      <c r="M40" s="3073"/>
      <c r="N40" s="3073"/>
      <c r="O40" s="3073"/>
      <c r="P40" s="3073"/>
      <c r="Q40" s="3073"/>
      <c r="R40" s="3073"/>
      <c r="S40" s="3073"/>
      <c r="T40" s="3073"/>
      <c r="U40" s="3073"/>
      <c r="V40" s="3073"/>
      <c r="W40" s="3073"/>
      <c r="X40" s="3073"/>
      <c r="Y40" s="3073"/>
      <c r="Z40" s="3073"/>
    </row>
    <row r="41" spans="1:26" s="2703" customFormat="1" ht="15">
      <c r="A41" s="2692"/>
      <c r="B41" s="2818" t="s">
        <v>3272</v>
      </c>
      <c r="C41" s="2706"/>
      <c r="D41" s="2706"/>
      <c r="E41" s="3044"/>
      <c r="F41" s="2707"/>
      <c r="G41" s="3073"/>
      <c r="H41" s="3073"/>
      <c r="I41" s="3073"/>
      <c r="J41" s="3073"/>
      <c r="K41" s="3073"/>
      <c r="L41" s="3073"/>
      <c r="M41" s="3073"/>
      <c r="N41" s="3073"/>
      <c r="O41" s="3073"/>
      <c r="P41" s="3073"/>
      <c r="Q41" s="3073"/>
      <c r="R41" s="3073"/>
      <c r="S41" s="3073"/>
      <c r="T41" s="3073"/>
      <c r="U41" s="3073"/>
      <c r="V41" s="3073"/>
      <c r="W41" s="3073"/>
      <c r="X41" s="3073"/>
      <c r="Y41" s="3073"/>
      <c r="Z41" s="3073"/>
    </row>
    <row r="42" spans="1:26" s="2703" customFormat="1" ht="25.5">
      <c r="A42" s="2692"/>
      <c r="B42" s="2818" t="s">
        <v>3672</v>
      </c>
      <c r="C42" s="2706"/>
      <c r="D42" s="2706"/>
      <c r="E42" s="3044"/>
      <c r="F42" s="2707"/>
      <c r="G42" s="3073"/>
      <c r="H42" s="3073"/>
      <c r="I42" s="3073"/>
      <c r="J42" s="3073"/>
      <c r="K42" s="3073"/>
      <c r="L42" s="3073"/>
      <c r="M42" s="3073"/>
      <c r="N42" s="3073"/>
      <c r="O42" s="3073"/>
      <c r="P42" s="3073"/>
      <c r="Q42" s="3073"/>
      <c r="R42" s="3073"/>
      <c r="S42" s="3073"/>
      <c r="T42" s="3073"/>
      <c r="U42" s="3073"/>
      <c r="V42" s="3073"/>
      <c r="W42" s="3073"/>
      <c r="X42" s="3073"/>
      <c r="Y42" s="3073"/>
      <c r="Z42" s="3073"/>
    </row>
    <row r="43" spans="1:26" s="2703" customFormat="1" ht="38.25">
      <c r="A43" s="2692"/>
      <c r="B43" s="2818" t="s">
        <v>3673</v>
      </c>
      <c r="C43" s="2706"/>
      <c r="D43" s="2706"/>
      <c r="E43" s="3044"/>
      <c r="F43" s="2707"/>
      <c r="G43" s="3073"/>
      <c r="H43" s="3073"/>
      <c r="I43" s="3073"/>
      <c r="J43" s="3073"/>
      <c r="K43" s="3073"/>
      <c r="L43" s="3073"/>
      <c r="M43" s="3073"/>
      <c r="N43" s="3073"/>
      <c r="O43" s="3073"/>
      <c r="P43" s="3073"/>
      <c r="Q43" s="3073"/>
      <c r="R43" s="3073"/>
      <c r="S43" s="3073"/>
      <c r="T43" s="3073"/>
      <c r="U43" s="3073"/>
      <c r="V43" s="3073"/>
      <c r="W43" s="3073"/>
      <c r="X43" s="3073"/>
      <c r="Y43" s="3073"/>
      <c r="Z43" s="3073"/>
    </row>
    <row r="44" spans="1:26" s="2703" customFormat="1" ht="25.5">
      <c r="A44" s="2692"/>
      <c r="B44" s="2818" t="s">
        <v>3674</v>
      </c>
      <c r="C44" s="2706"/>
      <c r="D44" s="2706"/>
      <c r="E44" s="3044"/>
      <c r="F44" s="2707"/>
      <c r="G44" s="3073"/>
      <c r="H44" s="3073"/>
      <c r="I44" s="3073"/>
      <c r="J44" s="3073"/>
      <c r="K44" s="3073"/>
      <c r="L44" s="3073"/>
      <c r="M44" s="3073"/>
      <c r="N44" s="3073"/>
      <c r="O44" s="3073"/>
      <c r="P44" s="3073"/>
      <c r="Q44" s="3073"/>
      <c r="R44" s="3073"/>
      <c r="S44" s="3073"/>
      <c r="T44" s="3073"/>
      <c r="U44" s="3073"/>
      <c r="V44" s="3073"/>
      <c r="W44" s="3073"/>
      <c r="X44" s="3073"/>
      <c r="Y44" s="3073"/>
      <c r="Z44" s="3073"/>
    </row>
    <row r="45" spans="1:26" s="2703" customFormat="1" ht="15">
      <c r="A45" s="2692"/>
      <c r="B45" s="2820" t="s">
        <v>3675</v>
      </c>
      <c r="C45" s="2706"/>
      <c r="D45" s="2706"/>
      <c r="E45" s="3044"/>
      <c r="F45" s="2707"/>
      <c r="G45" s="3073"/>
      <c r="H45" s="3073"/>
      <c r="I45" s="3073"/>
      <c r="J45" s="3073"/>
      <c r="K45" s="3073"/>
      <c r="L45" s="3073"/>
      <c r="M45" s="3073"/>
      <c r="N45" s="3073"/>
      <c r="O45" s="3073"/>
      <c r="P45" s="3073"/>
      <c r="Q45" s="3073"/>
      <c r="R45" s="3073"/>
      <c r="S45" s="3073"/>
      <c r="T45" s="3073"/>
      <c r="U45" s="3073"/>
      <c r="V45" s="3073"/>
      <c r="W45" s="3073"/>
      <c r="X45" s="3073"/>
      <c r="Y45" s="3073"/>
      <c r="Z45" s="3073"/>
    </row>
    <row r="46" spans="1:26" s="2703" customFormat="1">
      <c r="A46" s="2709" t="s">
        <v>2744</v>
      </c>
      <c r="B46" s="2710" t="s">
        <v>3676</v>
      </c>
      <c r="C46" s="2699"/>
      <c r="D46" s="2700"/>
      <c r="E46" s="3043"/>
      <c r="F46" s="2702"/>
      <c r="G46" s="3073"/>
      <c r="H46" s="3073"/>
      <c r="I46" s="3073"/>
      <c r="J46" s="3073"/>
      <c r="K46" s="3073"/>
      <c r="L46" s="3073"/>
      <c r="M46" s="3073"/>
      <c r="N46" s="3073"/>
      <c r="O46" s="3073"/>
      <c r="P46" s="3073"/>
      <c r="Q46" s="3073"/>
      <c r="R46" s="3073"/>
      <c r="S46" s="3073"/>
      <c r="T46" s="3073"/>
      <c r="U46" s="3073"/>
      <c r="V46" s="3073"/>
      <c r="W46" s="3073"/>
      <c r="X46" s="3073"/>
      <c r="Y46" s="3073"/>
      <c r="Z46" s="3073"/>
    </row>
    <row r="47" spans="1:26" s="2703" customFormat="1">
      <c r="A47" s="2709" t="s">
        <v>3580</v>
      </c>
      <c r="B47" s="2712" t="s">
        <v>3677</v>
      </c>
      <c r="C47" s="2713" t="s">
        <v>3582</v>
      </c>
      <c r="D47" s="2714">
        <v>1</v>
      </c>
      <c r="E47" s="3045"/>
      <c r="F47" s="2713">
        <f>D47*E47</f>
        <v>0</v>
      </c>
      <c r="G47" s="3073"/>
      <c r="H47" s="3073"/>
      <c r="I47" s="3073"/>
      <c r="J47" s="3073"/>
      <c r="K47" s="3073"/>
      <c r="L47" s="3073"/>
      <c r="M47" s="3073"/>
      <c r="N47" s="3073"/>
      <c r="O47" s="3073"/>
      <c r="P47" s="3073"/>
      <c r="Q47" s="3073"/>
      <c r="R47" s="3073"/>
      <c r="S47" s="3073"/>
      <c r="T47" s="3073"/>
      <c r="U47" s="3073"/>
      <c r="V47" s="3073"/>
      <c r="W47" s="3073"/>
      <c r="X47" s="3073"/>
      <c r="Y47" s="3073"/>
      <c r="Z47" s="3073"/>
    </row>
    <row r="48" spans="1:26" s="2703" customFormat="1">
      <c r="A48" s="2709"/>
      <c r="B48" s="2712"/>
      <c r="C48" s="2713"/>
      <c r="D48" s="2714"/>
      <c r="E48" s="3045"/>
      <c r="F48" s="2713"/>
      <c r="G48" s="3073"/>
      <c r="H48" s="3073"/>
      <c r="I48" s="3073"/>
      <c r="J48" s="3073"/>
      <c r="K48" s="3073"/>
      <c r="L48" s="3073"/>
      <c r="M48" s="3073"/>
      <c r="N48" s="3073"/>
      <c r="O48" s="3073"/>
      <c r="P48" s="3073"/>
      <c r="Q48" s="3073"/>
      <c r="R48" s="3073"/>
      <c r="S48" s="3073"/>
      <c r="T48" s="3073"/>
      <c r="U48" s="3073"/>
      <c r="V48" s="3073"/>
      <c r="W48" s="3073"/>
      <c r="X48" s="3073"/>
      <c r="Y48" s="3073"/>
      <c r="Z48" s="3073"/>
    </row>
    <row r="49" spans="1:26" s="2703" customFormat="1" ht="15">
      <c r="A49" s="2715">
        <f>COUNT($A$4:A48)+1</f>
        <v>2</v>
      </c>
      <c r="B49" s="2716" t="s">
        <v>3583</v>
      </c>
      <c r="C49" s="2717"/>
      <c r="D49" s="2717"/>
      <c r="E49" s="3041"/>
      <c r="F49" s="2707"/>
      <c r="G49" s="3073"/>
      <c r="H49" s="3073"/>
      <c r="I49" s="3073"/>
      <c r="J49" s="3073"/>
      <c r="K49" s="3073"/>
      <c r="L49" s="3073"/>
      <c r="M49" s="3073"/>
      <c r="N49" s="3073"/>
      <c r="O49" s="3073"/>
      <c r="P49" s="3073"/>
      <c r="Q49" s="3073"/>
      <c r="R49" s="3073"/>
      <c r="S49" s="3073"/>
      <c r="T49" s="3073"/>
      <c r="U49" s="3073"/>
      <c r="V49" s="3073"/>
      <c r="W49" s="3073"/>
      <c r="X49" s="3073"/>
      <c r="Y49" s="3073"/>
      <c r="Z49" s="3073"/>
    </row>
    <row r="50" spans="1:26" s="2703" customFormat="1" ht="15">
      <c r="A50" s="2718"/>
      <c r="B50" s="2716" t="s">
        <v>3584</v>
      </c>
      <c r="C50" s="2717"/>
      <c r="D50" s="2717"/>
      <c r="E50" s="3041"/>
      <c r="F50" s="2707"/>
      <c r="G50" s="3073"/>
      <c r="H50" s="3073"/>
      <c r="I50" s="3073"/>
      <c r="J50" s="3073"/>
      <c r="K50" s="3073"/>
      <c r="L50" s="3073"/>
      <c r="M50" s="3073"/>
      <c r="N50" s="3073"/>
      <c r="O50" s="3073"/>
      <c r="P50" s="3073"/>
      <c r="Q50" s="3073"/>
      <c r="R50" s="3073"/>
      <c r="S50" s="3073"/>
      <c r="T50" s="3073"/>
      <c r="U50" s="3073"/>
      <c r="V50" s="3073"/>
      <c r="W50" s="3073"/>
      <c r="X50" s="3073"/>
      <c r="Y50" s="3073"/>
      <c r="Z50" s="3073"/>
    </row>
    <row r="51" spans="1:26" s="2703" customFormat="1" ht="15">
      <c r="A51" s="2718"/>
      <c r="B51" s="2716" t="s">
        <v>3678</v>
      </c>
      <c r="C51" s="2717"/>
      <c r="D51" s="2717"/>
      <c r="E51" s="3041"/>
      <c r="F51" s="2707"/>
      <c r="G51" s="3073"/>
      <c r="H51" s="3073"/>
      <c r="I51" s="3073"/>
      <c r="J51" s="3073"/>
      <c r="K51" s="3073"/>
      <c r="L51" s="3073"/>
      <c r="M51" s="3073"/>
      <c r="N51" s="3073"/>
      <c r="O51" s="3073"/>
      <c r="P51" s="3073"/>
      <c r="Q51" s="3073"/>
      <c r="R51" s="3073"/>
      <c r="S51" s="3073"/>
      <c r="T51" s="3073"/>
      <c r="U51" s="3073"/>
      <c r="V51" s="3073"/>
      <c r="W51" s="3073"/>
      <c r="X51" s="3073"/>
      <c r="Y51" s="3073"/>
      <c r="Z51" s="3073"/>
    </row>
    <row r="52" spans="1:26" s="2703" customFormat="1" ht="15">
      <c r="A52" s="2718"/>
      <c r="B52" s="2716" t="s">
        <v>3586</v>
      </c>
      <c r="C52" s="2717"/>
      <c r="D52" s="2717"/>
      <c r="E52" s="3041"/>
      <c r="F52" s="2707"/>
      <c r="G52" s="3073"/>
      <c r="H52" s="3073"/>
      <c r="I52" s="3073"/>
      <c r="J52" s="3073"/>
      <c r="K52" s="3073"/>
      <c r="L52" s="3073"/>
      <c r="M52" s="3073"/>
      <c r="N52" s="3073"/>
      <c r="O52" s="3073"/>
      <c r="P52" s="3073"/>
      <c r="Q52" s="3073"/>
      <c r="R52" s="3073"/>
      <c r="S52" s="3073"/>
      <c r="T52" s="3073"/>
      <c r="U52" s="3073"/>
      <c r="V52" s="3073"/>
      <c r="W52" s="3073"/>
      <c r="X52" s="3073"/>
      <c r="Y52" s="3073"/>
      <c r="Z52" s="3073"/>
    </row>
    <row r="53" spans="1:26" s="2703" customFormat="1" ht="15">
      <c r="A53" s="2718"/>
      <c r="B53" s="2716" t="s">
        <v>3587</v>
      </c>
      <c r="C53" s="2717"/>
      <c r="D53" s="2717"/>
      <c r="E53" s="3041"/>
      <c r="F53" s="2707"/>
      <c r="G53" s="3073"/>
      <c r="H53" s="3073"/>
      <c r="I53" s="3073"/>
      <c r="J53" s="3073"/>
      <c r="K53" s="3073"/>
      <c r="L53" s="3073"/>
      <c r="M53" s="3073"/>
      <c r="N53" s="3073"/>
      <c r="O53" s="3073"/>
      <c r="P53" s="3073"/>
      <c r="Q53" s="3073"/>
      <c r="R53" s="3073"/>
      <c r="S53" s="3073"/>
      <c r="T53" s="3073"/>
      <c r="U53" s="3073"/>
      <c r="V53" s="3073"/>
      <c r="W53" s="3073"/>
      <c r="X53" s="3073"/>
      <c r="Y53" s="3073"/>
      <c r="Z53" s="3073"/>
    </row>
    <row r="54" spans="1:26" s="2703" customFormat="1" ht="15">
      <c r="A54" s="2719"/>
      <c r="B54" s="2720" t="s">
        <v>3679</v>
      </c>
      <c r="C54" s="2717" t="s">
        <v>84</v>
      </c>
      <c r="D54" s="2717">
        <v>2</v>
      </c>
      <c r="E54" s="3041"/>
      <c r="F54" s="2707">
        <f>D54*E54</f>
        <v>0</v>
      </c>
      <c r="G54" s="3073"/>
      <c r="H54" s="3073"/>
      <c r="I54" s="3073"/>
      <c r="J54" s="3073"/>
      <c r="K54" s="3073"/>
      <c r="L54" s="3073"/>
      <c r="M54" s="3073"/>
      <c r="N54" s="3073"/>
      <c r="O54" s="3073"/>
      <c r="P54" s="3073"/>
      <c r="Q54" s="3073"/>
      <c r="R54" s="3073"/>
      <c r="S54" s="3073"/>
      <c r="T54" s="3073"/>
      <c r="U54" s="3073"/>
      <c r="V54" s="3073"/>
      <c r="W54" s="3073"/>
      <c r="X54" s="3073"/>
      <c r="Y54" s="3073"/>
      <c r="Z54" s="3073"/>
    </row>
    <row r="55" spans="1:26" s="2703" customFormat="1" ht="15">
      <c r="A55" s="2719"/>
      <c r="B55" s="2720"/>
      <c r="C55" s="2717"/>
      <c r="D55" s="2717"/>
      <c r="E55" s="3041"/>
      <c r="F55" s="2707"/>
      <c r="G55" s="3073"/>
      <c r="H55" s="3073"/>
      <c r="I55" s="3073"/>
      <c r="J55" s="3073"/>
      <c r="K55" s="3073"/>
      <c r="L55" s="3073"/>
      <c r="M55" s="3073"/>
      <c r="N55" s="3073"/>
      <c r="O55" s="3073"/>
      <c r="P55" s="3073"/>
      <c r="Q55" s="3073"/>
      <c r="R55" s="3073"/>
      <c r="S55" s="3073"/>
      <c r="T55" s="3073"/>
      <c r="U55" s="3073"/>
      <c r="V55" s="3073"/>
      <c r="W55" s="3073"/>
      <c r="X55" s="3073"/>
      <c r="Y55" s="3073"/>
      <c r="Z55" s="3073"/>
    </row>
    <row r="56" spans="1:26" s="2703" customFormat="1" ht="15">
      <c r="A56" s="2821">
        <f>COUNT($A$4:A55)+1</f>
        <v>3</v>
      </c>
      <c r="B56" s="2716" t="s">
        <v>3680</v>
      </c>
      <c r="C56" s="2822"/>
      <c r="D56" s="2822"/>
      <c r="E56" s="3080"/>
      <c r="F56" s="2823"/>
      <c r="G56" s="3073"/>
      <c r="H56" s="3073"/>
      <c r="I56" s="3073"/>
      <c r="J56" s="3073"/>
      <c r="K56" s="3073"/>
      <c r="L56" s="3073"/>
      <c r="M56" s="3073"/>
      <c r="N56" s="3073"/>
      <c r="O56" s="3073"/>
      <c r="P56" s="3073"/>
      <c r="Q56" s="3073"/>
      <c r="R56" s="3073"/>
      <c r="S56" s="3073"/>
      <c r="T56" s="3073"/>
      <c r="U56" s="3073"/>
      <c r="V56" s="3073"/>
      <c r="W56" s="3073"/>
      <c r="X56" s="3073"/>
      <c r="Y56" s="3073"/>
      <c r="Z56" s="3073"/>
    </row>
    <row r="57" spans="1:26" s="2703" customFormat="1" ht="25.5">
      <c r="A57" s="2824"/>
      <c r="B57" s="2716" t="s">
        <v>3681</v>
      </c>
      <c r="C57" s="2822"/>
      <c r="D57" s="2822"/>
      <c r="E57" s="3080"/>
      <c r="F57" s="2823"/>
      <c r="G57" s="3073"/>
      <c r="H57" s="3073"/>
      <c r="I57" s="3073"/>
      <c r="J57" s="3073"/>
      <c r="K57" s="3073"/>
      <c r="L57" s="3073"/>
      <c r="M57" s="3073"/>
      <c r="N57" s="3073"/>
      <c r="O57" s="3073"/>
      <c r="P57" s="3073"/>
      <c r="Q57" s="3073"/>
      <c r="R57" s="3073"/>
      <c r="S57" s="3073"/>
      <c r="T57" s="3073"/>
      <c r="U57" s="3073"/>
      <c r="V57" s="3073"/>
      <c r="W57" s="3073"/>
      <c r="X57" s="3073"/>
      <c r="Y57" s="3073"/>
      <c r="Z57" s="3073"/>
    </row>
    <row r="58" spans="1:26" s="2703" customFormat="1" ht="63.75">
      <c r="A58" s="2824"/>
      <c r="B58" s="2716" t="s">
        <v>3682</v>
      </c>
      <c r="C58" s="2822"/>
      <c r="D58" s="2822"/>
      <c r="E58" s="3080"/>
      <c r="F58" s="2823"/>
      <c r="G58" s="3073"/>
      <c r="H58" s="3073"/>
      <c r="I58" s="3073"/>
      <c r="J58" s="3073"/>
      <c r="K58" s="3073"/>
      <c r="L58" s="3073"/>
      <c r="M58" s="3073"/>
      <c r="N58" s="3073"/>
      <c r="O58" s="3073"/>
      <c r="P58" s="3073"/>
      <c r="Q58" s="3073"/>
      <c r="R58" s="3073"/>
      <c r="S58" s="3073"/>
      <c r="T58" s="3073"/>
      <c r="U58" s="3073"/>
      <c r="V58" s="3073"/>
      <c r="W58" s="3073"/>
      <c r="X58" s="3073"/>
      <c r="Y58" s="3073"/>
      <c r="Z58" s="3073"/>
    </row>
    <row r="59" spans="1:26" s="2703" customFormat="1" ht="63.75">
      <c r="A59" s="2824"/>
      <c r="B59" s="2716" t="s">
        <v>3683</v>
      </c>
      <c r="C59" s="2822"/>
      <c r="D59" s="2822"/>
      <c r="E59" s="3080"/>
      <c r="F59" s="2823"/>
      <c r="G59" s="3073"/>
      <c r="H59" s="3073"/>
      <c r="I59" s="3073"/>
      <c r="J59" s="3073"/>
      <c r="K59" s="3073"/>
      <c r="L59" s="3073"/>
      <c r="M59" s="3073"/>
      <c r="N59" s="3073"/>
      <c r="O59" s="3073"/>
      <c r="P59" s="3073"/>
      <c r="Q59" s="3073"/>
      <c r="R59" s="3073"/>
      <c r="S59" s="3073"/>
      <c r="T59" s="3073"/>
      <c r="U59" s="3073"/>
      <c r="V59" s="3073"/>
      <c r="W59" s="3073"/>
      <c r="X59" s="3073"/>
      <c r="Y59" s="3073"/>
      <c r="Z59" s="3073"/>
    </row>
    <row r="60" spans="1:26" s="2703" customFormat="1" ht="15">
      <c r="A60" s="2824"/>
      <c r="B60" s="2716">
        <v>0.55000000000000004</v>
      </c>
      <c r="C60" s="2822"/>
      <c r="D60" s="2822"/>
      <c r="E60" s="3080"/>
      <c r="F60" s="2823"/>
      <c r="G60" s="3073"/>
      <c r="H60" s="3073"/>
      <c r="I60" s="3073"/>
      <c r="J60" s="3073"/>
      <c r="K60" s="3073"/>
      <c r="L60" s="3073"/>
      <c r="M60" s="3073"/>
      <c r="N60" s="3073"/>
      <c r="O60" s="3073"/>
      <c r="P60" s="3073"/>
      <c r="Q60" s="3073"/>
      <c r="R60" s="3073"/>
      <c r="S60" s="3073"/>
      <c r="T60" s="3073"/>
      <c r="U60" s="3073"/>
      <c r="V60" s="3073"/>
      <c r="W60" s="3073"/>
      <c r="X60" s="3073"/>
      <c r="Y60" s="3073"/>
      <c r="Z60" s="3073"/>
    </row>
    <row r="61" spans="1:26" s="2703" customFormat="1" ht="51">
      <c r="A61" s="2824"/>
      <c r="B61" s="2716" t="s">
        <v>3684</v>
      </c>
      <c r="C61" s="2822"/>
      <c r="D61" s="2822"/>
      <c r="E61" s="3080"/>
      <c r="F61" s="2823"/>
      <c r="G61" s="3073"/>
      <c r="H61" s="3073"/>
      <c r="I61" s="3073"/>
      <c r="J61" s="3073"/>
      <c r="K61" s="3073"/>
      <c r="L61" s="3073"/>
      <c r="M61" s="3073"/>
      <c r="N61" s="3073"/>
      <c r="O61" s="3073"/>
      <c r="P61" s="3073"/>
      <c r="Q61" s="3073"/>
      <c r="R61" s="3073"/>
      <c r="S61" s="3073"/>
      <c r="T61" s="3073"/>
      <c r="U61" s="3073"/>
      <c r="V61" s="3073"/>
      <c r="W61" s="3073"/>
      <c r="X61" s="3073"/>
      <c r="Y61" s="3073"/>
      <c r="Z61" s="3073"/>
    </row>
    <row r="62" spans="1:26" s="2703" customFormat="1" ht="38.25">
      <c r="A62" s="2824"/>
      <c r="B62" s="2716" t="s">
        <v>3685</v>
      </c>
      <c r="C62" s="2822"/>
      <c r="D62" s="2822"/>
      <c r="E62" s="3080"/>
      <c r="F62" s="2823"/>
      <c r="G62" s="3073"/>
      <c r="H62" s="3073"/>
      <c r="I62" s="3073"/>
      <c r="J62" s="3073"/>
      <c r="K62" s="3073"/>
      <c r="L62" s="3073"/>
      <c r="M62" s="3073"/>
      <c r="N62" s="3073"/>
      <c r="O62" s="3073"/>
      <c r="P62" s="3073"/>
      <c r="Q62" s="3073"/>
      <c r="R62" s="3073"/>
      <c r="S62" s="3073"/>
      <c r="T62" s="3073"/>
      <c r="U62" s="3073"/>
      <c r="V62" s="3073"/>
      <c r="W62" s="3073"/>
      <c r="X62" s="3073"/>
      <c r="Y62" s="3073"/>
      <c r="Z62" s="3073"/>
    </row>
    <row r="63" spans="1:26" s="2703" customFormat="1">
      <c r="A63" s="2709" t="s">
        <v>2744</v>
      </c>
      <c r="B63" s="2710" t="s">
        <v>3686</v>
      </c>
      <c r="C63" s="2825"/>
      <c r="D63" s="2826"/>
      <c r="E63" s="3081"/>
      <c r="F63" s="2827"/>
      <c r="G63" s="3073"/>
      <c r="H63" s="3073"/>
      <c r="I63" s="3073"/>
      <c r="J63" s="3073"/>
      <c r="K63" s="3073"/>
      <c r="L63" s="3073"/>
      <c r="M63" s="3073"/>
      <c r="N63" s="3073"/>
      <c r="O63" s="3073"/>
      <c r="P63" s="3073"/>
      <c r="Q63" s="3073"/>
      <c r="R63" s="3073"/>
      <c r="S63" s="3073"/>
      <c r="T63" s="3073"/>
      <c r="U63" s="3073"/>
      <c r="V63" s="3073"/>
      <c r="W63" s="3073"/>
      <c r="X63" s="3073"/>
      <c r="Y63" s="3073"/>
      <c r="Z63" s="3073"/>
    </row>
    <row r="64" spans="1:26" s="2703" customFormat="1">
      <c r="A64" s="2709" t="s">
        <v>3580</v>
      </c>
      <c r="B64" s="2712"/>
      <c r="C64" s="2713" t="s">
        <v>3582</v>
      </c>
      <c r="D64" s="2714">
        <v>1</v>
      </c>
      <c r="E64" s="3045"/>
      <c r="F64" s="2713">
        <f>D64*E64</f>
        <v>0</v>
      </c>
      <c r="G64" s="3073"/>
      <c r="H64" s="3073"/>
      <c r="I64" s="3073"/>
      <c r="J64" s="3073"/>
      <c r="K64" s="3073"/>
      <c r="L64" s="3073"/>
      <c r="M64" s="3073"/>
      <c r="N64" s="3073"/>
      <c r="O64" s="3073"/>
      <c r="P64" s="3073"/>
      <c r="Q64" s="3073"/>
      <c r="R64" s="3073"/>
      <c r="S64" s="3073"/>
      <c r="T64" s="3073"/>
      <c r="U64" s="3073"/>
      <c r="V64" s="3073"/>
      <c r="W64" s="3073"/>
      <c r="X64" s="3073"/>
      <c r="Y64" s="3073"/>
      <c r="Z64" s="3073"/>
    </row>
    <row r="65" spans="1:26" s="2703" customFormat="1" ht="15">
      <c r="A65" s="2824"/>
      <c r="B65" s="2828"/>
      <c r="C65" s="2822"/>
      <c r="D65" s="2822"/>
      <c r="E65" s="3080"/>
      <c r="F65" s="2823"/>
      <c r="G65" s="3073"/>
      <c r="H65" s="3073"/>
      <c r="I65" s="3073"/>
      <c r="J65" s="3073"/>
      <c r="K65" s="3073"/>
      <c r="L65" s="3073"/>
      <c r="M65" s="3073"/>
      <c r="N65" s="3073"/>
      <c r="O65" s="3073"/>
      <c r="P65" s="3073"/>
      <c r="Q65" s="3073"/>
      <c r="R65" s="3073"/>
      <c r="S65" s="3073"/>
      <c r="T65" s="3073"/>
      <c r="U65" s="3073"/>
      <c r="V65" s="3073"/>
      <c r="W65" s="3073"/>
      <c r="X65" s="3073"/>
      <c r="Y65" s="3073"/>
      <c r="Z65" s="3073"/>
    </row>
    <row r="66" spans="1:26" ht="204">
      <c r="A66" s="2721">
        <f>COUNT($A$1:A65)+1</f>
        <v>4</v>
      </c>
      <c r="B66" s="2722" t="s">
        <v>3537</v>
      </c>
      <c r="C66" s="2713"/>
      <c r="D66" s="2713"/>
      <c r="E66" s="3045"/>
      <c r="F66" s="2713"/>
    </row>
    <row r="67" spans="1:26" s="2728" customFormat="1">
      <c r="A67" s="2723"/>
      <c r="B67" s="2724" t="s">
        <v>3538</v>
      </c>
      <c r="C67" s="2725"/>
      <c r="D67" s="2726"/>
      <c r="E67" s="2727"/>
      <c r="F67" s="2713"/>
      <c r="G67" s="3076"/>
      <c r="H67" s="3076"/>
      <c r="I67" s="3076"/>
      <c r="J67" s="3076"/>
      <c r="K67" s="3076"/>
      <c r="L67" s="3076"/>
      <c r="M67" s="3076"/>
      <c r="N67" s="3076"/>
      <c r="O67" s="3076"/>
      <c r="P67" s="3076"/>
      <c r="Q67" s="3076"/>
      <c r="R67" s="3076"/>
      <c r="S67" s="3076"/>
      <c r="T67" s="3076"/>
      <c r="U67" s="3076"/>
      <c r="V67" s="3076"/>
      <c r="W67" s="3076"/>
      <c r="X67" s="3076"/>
      <c r="Y67" s="3076"/>
      <c r="Z67" s="3076"/>
    </row>
    <row r="68" spans="1:26" s="2728" customFormat="1">
      <c r="A68" s="2723"/>
      <c r="B68" s="2724" t="s">
        <v>3539</v>
      </c>
      <c r="C68" s="2725"/>
      <c r="D68" s="2726"/>
      <c r="E68" s="2727"/>
      <c r="F68" s="2713"/>
      <c r="G68" s="3076"/>
      <c r="H68" s="3076"/>
      <c r="I68" s="3076"/>
      <c r="J68" s="3076"/>
      <c r="K68" s="3076"/>
      <c r="L68" s="3076"/>
      <c r="M68" s="3076"/>
      <c r="N68" s="3076"/>
      <c r="O68" s="3076"/>
      <c r="P68" s="3076"/>
      <c r="Q68" s="3076"/>
      <c r="R68" s="3076"/>
      <c r="S68" s="3076"/>
      <c r="T68" s="3076"/>
      <c r="U68" s="3076"/>
      <c r="V68" s="3076"/>
      <c r="W68" s="3076"/>
      <c r="X68" s="3076"/>
      <c r="Y68" s="3076"/>
      <c r="Z68" s="3076"/>
    </row>
    <row r="69" spans="1:26" s="2728" customFormat="1">
      <c r="A69" s="2723"/>
      <c r="B69" s="2724" t="s">
        <v>3540</v>
      </c>
      <c r="C69" s="2725"/>
      <c r="D69" s="2726"/>
      <c r="E69" s="2727"/>
      <c r="F69" s="2713"/>
      <c r="G69" s="3076"/>
      <c r="H69" s="3076"/>
      <c r="I69" s="3076"/>
      <c r="J69" s="3076"/>
      <c r="K69" s="3076"/>
      <c r="L69" s="3076"/>
      <c r="M69" s="3076"/>
      <c r="N69" s="3076"/>
      <c r="O69" s="3076"/>
      <c r="P69" s="3076"/>
      <c r="Q69" s="3076"/>
      <c r="R69" s="3076"/>
      <c r="S69" s="3076"/>
      <c r="T69" s="3076"/>
      <c r="U69" s="3076"/>
      <c r="V69" s="3076"/>
      <c r="W69" s="3076"/>
      <c r="X69" s="3076"/>
      <c r="Y69" s="3076"/>
      <c r="Z69" s="3076"/>
    </row>
    <row r="70" spans="1:26" s="2728" customFormat="1">
      <c r="A70" s="2723"/>
      <c r="B70" s="2724" t="s">
        <v>3589</v>
      </c>
      <c r="C70" s="2725"/>
      <c r="D70" s="2726"/>
      <c r="E70" s="2727"/>
      <c r="F70" s="2713"/>
      <c r="G70" s="3076"/>
      <c r="H70" s="3076"/>
      <c r="I70" s="3076"/>
      <c r="J70" s="3076"/>
      <c r="K70" s="3076"/>
      <c r="L70" s="3076"/>
      <c r="M70" s="3076"/>
      <c r="N70" s="3076"/>
      <c r="O70" s="3076"/>
      <c r="P70" s="3076"/>
      <c r="Q70" s="3076"/>
      <c r="R70" s="3076"/>
      <c r="S70" s="3076"/>
      <c r="T70" s="3076"/>
      <c r="U70" s="3076"/>
      <c r="V70" s="3076"/>
      <c r="W70" s="3076"/>
      <c r="X70" s="3076"/>
      <c r="Y70" s="3076"/>
      <c r="Z70" s="3076"/>
    </row>
    <row r="71" spans="1:26">
      <c r="A71" s="2709"/>
      <c r="B71" s="2729"/>
      <c r="C71" s="2713" t="s">
        <v>214</v>
      </c>
      <c r="D71" s="2713">
        <v>1850</v>
      </c>
      <c r="E71" s="3045"/>
      <c r="F71" s="2713">
        <f>D71*E71</f>
        <v>0</v>
      </c>
    </row>
    <row r="72" spans="1:26">
      <c r="A72" s="2709"/>
      <c r="B72" s="2729"/>
      <c r="C72" s="2713"/>
      <c r="D72" s="2713"/>
      <c r="E72" s="3045"/>
      <c r="F72" s="2713"/>
    </row>
    <row r="73" spans="1:26" ht="51">
      <c r="A73" s="2709">
        <f>COUNT($A$1:A72)+1</f>
        <v>5</v>
      </c>
      <c r="B73" s="2729" t="s">
        <v>3590</v>
      </c>
      <c r="C73" s="2713"/>
      <c r="D73" s="2713"/>
      <c r="E73" s="3045"/>
      <c r="F73" s="2713"/>
    </row>
    <row r="74" spans="1:26">
      <c r="A74" s="2709"/>
      <c r="B74" s="2730" t="s">
        <v>3591</v>
      </c>
      <c r="C74" s="2713" t="s">
        <v>1579</v>
      </c>
      <c r="D74" s="2713">
        <v>25</v>
      </c>
      <c r="E74" s="3045"/>
      <c r="F74" s="2713">
        <f>D74*E74</f>
        <v>0</v>
      </c>
    </row>
    <row r="75" spans="1:26">
      <c r="A75" s="2709"/>
      <c r="B75" s="2730" t="s">
        <v>3592</v>
      </c>
      <c r="C75" s="2713" t="s">
        <v>1579</v>
      </c>
      <c r="D75" s="2713">
        <v>14</v>
      </c>
      <c r="E75" s="3045"/>
      <c r="F75" s="2713">
        <f>D75*E75</f>
        <v>0</v>
      </c>
    </row>
    <row r="76" spans="1:26">
      <c r="A76" s="2709"/>
      <c r="B76" s="2730" t="s">
        <v>3687</v>
      </c>
      <c r="C76" s="2713" t="s">
        <v>1579</v>
      </c>
      <c r="D76" s="2713">
        <v>13</v>
      </c>
      <c r="E76" s="3045"/>
      <c r="F76" s="2713">
        <f>D76*E76</f>
        <v>0</v>
      </c>
    </row>
    <row r="77" spans="1:26">
      <c r="A77" s="2709"/>
      <c r="B77" s="2729"/>
      <c r="C77" s="2713"/>
      <c r="D77" s="2713"/>
      <c r="E77" s="3045"/>
      <c r="F77" s="2713"/>
    </row>
    <row r="78" spans="1:26">
      <c r="A78" s="2729"/>
      <c r="B78" s="2729"/>
      <c r="C78" s="2731"/>
      <c r="D78" s="2731"/>
      <c r="E78" s="3045"/>
      <c r="F78" s="2713"/>
    </row>
    <row r="79" spans="1:26" s="2735" customFormat="1" ht="25.5">
      <c r="A79" s="2709">
        <f>COUNT($A$1:A78)+1</f>
        <v>6</v>
      </c>
      <c r="B79" s="2730" t="s">
        <v>3595</v>
      </c>
      <c r="C79" s="2732"/>
      <c r="D79" s="2733"/>
      <c r="E79" s="3046"/>
      <c r="F79" s="2713"/>
      <c r="G79" s="3078"/>
      <c r="H79" s="3078"/>
      <c r="I79" s="3078"/>
      <c r="J79" s="3078"/>
      <c r="K79" s="3078"/>
      <c r="L79" s="3078"/>
      <c r="M79" s="3078"/>
      <c r="N79" s="3078"/>
      <c r="O79" s="3078"/>
      <c r="P79" s="3078"/>
      <c r="Q79" s="3078"/>
      <c r="R79" s="3078"/>
      <c r="S79" s="3078"/>
      <c r="T79" s="3078"/>
      <c r="U79" s="3078"/>
      <c r="V79" s="3078"/>
      <c r="W79" s="3078"/>
      <c r="X79" s="3078"/>
      <c r="Y79" s="3078"/>
      <c r="Z79" s="3078"/>
    </row>
    <row r="80" spans="1:26" s="2735" customFormat="1">
      <c r="A80" s="2736"/>
      <c r="B80" s="2730" t="s">
        <v>3596</v>
      </c>
      <c r="C80" s="2732" t="s">
        <v>84</v>
      </c>
      <c r="D80" s="2713">
        <v>6</v>
      </c>
      <c r="E80" s="3045"/>
      <c r="F80" s="2713">
        <f>D80*E80</f>
        <v>0</v>
      </c>
      <c r="G80" s="3078"/>
      <c r="H80" s="3078"/>
      <c r="I80" s="3078"/>
      <c r="J80" s="3078"/>
      <c r="K80" s="3078"/>
      <c r="L80" s="3078"/>
      <c r="M80" s="3078"/>
      <c r="N80" s="3078"/>
      <c r="O80" s="3078"/>
      <c r="P80" s="3078"/>
      <c r="Q80" s="3078"/>
      <c r="R80" s="3078"/>
      <c r="S80" s="3078"/>
      <c r="T80" s="3078"/>
      <c r="U80" s="3078"/>
      <c r="V80" s="3078"/>
      <c r="W80" s="3078"/>
      <c r="X80" s="3078"/>
      <c r="Y80" s="3078"/>
      <c r="Z80" s="3078"/>
    </row>
    <row r="81" spans="1:26" s="2735" customFormat="1">
      <c r="A81" s="2736"/>
      <c r="B81" s="2730"/>
      <c r="C81" s="2732"/>
      <c r="D81" s="2713"/>
      <c r="E81" s="3045"/>
      <c r="F81" s="2713"/>
      <c r="G81" s="3078"/>
      <c r="H81" s="3078"/>
      <c r="I81" s="3078"/>
      <c r="J81" s="3078"/>
      <c r="K81" s="3078"/>
      <c r="L81" s="3078"/>
      <c r="M81" s="3078"/>
      <c r="N81" s="3078"/>
      <c r="O81" s="3078"/>
      <c r="P81" s="3078"/>
      <c r="Q81" s="3078"/>
      <c r="R81" s="3078"/>
      <c r="S81" s="3078"/>
      <c r="T81" s="3078"/>
      <c r="U81" s="3078"/>
      <c r="V81" s="3078"/>
      <c r="W81" s="3078"/>
      <c r="X81" s="3078"/>
      <c r="Y81" s="3078"/>
      <c r="Z81" s="3078"/>
    </row>
    <row r="82" spans="1:26" s="2735" customFormat="1">
      <c r="A82" s="2709">
        <f>COUNT($A$1:A81)+1</f>
        <v>7</v>
      </c>
      <c r="B82" s="2737" t="s">
        <v>3597</v>
      </c>
      <c r="C82" s="2713"/>
      <c r="D82" s="2713"/>
      <c r="E82" s="3045"/>
      <c r="F82" s="2713"/>
      <c r="G82" s="3078"/>
      <c r="H82" s="3078"/>
      <c r="I82" s="3078"/>
      <c r="J82" s="3078"/>
      <c r="K82" s="3078"/>
      <c r="L82" s="3078"/>
      <c r="M82" s="3078"/>
      <c r="N82" s="3078"/>
      <c r="O82" s="3078"/>
      <c r="P82" s="3078"/>
      <c r="Q82" s="3078"/>
      <c r="R82" s="3078"/>
      <c r="S82" s="3078"/>
      <c r="T82" s="3078"/>
      <c r="U82" s="3078"/>
      <c r="V82" s="3078"/>
      <c r="W82" s="3078"/>
      <c r="X82" s="3078"/>
      <c r="Y82" s="3078"/>
      <c r="Z82" s="3078"/>
    </row>
    <row r="83" spans="1:26" s="2735" customFormat="1" ht="114.75">
      <c r="A83" s="2709"/>
      <c r="B83" s="2738" t="s">
        <v>3598</v>
      </c>
      <c r="C83" s="2713"/>
      <c r="D83" s="2714"/>
      <c r="E83" s="3045"/>
      <c r="F83" s="2713"/>
      <c r="G83" s="3078"/>
      <c r="H83" s="3078"/>
      <c r="I83" s="3078"/>
      <c r="J83" s="3078"/>
      <c r="K83" s="3078"/>
      <c r="L83" s="3078"/>
      <c r="M83" s="3078"/>
      <c r="N83" s="3078"/>
      <c r="O83" s="3078"/>
      <c r="P83" s="3078"/>
      <c r="Q83" s="3078"/>
      <c r="R83" s="3078"/>
      <c r="S83" s="3078"/>
      <c r="T83" s="3078"/>
      <c r="U83" s="3078"/>
      <c r="V83" s="3078"/>
      <c r="W83" s="3078"/>
      <c r="X83" s="3078"/>
      <c r="Y83" s="3078"/>
      <c r="Z83" s="3078"/>
    </row>
    <row r="84" spans="1:26" s="2735" customFormat="1">
      <c r="A84" s="2739"/>
      <c r="B84" s="2729"/>
      <c r="C84" s="2713" t="s">
        <v>96</v>
      </c>
      <c r="D84" s="2714">
        <v>155</v>
      </c>
      <c r="E84" s="3045"/>
      <c r="F84" s="2713">
        <f>D84*E84</f>
        <v>0</v>
      </c>
      <c r="G84" s="3078"/>
      <c r="H84" s="3078"/>
      <c r="I84" s="3078"/>
      <c r="J84" s="3078"/>
      <c r="K84" s="3078"/>
      <c r="L84" s="3078"/>
      <c r="M84" s="3078"/>
      <c r="N84" s="3078"/>
      <c r="O84" s="3078"/>
      <c r="P84" s="3078"/>
      <c r="Q84" s="3078"/>
      <c r="R84" s="3078"/>
      <c r="S84" s="3078"/>
      <c r="T84" s="3078"/>
      <c r="U84" s="3078"/>
      <c r="V84" s="3078"/>
      <c r="W84" s="3078"/>
      <c r="X84" s="3078"/>
      <c r="Y84" s="3078"/>
      <c r="Z84" s="3078"/>
    </row>
    <row r="85" spans="1:26" s="2735" customFormat="1">
      <c r="A85" s="2739"/>
      <c r="B85" s="2729"/>
      <c r="C85" s="2713"/>
      <c r="D85" s="2714"/>
      <c r="E85" s="3045"/>
      <c r="F85" s="2713"/>
      <c r="G85" s="3078"/>
      <c r="H85" s="3078"/>
      <c r="I85" s="3078"/>
      <c r="J85" s="3078"/>
      <c r="K85" s="3078"/>
      <c r="L85" s="3078"/>
      <c r="M85" s="3078"/>
      <c r="N85" s="3078"/>
      <c r="O85" s="3078"/>
      <c r="P85" s="3078"/>
      <c r="Q85" s="3078"/>
      <c r="R85" s="3078"/>
      <c r="S85" s="3078"/>
      <c r="T85" s="3078"/>
      <c r="U85" s="3078"/>
      <c r="V85" s="3078"/>
      <c r="W85" s="3078"/>
      <c r="X85" s="3078"/>
      <c r="Y85" s="3078"/>
      <c r="Z85" s="3078"/>
    </row>
    <row r="86" spans="1:26" s="2735" customFormat="1" ht="25.5">
      <c r="A86" s="2709">
        <f>COUNT($A$1:A85)+1</f>
        <v>8</v>
      </c>
      <c r="B86" s="2740" t="s">
        <v>3599</v>
      </c>
      <c r="C86" s="2685"/>
      <c r="D86" s="2685"/>
      <c r="E86" s="3047"/>
      <c r="F86" s="2741"/>
      <c r="G86" s="3078"/>
      <c r="H86" s="3078"/>
      <c r="I86" s="3078"/>
      <c r="J86" s="3078"/>
      <c r="K86" s="3078"/>
      <c r="L86" s="3078"/>
      <c r="M86" s="3078"/>
      <c r="N86" s="3078"/>
      <c r="O86" s="3078"/>
      <c r="P86" s="3078"/>
      <c r="Q86" s="3078"/>
      <c r="R86" s="3078"/>
      <c r="S86" s="3078"/>
      <c r="T86" s="3078"/>
      <c r="U86" s="3078"/>
      <c r="V86" s="3078"/>
      <c r="W86" s="3078"/>
      <c r="X86" s="3078"/>
      <c r="Y86" s="3078"/>
      <c r="Z86" s="3078"/>
    </row>
    <row r="87" spans="1:26" s="2735" customFormat="1" ht="115.5">
      <c r="A87" s="2739"/>
      <c r="B87" s="2738" t="s">
        <v>3600</v>
      </c>
      <c r="C87" s="2742"/>
      <c r="D87" s="2742"/>
      <c r="E87" s="3047"/>
      <c r="F87" s="2741"/>
      <c r="G87" s="3078"/>
      <c r="H87" s="3078"/>
      <c r="I87" s="3078"/>
      <c r="J87" s="3078"/>
      <c r="K87" s="3078"/>
      <c r="L87" s="3078"/>
      <c r="M87" s="3078"/>
      <c r="N87" s="3078"/>
      <c r="O87" s="3078"/>
      <c r="P87" s="3078"/>
      <c r="Q87" s="3078"/>
      <c r="R87" s="3078"/>
      <c r="S87" s="3078"/>
      <c r="T87" s="3078"/>
      <c r="U87" s="3078"/>
      <c r="V87" s="3078"/>
      <c r="W87" s="3078"/>
      <c r="X87" s="3078"/>
      <c r="Y87" s="3078"/>
      <c r="Z87" s="3078"/>
    </row>
    <row r="88" spans="1:26" s="2735" customFormat="1">
      <c r="A88" s="2739"/>
      <c r="B88" s="2738"/>
      <c r="C88" s="2685" t="s">
        <v>96</v>
      </c>
      <c r="D88" s="2685">
        <v>25</v>
      </c>
      <c r="E88" s="3048"/>
      <c r="F88" s="2741">
        <f>D88*E88</f>
        <v>0</v>
      </c>
      <c r="G88" s="3078"/>
      <c r="H88" s="3078"/>
      <c r="I88" s="3078"/>
      <c r="J88" s="3078"/>
      <c r="K88" s="3078"/>
      <c r="L88" s="3078"/>
      <c r="M88" s="3078"/>
      <c r="N88" s="3078"/>
      <c r="O88" s="3078"/>
      <c r="P88" s="3078"/>
      <c r="Q88" s="3078"/>
      <c r="R88" s="3078"/>
      <c r="S88" s="3078"/>
      <c r="T88" s="3078"/>
      <c r="U88" s="3078"/>
      <c r="V88" s="3078"/>
      <c r="W88" s="3078"/>
      <c r="X88" s="3078"/>
      <c r="Y88" s="3078"/>
      <c r="Z88" s="3078"/>
    </row>
    <row r="89" spans="1:26" s="2735" customFormat="1">
      <c r="A89" s="2739"/>
      <c r="B89" s="2729"/>
      <c r="C89" s="2713"/>
      <c r="D89" s="2714"/>
      <c r="E89" s="3045"/>
      <c r="F89" s="2713"/>
      <c r="G89" s="3078"/>
      <c r="H89" s="3078"/>
      <c r="I89" s="3078"/>
      <c r="J89" s="3078"/>
      <c r="K89" s="3078"/>
      <c r="L89" s="3078"/>
      <c r="M89" s="3078"/>
      <c r="N89" s="3078"/>
      <c r="O89" s="3078"/>
      <c r="P89" s="3078"/>
      <c r="Q89" s="3078"/>
      <c r="R89" s="3078"/>
      <c r="S89" s="3078"/>
      <c r="T89" s="3078"/>
      <c r="U89" s="3078"/>
      <c r="V89" s="3078"/>
      <c r="W89" s="3078"/>
      <c r="X89" s="3078"/>
      <c r="Y89" s="3078"/>
      <c r="Z89" s="3078"/>
    </row>
    <row r="90" spans="1:26">
      <c r="A90" s="2764">
        <f>COUNT($A$3:A89)+1</f>
        <v>9</v>
      </c>
      <c r="B90" s="2829" t="s">
        <v>3688</v>
      </c>
      <c r="C90" s="2830"/>
      <c r="D90" s="2830"/>
      <c r="E90" s="3082"/>
      <c r="F90" s="2831"/>
    </row>
    <row r="91" spans="1:26" ht="25.5">
      <c r="A91" s="2829"/>
      <c r="B91" s="2829" t="s">
        <v>3689</v>
      </c>
      <c r="C91" s="2830"/>
      <c r="D91" s="2830"/>
      <c r="E91" s="3082"/>
      <c r="F91" s="2831"/>
    </row>
    <row r="92" spans="1:26">
      <c r="A92" s="2829"/>
      <c r="B92" s="2829" t="s">
        <v>3690</v>
      </c>
      <c r="C92" s="2830"/>
      <c r="D92" s="2830"/>
      <c r="E92" s="3082"/>
      <c r="F92" s="2831"/>
    </row>
    <row r="93" spans="1:26">
      <c r="A93" s="2829"/>
      <c r="B93" s="2829" t="s">
        <v>3691</v>
      </c>
      <c r="C93" s="2830"/>
      <c r="D93" s="2830"/>
      <c r="E93" s="3082"/>
      <c r="F93" s="2831"/>
    </row>
    <row r="94" spans="1:26">
      <c r="A94" s="2829"/>
      <c r="B94" s="2829" t="s">
        <v>3692</v>
      </c>
      <c r="C94" s="2830"/>
      <c r="D94" s="2830"/>
      <c r="E94" s="3082"/>
      <c r="F94" s="2831"/>
    </row>
    <row r="95" spans="1:26">
      <c r="A95" s="2829"/>
      <c r="B95" s="2829" t="s">
        <v>3693</v>
      </c>
      <c r="C95" s="2830"/>
      <c r="D95" s="2830"/>
      <c r="E95" s="3082"/>
      <c r="F95" s="2831"/>
    </row>
    <row r="96" spans="1:26" ht="25.5">
      <c r="A96" s="2829"/>
      <c r="B96" s="2829" t="s">
        <v>3694</v>
      </c>
      <c r="C96" s="2830"/>
      <c r="D96" s="2830"/>
      <c r="E96" s="3082"/>
      <c r="F96" s="2831"/>
    </row>
    <row r="97" spans="1:26">
      <c r="A97" s="2832" t="s">
        <v>2744</v>
      </c>
      <c r="B97" s="2833" t="s">
        <v>3602</v>
      </c>
      <c r="C97" s="2830"/>
      <c r="D97" s="2830"/>
      <c r="E97" s="3082"/>
      <c r="F97" s="2831"/>
    </row>
    <row r="98" spans="1:26">
      <c r="A98" s="2829"/>
      <c r="B98" s="2829" t="s">
        <v>3695</v>
      </c>
      <c r="C98" s="2830"/>
      <c r="D98" s="2830"/>
      <c r="E98" s="3082"/>
      <c r="F98" s="2831"/>
    </row>
    <row r="99" spans="1:26">
      <c r="A99" s="2829"/>
      <c r="B99" s="2829" t="s">
        <v>3696</v>
      </c>
      <c r="C99" s="2830" t="s">
        <v>84</v>
      </c>
      <c r="D99" s="2830">
        <v>2</v>
      </c>
      <c r="E99" s="3083"/>
      <c r="F99" s="2834" t="str">
        <f>IF(AND(D99&lt;&gt;"",E99&lt;&gt;""),D99*E99,"")</f>
        <v/>
      </c>
    </row>
    <row r="100" spans="1:26">
      <c r="A100" s="2829"/>
      <c r="B100" s="2835" t="s">
        <v>3697</v>
      </c>
      <c r="C100" s="2830"/>
      <c r="D100" s="2830"/>
      <c r="E100" s="3084"/>
      <c r="F100" s="2831"/>
    </row>
    <row r="101" spans="1:26" s="2735" customFormat="1">
      <c r="A101" s="2739"/>
      <c r="B101" s="2729"/>
      <c r="C101" s="2713"/>
      <c r="D101" s="2714"/>
      <c r="E101" s="3045"/>
      <c r="F101" s="2713"/>
      <c r="G101" s="3078"/>
      <c r="H101" s="3078"/>
      <c r="I101" s="3078"/>
      <c r="J101" s="3078"/>
      <c r="K101" s="3078"/>
      <c r="L101" s="3078"/>
      <c r="M101" s="3078"/>
      <c r="N101" s="3078"/>
      <c r="O101" s="3078"/>
      <c r="P101" s="3078"/>
      <c r="Q101" s="3078"/>
      <c r="R101" s="3078"/>
      <c r="S101" s="3078"/>
      <c r="T101" s="3078"/>
      <c r="U101" s="3078"/>
      <c r="V101" s="3078"/>
      <c r="W101" s="3078"/>
      <c r="X101" s="3078"/>
      <c r="Y101" s="3078"/>
      <c r="Z101" s="3078"/>
    </row>
    <row r="102" spans="1:26" s="2735" customFormat="1" ht="63.75">
      <c r="A102" s="2754">
        <f>COUNT($A$4:A101)+1</f>
        <v>10</v>
      </c>
      <c r="B102" s="2833" t="s">
        <v>3698</v>
      </c>
      <c r="C102" s="2749"/>
      <c r="D102" s="2750"/>
      <c r="E102" s="3045"/>
      <c r="F102" s="2713"/>
      <c r="G102" s="3078"/>
      <c r="H102" s="3078"/>
      <c r="I102" s="3078"/>
      <c r="J102" s="3078"/>
      <c r="K102" s="3078"/>
      <c r="L102" s="3078"/>
      <c r="M102" s="3078"/>
      <c r="N102" s="3078"/>
      <c r="O102" s="3078"/>
      <c r="P102" s="3078"/>
      <c r="Q102" s="3078"/>
      <c r="R102" s="3078"/>
      <c r="S102" s="3078"/>
      <c r="T102" s="3078"/>
      <c r="U102" s="3078"/>
      <c r="V102" s="3078"/>
      <c r="W102" s="3078"/>
      <c r="X102" s="3078"/>
      <c r="Y102" s="3078"/>
      <c r="Z102" s="3078"/>
    </row>
    <row r="103" spans="1:26" s="2735" customFormat="1">
      <c r="A103" s="2754"/>
      <c r="B103" s="2833" t="s">
        <v>3699</v>
      </c>
      <c r="C103" s="2749"/>
      <c r="D103" s="2750"/>
      <c r="E103" s="3045"/>
      <c r="F103" s="2713"/>
      <c r="G103" s="3078"/>
      <c r="H103" s="3078"/>
      <c r="I103" s="3078"/>
      <c r="J103" s="3078"/>
      <c r="K103" s="3078"/>
      <c r="L103" s="3078"/>
      <c r="M103" s="3078"/>
      <c r="N103" s="3078"/>
      <c r="O103" s="3078"/>
      <c r="P103" s="3078"/>
      <c r="Q103" s="3078"/>
      <c r="R103" s="3078"/>
      <c r="S103" s="3078"/>
      <c r="T103" s="3078"/>
      <c r="U103" s="3078"/>
      <c r="V103" s="3078"/>
      <c r="W103" s="3078"/>
      <c r="X103" s="3078"/>
      <c r="Y103" s="3078"/>
      <c r="Z103" s="3078"/>
    </row>
    <row r="104" spans="1:26" s="2735" customFormat="1">
      <c r="A104" s="2836" t="s">
        <v>2744</v>
      </c>
      <c r="B104" s="2837" t="s">
        <v>3700</v>
      </c>
      <c r="C104" s="2749" t="s">
        <v>84</v>
      </c>
      <c r="D104" s="2714">
        <v>8</v>
      </c>
      <c r="E104" s="3045"/>
      <c r="F104" s="2713">
        <f>D104*E104</f>
        <v>0</v>
      </c>
      <c r="G104" s="3078"/>
      <c r="H104" s="3078"/>
      <c r="I104" s="3078"/>
      <c r="J104" s="3078"/>
      <c r="K104" s="3078"/>
      <c r="L104" s="3078"/>
      <c r="M104" s="3078"/>
      <c r="N104" s="3078"/>
      <c r="O104" s="3078"/>
      <c r="P104" s="3078"/>
      <c r="Q104" s="3078"/>
      <c r="R104" s="3078"/>
      <c r="S104" s="3078"/>
      <c r="T104" s="3078"/>
      <c r="U104" s="3078"/>
      <c r="V104" s="3078"/>
      <c r="W104" s="3078"/>
      <c r="X104" s="3078"/>
      <c r="Y104" s="3078"/>
      <c r="Z104" s="3078"/>
    </row>
    <row r="105" spans="1:26" s="2735" customFormat="1">
      <c r="A105" s="2838"/>
      <c r="B105" s="2837" t="s">
        <v>3701</v>
      </c>
      <c r="C105" s="2749" t="s">
        <v>84</v>
      </c>
      <c r="D105" s="2714">
        <v>4</v>
      </c>
      <c r="E105" s="3045"/>
      <c r="F105" s="2713">
        <f>D105*E105</f>
        <v>0</v>
      </c>
      <c r="G105" s="3078"/>
      <c r="H105" s="3078"/>
      <c r="I105" s="3078"/>
      <c r="J105" s="3078"/>
      <c r="K105" s="3078"/>
      <c r="L105" s="3078"/>
      <c r="M105" s="3078"/>
      <c r="N105" s="3078"/>
      <c r="O105" s="3078"/>
      <c r="P105" s="3078"/>
      <c r="Q105" s="3078"/>
      <c r="R105" s="3078"/>
      <c r="S105" s="3078"/>
      <c r="T105" s="3078"/>
      <c r="U105" s="3078"/>
      <c r="V105" s="3078"/>
      <c r="W105" s="3078"/>
      <c r="X105" s="3078"/>
      <c r="Y105" s="3078"/>
      <c r="Z105" s="3078"/>
    </row>
    <row r="106" spans="1:26" s="2735" customFormat="1">
      <c r="A106" s="2838"/>
      <c r="B106" s="2837" t="s">
        <v>3702</v>
      </c>
      <c r="C106" s="2749" t="s">
        <v>84</v>
      </c>
      <c r="D106" s="2714">
        <v>2</v>
      </c>
      <c r="E106" s="3045"/>
      <c r="F106" s="2713">
        <f>D106*E106</f>
        <v>0</v>
      </c>
      <c r="G106" s="3078"/>
      <c r="H106" s="3078"/>
      <c r="I106" s="3078"/>
      <c r="J106" s="3078"/>
      <c r="K106" s="3078"/>
      <c r="L106" s="3078"/>
      <c r="M106" s="3078"/>
      <c r="N106" s="3078"/>
      <c r="O106" s="3078"/>
      <c r="P106" s="3078"/>
      <c r="Q106" s="3078"/>
      <c r="R106" s="3078"/>
      <c r="S106" s="3078"/>
      <c r="T106" s="3078"/>
      <c r="U106" s="3078"/>
      <c r="V106" s="3078"/>
      <c r="W106" s="3078"/>
      <c r="X106" s="3078"/>
      <c r="Y106" s="3078"/>
      <c r="Z106" s="3078"/>
    </row>
    <row r="107" spans="1:26" s="2735" customFormat="1">
      <c r="A107" s="2748"/>
      <c r="B107" s="2716"/>
      <c r="C107" s="2749"/>
      <c r="D107" s="2749"/>
      <c r="E107" s="3045"/>
      <c r="F107" s="2713"/>
      <c r="G107" s="3078"/>
      <c r="H107" s="3078"/>
      <c r="I107" s="3078"/>
      <c r="J107" s="3078"/>
      <c r="K107" s="3078"/>
      <c r="L107" s="3078"/>
      <c r="M107" s="3078"/>
      <c r="N107" s="3078"/>
      <c r="O107" s="3078"/>
      <c r="P107" s="3078"/>
      <c r="Q107" s="3078"/>
      <c r="R107" s="3078"/>
      <c r="S107" s="3078"/>
      <c r="T107" s="3078"/>
      <c r="U107" s="3078"/>
      <c r="V107" s="3078"/>
      <c r="W107" s="3078"/>
      <c r="X107" s="3078"/>
      <c r="Y107" s="3078"/>
      <c r="Z107" s="3078"/>
    </row>
    <row r="108" spans="1:26" s="2735" customFormat="1" ht="25.5">
      <c r="A108" s="2721">
        <f>COUNT($A$1:A107)+1</f>
        <v>11</v>
      </c>
      <c r="B108" s="2743" t="s">
        <v>3601</v>
      </c>
      <c r="C108" s="2744"/>
      <c r="D108" s="2745"/>
      <c r="E108" s="3045"/>
      <c r="F108" s="2713"/>
      <c r="G108" s="3078"/>
      <c r="H108" s="3078"/>
      <c r="I108" s="3078"/>
      <c r="J108" s="3078"/>
      <c r="K108" s="3078"/>
      <c r="L108" s="3078"/>
      <c r="M108" s="3078"/>
      <c r="N108" s="3078"/>
      <c r="O108" s="3078"/>
      <c r="P108" s="3078"/>
      <c r="Q108" s="3078"/>
      <c r="R108" s="3078"/>
      <c r="S108" s="3078"/>
      <c r="T108" s="3078"/>
      <c r="U108" s="3078"/>
      <c r="V108" s="3078"/>
      <c r="W108" s="3078"/>
      <c r="X108" s="3078"/>
      <c r="Y108" s="3078"/>
      <c r="Z108" s="3078"/>
    </row>
    <row r="109" spans="1:26" s="2735" customFormat="1">
      <c r="A109" s="2746" t="s">
        <v>2744</v>
      </c>
      <c r="B109" s="2743" t="s">
        <v>3602</v>
      </c>
      <c r="C109" s="2744"/>
      <c r="D109" s="2745"/>
      <c r="E109" s="3045"/>
      <c r="F109" s="2713"/>
      <c r="G109" s="3078"/>
      <c r="H109" s="3078"/>
      <c r="I109" s="3078"/>
      <c r="J109" s="3078"/>
      <c r="K109" s="3078"/>
      <c r="L109" s="3078"/>
      <c r="M109" s="3078"/>
      <c r="N109" s="3078"/>
      <c r="O109" s="3078"/>
      <c r="P109" s="3078"/>
      <c r="Q109" s="3078"/>
      <c r="R109" s="3078"/>
      <c r="S109" s="3078"/>
      <c r="T109" s="3078"/>
      <c r="U109" s="3078"/>
      <c r="V109" s="3078"/>
      <c r="W109" s="3078"/>
      <c r="X109" s="3078"/>
      <c r="Y109" s="3078"/>
      <c r="Z109" s="3078"/>
    </row>
    <row r="110" spans="1:26" s="2735" customFormat="1">
      <c r="A110" s="2743" t="s">
        <v>3580</v>
      </c>
      <c r="B110" s="2747" t="s">
        <v>3703</v>
      </c>
      <c r="C110" s="2744" t="s">
        <v>84</v>
      </c>
      <c r="D110" s="2745">
        <v>9</v>
      </c>
      <c r="E110" s="3045"/>
      <c r="F110" s="2713">
        <f>D110*E110</f>
        <v>0</v>
      </c>
      <c r="G110" s="3078"/>
      <c r="H110" s="3078"/>
      <c r="I110" s="3078"/>
      <c r="J110" s="3078"/>
      <c r="K110" s="3078"/>
      <c r="L110" s="3078"/>
      <c r="M110" s="3078"/>
      <c r="N110" s="3078"/>
      <c r="O110" s="3078"/>
      <c r="P110" s="3078"/>
      <c r="Q110" s="3078"/>
      <c r="R110" s="3078"/>
      <c r="S110" s="3078"/>
      <c r="T110" s="3078"/>
      <c r="U110" s="3078"/>
      <c r="V110" s="3078"/>
      <c r="W110" s="3078"/>
      <c r="X110" s="3078"/>
      <c r="Y110" s="3078"/>
      <c r="Z110" s="3078"/>
    </row>
    <row r="111" spans="1:26" s="2735" customFormat="1">
      <c r="A111" s="2743" t="s">
        <v>3580</v>
      </c>
      <c r="B111" s="2747" t="s">
        <v>3704</v>
      </c>
      <c r="C111" s="2744" t="s">
        <v>84</v>
      </c>
      <c r="D111" s="2745">
        <v>9</v>
      </c>
      <c r="E111" s="3045"/>
      <c r="F111" s="2713">
        <f>D111*E111</f>
        <v>0</v>
      </c>
      <c r="G111" s="3078"/>
      <c r="H111" s="3078"/>
      <c r="I111" s="3078"/>
      <c r="J111" s="3078"/>
      <c r="K111" s="3078"/>
      <c r="L111" s="3078"/>
      <c r="M111" s="3078"/>
      <c r="N111" s="3078"/>
      <c r="O111" s="3078"/>
      <c r="P111" s="3078"/>
      <c r="Q111" s="3078"/>
      <c r="R111" s="3078"/>
      <c r="S111" s="3078"/>
      <c r="T111" s="3078"/>
      <c r="U111" s="3078"/>
      <c r="V111" s="3078"/>
      <c r="W111" s="3078"/>
      <c r="X111" s="3078"/>
      <c r="Y111" s="3078"/>
      <c r="Z111" s="3078"/>
    </row>
    <row r="112" spans="1:26" s="2735" customFormat="1">
      <c r="A112" s="2748"/>
      <c r="B112" s="2751"/>
      <c r="C112" s="2749"/>
      <c r="D112" s="2752"/>
      <c r="E112" s="3045"/>
      <c r="F112" s="2713"/>
      <c r="G112" s="3078"/>
      <c r="H112" s="3078"/>
      <c r="I112" s="3078"/>
      <c r="J112" s="3078"/>
      <c r="K112" s="3078"/>
      <c r="L112" s="3078"/>
      <c r="M112" s="3078"/>
      <c r="N112" s="3078"/>
      <c r="O112" s="3078"/>
      <c r="P112" s="3078"/>
      <c r="Q112" s="3078"/>
      <c r="R112" s="3078"/>
      <c r="S112" s="3078"/>
      <c r="T112" s="3078"/>
      <c r="U112" s="3078"/>
      <c r="V112" s="3078"/>
      <c r="W112" s="3078"/>
      <c r="X112" s="3078"/>
      <c r="Y112" s="3078"/>
      <c r="Z112" s="3078"/>
    </row>
    <row r="113" spans="1:6" ht="25.5">
      <c r="A113" s="2715">
        <f>COUNT($A$4:A112)+1</f>
        <v>12</v>
      </c>
      <c r="B113" s="2743" t="s">
        <v>3607</v>
      </c>
      <c r="C113" s="2744"/>
      <c r="D113" s="2745"/>
      <c r="E113" s="3045"/>
      <c r="F113" s="2713"/>
    </row>
    <row r="114" spans="1:6">
      <c r="A114" s="2746" t="s">
        <v>2744</v>
      </c>
      <c r="B114" s="2743" t="s">
        <v>3608</v>
      </c>
      <c r="C114" s="2744"/>
      <c r="D114" s="2745"/>
      <c r="E114" s="3045"/>
      <c r="F114" s="2713"/>
    </row>
    <row r="115" spans="1:6">
      <c r="A115" s="2743" t="s">
        <v>3580</v>
      </c>
      <c r="B115" s="2747" t="s">
        <v>3705</v>
      </c>
      <c r="C115" s="2744" t="s">
        <v>84</v>
      </c>
      <c r="D115" s="2745">
        <v>12</v>
      </c>
      <c r="E115" s="3045"/>
      <c r="F115" s="2713">
        <f>D115*E115</f>
        <v>0</v>
      </c>
    </row>
    <row r="116" spans="1:6">
      <c r="A116" s="2743" t="s">
        <v>3580</v>
      </c>
      <c r="B116" s="2747" t="s">
        <v>3609</v>
      </c>
      <c r="C116" s="2744" t="s">
        <v>84</v>
      </c>
      <c r="D116" s="2745">
        <v>2</v>
      </c>
      <c r="E116" s="3045"/>
      <c r="F116" s="2713">
        <f>D116*E116</f>
        <v>0</v>
      </c>
    </row>
    <row r="117" spans="1:6">
      <c r="A117" s="2743"/>
      <c r="B117" s="2747"/>
      <c r="C117" s="2744"/>
      <c r="D117" s="2745"/>
      <c r="E117" s="3045"/>
      <c r="F117" s="2713"/>
    </row>
    <row r="118" spans="1:6" ht="25.5">
      <c r="A118" s="2754">
        <f>COUNT($A$4:A117)+1</f>
        <v>13</v>
      </c>
      <c r="B118" s="2755" t="s">
        <v>3613</v>
      </c>
      <c r="C118" s="2745"/>
      <c r="D118" s="2744"/>
      <c r="E118" s="3049"/>
      <c r="F118" s="2713"/>
    </row>
    <row r="119" spans="1:6">
      <c r="A119" s="2756"/>
      <c r="B119" s="2729" t="s">
        <v>3706</v>
      </c>
      <c r="C119" s="2744" t="s">
        <v>1579</v>
      </c>
      <c r="D119" s="2745">
        <v>2</v>
      </c>
      <c r="E119" s="3050"/>
      <c r="F119" s="2713">
        <f t="shared" ref="F119:F121" si="0">D119*E119</f>
        <v>0</v>
      </c>
    </row>
    <row r="120" spans="1:6">
      <c r="A120" s="2756"/>
      <c r="B120" s="2729" t="s">
        <v>3707</v>
      </c>
      <c r="C120" s="2744" t="s">
        <v>1579</v>
      </c>
      <c r="D120" s="2745">
        <v>2</v>
      </c>
      <c r="E120" s="3050"/>
      <c r="F120" s="2713">
        <f t="shared" si="0"/>
        <v>0</v>
      </c>
    </row>
    <row r="121" spans="1:6">
      <c r="A121" s="2756"/>
      <c r="B121" s="2729" t="s">
        <v>3708</v>
      </c>
      <c r="C121" s="2744" t="s">
        <v>1579</v>
      </c>
      <c r="D121" s="2745">
        <v>4</v>
      </c>
      <c r="E121" s="3050"/>
      <c r="F121" s="2713">
        <f t="shared" si="0"/>
        <v>0</v>
      </c>
    </row>
    <row r="122" spans="1:6">
      <c r="A122" s="2756"/>
      <c r="B122" s="2729"/>
      <c r="C122" s="2744"/>
      <c r="D122" s="2745"/>
      <c r="E122" s="3050"/>
      <c r="F122" s="2713"/>
    </row>
    <row r="123" spans="1:6" ht="25.5">
      <c r="A123" s="2754">
        <f>COUNT($A$4:A122)+1</f>
        <v>14</v>
      </c>
      <c r="B123" s="2755" t="s">
        <v>3552</v>
      </c>
      <c r="C123" s="2745"/>
      <c r="D123" s="2744"/>
      <c r="E123" s="3049"/>
      <c r="F123" s="2713"/>
    </row>
    <row r="124" spans="1:6">
      <c r="A124" s="2756"/>
      <c r="B124" s="2729" t="s">
        <v>3618</v>
      </c>
      <c r="C124" s="2744" t="s">
        <v>1579</v>
      </c>
      <c r="D124" s="2745">
        <v>4</v>
      </c>
      <c r="E124" s="3050"/>
      <c r="F124" s="2713">
        <f t="shared" ref="F124:F126" si="1">D124*E124</f>
        <v>0</v>
      </c>
    </row>
    <row r="125" spans="1:6">
      <c r="A125" s="2757"/>
      <c r="B125" s="2729" t="s">
        <v>3534</v>
      </c>
      <c r="C125" s="2744" t="s">
        <v>1579</v>
      </c>
      <c r="D125" s="2745">
        <v>1</v>
      </c>
      <c r="E125" s="3045"/>
      <c r="F125" s="2713">
        <f t="shared" si="1"/>
        <v>0</v>
      </c>
    </row>
    <row r="126" spans="1:6">
      <c r="A126" s="2756"/>
      <c r="B126" s="2729" t="s">
        <v>3709</v>
      </c>
      <c r="C126" s="2744" t="s">
        <v>1579</v>
      </c>
      <c r="D126" s="2745">
        <v>1</v>
      </c>
      <c r="E126" s="3050"/>
      <c r="F126" s="2713">
        <f t="shared" si="1"/>
        <v>0</v>
      </c>
    </row>
    <row r="127" spans="1:6">
      <c r="A127" s="2756"/>
      <c r="B127" s="2729"/>
      <c r="C127" s="2744"/>
      <c r="D127" s="2745"/>
      <c r="E127" s="3050"/>
      <c r="F127" s="2713"/>
    </row>
    <row r="128" spans="1:6" ht="38.25">
      <c r="A128" s="2754">
        <f>COUNT($A$4:A127)+1</f>
        <v>15</v>
      </c>
      <c r="B128" s="2839" t="s">
        <v>3710</v>
      </c>
      <c r="C128" s="2840"/>
      <c r="D128" s="2840"/>
      <c r="E128" s="3085"/>
      <c r="F128" s="2841"/>
    </row>
    <row r="129" spans="1:6">
      <c r="A129" s="2756"/>
      <c r="B129" s="2839" t="s">
        <v>3711</v>
      </c>
      <c r="C129" s="2840"/>
      <c r="D129" s="2840"/>
      <c r="E129" s="3085"/>
      <c r="F129" s="2841"/>
    </row>
    <row r="130" spans="1:6" ht="25.5">
      <c r="A130" s="2756"/>
      <c r="B130" s="2839" t="s">
        <v>3712</v>
      </c>
      <c r="C130" s="2840" t="s">
        <v>84</v>
      </c>
      <c r="D130" s="2840">
        <v>6</v>
      </c>
      <c r="E130" s="3085"/>
      <c r="F130" s="2841">
        <f t="shared" ref="F130:F132" si="2">D130*E130</f>
        <v>0</v>
      </c>
    </row>
    <row r="131" spans="1:6" ht="25.5">
      <c r="A131" s="2756"/>
      <c r="B131" s="2839" t="s">
        <v>3713</v>
      </c>
      <c r="C131" s="2840" t="s">
        <v>84</v>
      </c>
      <c r="D131" s="2840">
        <v>2</v>
      </c>
      <c r="E131" s="3085"/>
      <c r="F131" s="2841">
        <f t="shared" si="2"/>
        <v>0</v>
      </c>
    </row>
    <row r="132" spans="1:6" ht="25.5">
      <c r="A132" s="2756"/>
      <c r="B132" s="2839" t="s">
        <v>3714</v>
      </c>
      <c r="C132" s="2840" t="s">
        <v>84</v>
      </c>
      <c r="D132" s="2840">
        <v>2</v>
      </c>
      <c r="E132" s="3085"/>
      <c r="F132" s="2841">
        <f t="shared" si="2"/>
        <v>0</v>
      </c>
    </row>
    <row r="133" spans="1:6">
      <c r="A133" s="2756"/>
      <c r="B133" s="2729"/>
      <c r="C133" s="2744"/>
      <c r="D133" s="2745"/>
      <c r="E133" s="3050"/>
      <c r="F133" s="2713"/>
    </row>
    <row r="134" spans="1:6" ht="25.5">
      <c r="A134" s="2692">
        <f>COUNT($A$3:A133)+1</f>
        <v>16</v>
      </c>
      <c r="B134" s="2729" t="s">
        <v>3533</v>
      </c>
      <c r="C134" s="2713"/>
      <c r="D134" s="2714"/>
      <c r="E134" s="3051"/>
      <c r="F134" s="2713"/>
    </row>
    <row r="135" spans="1:6">
      <c r="A135" s="2692"/>
      <c r="B135" s="2729" t="s">
        <v>3618</v>
      </c>
      <c r="C135" s="2758" t="s">
        <v>1579</v>
      </c>
      <c r="D135" s="2714">
        <v>5</v>
      </c>
      <c r="E135" s="3045"/>
      <c r="F135" s="2713" t="str">
        <f>IF(AND(D135&lt;&gt;"",E135&lt;&gt;""),D135*E135,"")</f>
        <v/>
      </c>
    </row>
    <row r="136" spans="1:6">
      <c r="A136" s="2739"/>
      <c r="B136" s="2729" t="s">
        <v>3534</v>
      </c>
      <c r="C136" s="2758" t="s">
        <v>1579</v>
      </c>
      <c r="D136" s="2714">
        <v>2</v>
      </c>
      <c r="E136" s="3045"/>
      <c r="F136" s="2713" t="str">
        <f>IF(AND(D136&lt;&gt;"",E136&lt;&gt;""),D136*E136,"")</f>
        <v/>
      </c>
    </row>
    <row r="137" spans="1:6">
      <c r="A137" s="2739"/>
      <c r="B137" s="2729" t="s">
        <v>3709</v>
      </c>
      <c r="C137" s="2758" t="s">
        <v>1579</v>
      </c>
      <c r="D137" s="2714">
        <v>1</v>
      </c>
      <c r="E137" s="3045"/>
      <c r="F137" s="2713" t="str">
        <f>IF(AND(D137&lt;&gt;"",E137&lt;&gt;""),D137*E137,"")</f>
        <v/>
      </c>
    </row>
    <row r="138" spans="1:6">
      <c r="A138" s="2729" t="s">
        <v>3436</v>
      </c>
      <c r="B138" s="2729" t="s">
        <v>3535</v>
      </c>
      <c r="C138" s="2731"/>
      <c r="D138" s="2731"/>
      <c r="E138" s="3045"/>
      <c r="F138" s="2713"/>
    </row>
    <row r="139" spans="1:6">
      <c r="A139" s="2709"/>
      <c r="B139" s="2759"/>
      <c r="C139" s="2713"/>
      <c r="D139" s="2714"/>
      <c r="E139" s="3045"/>
      <c r="F139" s="2713"/>
    </row>
    <row r="140" spans="1:6">
      <c r="A140" s="2715">
        <f>COUNT($A$4:A139)+1</f>
        <v>17</v>
      </c>
      <c r="B140" s="2729" t="s">
        <v>3715</v>
      </c>
      <c r="C140" s="2714"/>
      <c r="D140" s="2714"/>
      <c r="E140" s="3045"/>
      <c r="F140" s="2713"/>
    </row>
    <row r="141" spans="1:6">
      <c r="A141" s="2753"/>
      <c r="B141" s="2761" t="s">
        <v>3716</v>
      </c>
      <c r="C141" s="2714"/>
      <c r="D141" s="2714"/>
      <c r="E141" s="3045"/>
      <c r="F141" s="2713"/>
    </row>
    <row r="142" spans="1:6">
      <c r="A142" s="2753"/>
      <c r="B142" s="2761" t="s">
        <v>3717</v>
      </c>
      <c r="C142" s="2714" t="s">
        <v>84</v>
      </c>
      <c r="D142" s="2714">
        <v>2</v>
      </c>
      <c r="E142" s="3045"/>
      <c r="F142" s="2713">
        <f t="shared" ref="F142:F143" si="3">D142*E142</f>
        <v>0</v>
      </c>
    </row>
    <row r="143" spans="1:6">
      <c r="A143" s="2753"/>
      <c r="B143" s="2761" t="s">
        <v>3632</v>
      </c>
      <c r="C143" s="2714" t="s">
        <v>84</v>
      </c>
      <c r="D143" s="2714">
        <v>4</v>
      </c>
      <c r="E143" s="3045"/>
      <c r="F143" s="2713">
        <f t="shared" si="3"/>
        <v>0</v>
      </c>
    </row>
    <row r="144" spans="1:6">
      <c r="A144" s="2753"/>
      <c r="B144" s="2761"/>
      <c r="C144" s="2714"/>
      <c r="D144" s="2714"/>
      <c r="E144" s="3045"/>
      <c r="F144" s="2713"/>
    </row>
    <row r="145" spans="1:6">
      <c r="A145" s="2764">
        <f>COUNT($A$3:A144)+1</f>
        <v>18</v>
      </c>
      <c r="B145" s="2729" t="s">
        <v>3638</v>
      </c>
      <c r="C145" s="2768"/>
      <c r="D145" s="2768"/>
      <c r="E145" s="3045"/>
      <c r="F145" s="2713"/>
    </row>
    <row r="146" spans="1:6" ht="25.5">
      <c r="A146" s="2769"/>
      <c r="B146" s="2729" t="s">
        <v>3639</v>
      </c>
      <c r="C146" s="2768" t="s">
        <v>214</v>
      </c>
      <c r="D146" s="2768">
        <v>130</v>
      </c>
      <c r="E146" s="3045"/>
      <c r="F146" s="2713">
        <f>D146*E146</f>
        <v>0</v>
      </c>
    </row>
    <row r="147" spans="1:6">
      <c r="A147" s="2765" t="s">
        <v>2896</v>
      </c>
      <c r="B147" s="2766" t="s">
        <v>3640</v>
      </c>
      <c r="C147" s="2744"/>
      <c r="D147" s="2744"/>
      <c r="E147" s="2767"/>
      <c r="F147" s="2713"/>
    </row>
    <row r="148" spans="1:6">
      <c r="A148" s="2765"/>
      <c r="B148" s="2766"/>
      <c r="C148" s="2744"/>
      <c r="D148" s="2744"/>
      <c r="E148" s="2767"/>
      <c r="F148" s="2713"/>
    </row>
    <row r="149" spans="1:6">
      <c r="A149" s="2770"/>
      <c r="B149" s="2716"/>
      <c r="C149" s="2685"/>
      <c r="D149" s="2681"/>
      <c r="E149" s="2685"/>
      <c r="F149" s="2685"/>
    </row>
    <row r="150" spans="1:6">
      <c r="A150" s="2770"/>
      <c r="B150" s="2716" t="s">
        <v>2826</v>
      </c>
      <c r="C150" s="2685"/>
      <c r="D150" s="2681"/>
      <c r="E150" s="2685"/>
      <c r="F150" s="2685">
        <f>SUM(F1:F149)</f>
        <v>0</v>
      </c>
    </row>
    <row r="151" spans="1:6">
      <c r="A151" s="2770"/>
      <c r="B151" s="2716"/>
      <c r="C151" s="2685"/>
      <c r="D151" s="2681"/>
      <c r="E151" s="2685"/>
      <c r="F151" s="2685"/>
    </row>
    <row r="152" spans="1:6">
      <c r="A152" s="1920"/>
      <c r="B152" s="2842"/>
      <c r="C152" s="2843"/>
      <c r="D152" s="2843"/>
      <c r="E152" s="2844"/>
      <c r="F152" s="1923"/>
    </row>
    <row r="153" spans="1:6">
      <c r="A153" s="2845"/>
      <c r="B153" s="2846"/>
      <c r="E153" s="2775"/>
      <c r="F153" s="2848"/>
    </row>
    <row r="154" spans="1:6">
      <c r="A154" s="2845"/>
      <c r="E154" s="2775"/>
      <c r="F154" s="2848"/>
    </row>
    <row r="155" spans="1:6">
      <c r="A155" s="2845"/>
      <c r="E155" s="2775"/>
      <c r="F155" s="2848"/>
    </row>
    <row r="156" spans="1:6">
      <c r="A156" s="2845"/>
      <c r="E156" s="2775"/>
      <c r="F156" s="2848"/>
    </row>
    <row r="157" spans="1:6">
      <c r="A157" s="2845"/>
      <c r="E157" s="2775"/>
      <c r="F157" s="2848"/>
    </row>
    <row r="158" spans="1:6">
      <c r="A158" s="2845"/>
      <c r="B158" s="2846"/>
      <c r="E158" s="2775"/>
      <c r="F158" s="2848"/>
    </row>
    <row r="159" spans="1:6">
      <c r="A159" s="2845"/>
      <c r="B159" s="1630"/>
      <c r="E159" s="2775"/>
      <c r="F159" s="2848"/>
    </row>
    <row r="160" spans="1:6">
      <c r="A160" s="2845"/>
      <c r="B160" s="2846"/>
      <c r="E160" s="2775"/>
      <c r="F160" s="2848"/>
    </row>
    <row r="161" spans="1:6">
      <c r="A161" s="2845"/>
      <c r="E161" s="2775"/>
      <c r="F161" s="2848"/>
    </row>
    <row r="162" spans="1:6" ht="27.2" customHeight="1">
      <c r="A162" s="2845"/>
      <c r="B162" s="2850"/>
      <c r="E162" s="2775"/>
      <c r="F162" s="2848"/>
    </row>
    <row r="163" spans="1:6">
      <c r="A163" s="2845"/>
      <c r="B163" s="2850"/>
    </row>
    <row r="164" spans="1:6">
      <c r="A164" s="2845"/>
      <c r="B164" s="2846"/>
    </row>
    <row r="165" spans="1:6">
      <c r="A165" s="2845"/>
    </row>
    <row r="166" spans="1:6" ht="65.25" customHeight="1">
      <c r="A166" s="2845"/>
    </row>
    <row r="167" spans="1:6">
      <c r="A167" s="2845"/>
    </row>
    <row r="168" spans="1:6">
      <c r="A168" s="2845"/>
    </row>
    <row r="169" spans="1:6">
      <c r="A169" s="2845"/>
    </row>
    <row r="170" spans="1:6">
      <c r="A170" s="2845"/>
      <c r="E170" s="2775"/>
      <c r="F170" s="2848"/>
    </row>
    <row r="171" spans="1:6">
      <c r="A171" s="2845"/>
    </row>
    <row r="172" spans="1:6">
      <c r="A172" s="2845"/>
    </row>
    <row r="173" spans="1:6">
      <c r="A173" s="3523"/>
      <c r="B173" s="3523"/>
      <c r="C173" s="3523"/>
      <c r="D173" s="3523"/>
    </row>
    <row r="174" spans="1:6">
      <c r="A174" s="2853"/>
      <c r="B174" s="2854"/>
      <c r="C174" s="2855"/>
      <c r="D174" s="2856"/>
    </row>
    <row r="175" spans="1:6">
      <c r="A175" s="2845"/>
      <c r="C175" s="2855"/>
      <c r="D175" s="2856"/>
    </row>
    <row r="176" spans="1:6">
      <c r="A176" s="2845"/>
    </row>
    <row r="177" spans="1:6">
      <c r="A177" s="2845"/>
    </row>
    <row r="178" spans="1:6">
      <c r="A178" s="2845"/>
    </row>
    <row r="179" spans="1:6">
      <c r="A179" s="2845"/>
    </row>
    <row r="180" spans="1:6">
      <c r="A180" s="2845"/>
    </row>
    <row r="181" spans="1:6">
      <c r="A181" s="2845"/>
    </row>
    <row r="182" spans="1:6">
      <c r="A182" s="2845"/>
      <c r="B182" s="1630"/>
    </row>
    <row r="183" spans="1:6">
      <c r="A183" s="2845"/>
    </row>
    <row r="184" spans="1:6">
      <c r="A184" s="1741"/>
      <c r="B184" s="1610"/>
    </row>
    <row r="185" spans="1:6">
      <c r="A185" s="2845"/>
    </row>
    <row r="186" spans="1:6">
      <c r="A186" s="2845"/>
      <c r="B186" s="1610"/>
    </row>
    <row r="187" spans="1:6">
      <c r="A187" s="2845"/>
      <c r="B187" s="1610"/>
    </row>
    <row r="188" spans="1:6">
      <c r="A188" s="2845"/>
      <c r="B188" s="1610"/>
    </row>
    <row r="189" spans="1:6">
      <c r="A189" s="2845"/>
      <c r="B189" s="1610"/>
    </row>
    <row r="190" spans="1:6">
      <c r="A190" s="2845"/>
      <c r="B190" s="1610"/>
    </row>
    <row r="191" spans="1:6">
      <c r="A191" s="2845"/>
      <c r="B191" s="1610"/>
    </row>
    <row r="192" spans="1:6">
      <c r="A192" s="2845"/>
      <c r="B192" s="2857"/>
      <c r="C192" s="2858"/>
      <c r="D192" s="2859"/>
      <c r="E192" s="2860"/>
      <c r="F192" s="2861"/>
    </row>
    <row r="193" spans="1:6">
      <c r="A193" s="2862"/>
      <c r="B193" s="2857"/>
      <c r="C193" s="2858"/>
      <c r="D193" s="2859"/>
      <c r="E193" s="2860"/>
      <c r="F193" s="2861"/>
    </row>
    <row r="194" spans="1:6">
      <c r="A194" s="2862"/>
      <c r="B194" s="2857"/>
      <c r="C194" s="2858"/>
    </row>
    <row r="195" spans="1:6">
      <c r="A195" s="2845"/>
    </row>
    <row r="196" spans="1:6">
      <c r="A196" s="2845"/>
      <c r="C196" s="2863"/>
      <c r="D196" s="2864"/>
      <c r="E196" s="2794"/>
      <c r="F196" s="2865"/>
    </row>
    <row r="197" spans="1:6">
      <c r="A197" s="1741"/>
      <c r="C197" s="2851"/>
      <c r="D197" s="2859"/>
      <c r="E197" s="2794"/>
      <c r="F197" s="2865"/>
    </row>
    <row r="198" spans="1:6">
      <c r="A198" s="1741"/>
      <c r="C198" s="2863"/>
      <c r="D198" s="2864"/>
      <c r="E198" s="2794"/>
    </row>
    <row r="199" spans="1:6">
      <c r="A199" s="2845"/>
      <c r="B199" s="1610"/>
    </row>
    <row r="200" spans="1:6">
      <c r="A200" s="2845"/>
    </row>
    <row r="201" spans="1:6">
      <c r="A201" s="2845"/>
    </row>
    <row r="202" spans="1:6">
      <c r="A202" s="2845"/>
    </row>
    <row r="203" spans="1:6">
      <c r="A203" s="2845"/>
    </row>
    <row r="204" spans="1:6">
      <c r="A204" s="2845"/>
      <c r="C204" s="2851"/>
      <c r="D204" s="2864"/>
      <c r="E204" s="2794"/>
      <c r="F204" s="2865"/>
    </row>
    <row r="205" spans="1:6">
      <c r="A205" s="2866"/>
      <c r="C205" s="2851"/>
      <c r="D205" s="2864"/>
      <c r="E205" s="2794"/>
      <c r="F205" s="2865"/>
    </row>
    <row r="206" spans="1:6">
      <c r="A206" s="2866"/>
      <c r="C206" s="2851"/>
      <c r="D206" s="2864"/>
      <c r="E206" s="2794"/>
      <c r="F206" s="2865"/>
    </row>
    <row r="207" spans="1:6">
      <c r="A207" s="2866"/>
      <c r="C207" s="2851"/>
      <c r="D207" s="2864"/>
      <c r="E207" s="2794"/>
      <c r="F207" s="2865"/>
    </row>
    <row r="208" spans="1:6">
      <c r="A208" s="2866"/>
      <c r="C208" s="2851"/>
      <c r="D208" s="2864"/>
      <c r="E208" s="2794"/>
    </row>
    <row r="209" spans="1:6">
      <c r="A209" s="2866"/>
      <c r="C209" s="2851"/>
      <c r="D209" s="2864"/>
      <c r="E209" s="2794"/>
    </row>
    <row r="210" spans="1:6">
      <c r="A210" s="1741"/>
      <c r="B210" s="1630"/>
      <c r="E210" s="2775"/>
      <c r="F210" s="2848"/>
    </row>
    <row r="211" spans="1:6">
      <c r="A211" s="2845"/>
    </row>
    <row r="212" spans="1:6">
      <c r="A212" s="2845"/>
      <c r="B212" s="1610"/>
    </row>
    <row r="213" spans="1:6">
      <c r="A213" s="2845"/>
    </row>
    <row r="214" spans="1:6">
      <c r="A214" s="2845"/>
    </row>
    <row r="215" spans="1:6">
      <c r="A215" s="2845"/>
    </row>
    <row r="216" spans="1:6">
      <c r="A216" s="2845"/>
    </row>
    <row r="217" spans="1:6">
      <c r="A217" s="2845"/>
    </row>
    <row r="218" spans="1:6">
      <c r="A218" s="2845"/>
    </row>
    <row r="219" spans="1:6">
      <c r="A219" s="2845"/>
    </row>
    <row r="220" spans="1:6">
      <c r="A220" s="2845"/>
    </row>
    <row r="221" spans="1:6">
      <c r="A221" s="2845"/>
    </row>
    <row r="222" spans="1:6">
      <c r="A222" s="2845"/>
      <c r="E222" s="2775"/>
      <c r="F222" s="2848"/>
    </row>
    <row r="223" spans="1:6">
      <c r="A223" s="2853"/>
      <c r="B223" s="2854"/>
    </row>
    <row r="224" spans="1:6">
      <c r="A224" s="2853"/>
      <c r="B224" s="2854"/>
    </row>
    <row r="225" spans="1:6">
      <c r="A225" s="1741"/>
      <c r="B225" s="1630"/>
    </row>
    <row r="226" spans="1:6">
      <c r="A226" s="1741"/>
      <c r="B226" s="2846"/>
    </row>
    <row r="227" spans="1:6">
      <c r="A227" s="1741"/>
      <c r="B227" s="2846"/>
      <c r="E227" s="2775"/>
      <c r="F227" s="2848"/>
    </row>
    <row r="228" spans="1:6">
      <c r="A228" s="1741"/>
      <c r="B228" s="1630"/>
      <c r="E228" s="2775"/>
      <c r="F228" s="2848"/>
    </row>
    <row r="229" spans="1:6">
      <c r="A229" s="2853"/>
      <c r="B229" s="1630"/>
      <c r="E229" s="2775"/>
      <c r="F229" s="2848"/>
    </row>
    <row r="230" spans="1:6">
      <c r="A230" s="1741"/>
      <c r="B230" s="1630"/>
      <c r="E230" s="2775"/>
      <c r="F230" s="2848"/>
    </row>
    <row r="231" spans="1:6">
      <c r="A231" s="1741"/>
      <c r="B231" s="1630"/>
      <c r="E231" s="2775"/>
      <c r="F231" s="2848"/>
    </row>
    <row r="232" spans="1:6">
      <c r="A232" s="1741"/>
      <c r="B232" s="1630"/>
      <c r="E232" s="2775"/>
      <c r="F232" s="2848"/>
    </row>
    <row r="233" spans="1:6">
      <c r="A233" s="1741"/>
      <c r="B233" s="2777"/>
      <c r="E233" s="2775"/>
      <c r="F233" s="2848"/>
    </row>
    <row r="234" spans="1:6" ht="28.5" customHeight="1">
      <c r="A234" s="1741"/>
      <c r="B234" s="3524"/>
      <c r="C234" s="3524"/>
      <c r="D234" s="3524"/>
      <c r="E234" s="2775"/>
      <c r="F234" s="2848"/>
    </row>
    <row r="235" spans="1:6">
      <c r="A235" s="1741"/>
      <c r="B235" s="2867"/>
      <c r="C235" s="2851"/>
      <c r="D235" s="2859"/>
      <c r="E235" s="2775"/>
      <c r="F235" s="2848"/>
    </row>
    <row r="236" spans="1:6">
      <c r="A236" s="1741"/>
      <c r="B236" s="1630"/>
      <c r="E236" s="2775"/>
      <c r="F236" s="2848"/>
    </row>
  </sheetData>
  <sheetProtection algorithmName="SHA-512" hashValue="5IOes8YpE38Q/rYCNUozG5iUUMZ210ZfJEYV/gDDB3kZawUf+lkYxa5IUlexjrHhX7+JIjCbxvbmGhfF201Rfg==" saltValue="BpV3HQ+WrbzIshpYqD/S9Q==" spinCount="100000" sheet="1" objects="1" scenarios="1" selectLockedCells="1"/>
  <mergeCells count="2">
    <mergeCell ref="A173:D173"/>
    <mergeCell ref="B234:D234"/>
  </mergeCells>
  <pageMargins left="0.70866141732283472" right="0.70866141732283472" top="0.74803149606299213" bottom="0.74803149606299213" header="0.31496062992125984" footer="0.31496062992125984"/>
  <pageSetup paperSize="9" orientation="portrait" r:id="rId1"/>
  <headerFooter>
    <oddHeader>&amp;CPREZRAČEVANJE KLIMATIZACIJA</oddHeader>
    <oddFooter>&amp;C&amp;P/&amp;N&amp;RPZI</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63CC3-C183-4188-9EA1-A056D7BEE3AE}">
  <sheetPr>
    <tabColor theme="5" tint="0.59999389629810485"/>
  </sheetPr>
  <dimension ref="A1:Y310"/>
  <sheetViews>
    <sheetView zoomScaleNormal="100" zoomScaleSheetLayoutView="100" workbookViewId="0">
      <selection activeCell="E34" sqref="E34"/>
    </sheetView>
  </sheetViews>
  <sheetFormatPr defaultColWidth="8.85546875" defaultRowHeight="12.75"/>
  <cols>
    <col min="1" max="1" width="7" style="2803" customWidth="1"/>
    <col min="2" max="2" width="51.42578125" style="2657" customWidth="1"/>
    <col min="3" max="3" width="4.5703125" style="2645" customWidth="1"/>
    <col min="4" max="4" width="8.140625" style="2784" bestFit="1" customWidth="1"/>
    <col min="5" max="5" width="8.85546875" style="2785" customWidth="1"/>
    <col min="6" max="6" width="10.85546875" style="2786" customWidth="1"/>
    <col min="7" max="7" width="8.140625" style="3069" bestFit="1" customWidth="1"/>
    <col min="8" max="8" width="4.42578125" style="3070" bestFit="1" customWidth="1"/>
    <col min="9" max="9" width="2.42578125" style="3070" customWidth="1"/>
    <col min="10" max="10" width="10.42578125" style="3070" bestFit="1" customWidth="1"/>
    <col min="11" max="11" width="8.85546875" style="2659" customWidth="1"/>
    <col min="12" max="12" width="11" style="3070" customWidth="1"/>
    <col min="13" max="13" width="10.42578125" style="3070" bestFit="1" customWidth="1"/>
    <col min="14" max="14" width="10.5703125" style="3070" customWidth="1"/>
    <col min="15" max="15" width="8.7109375" style="3070" bestFit="1" customWidth="1"/>
    <col min="16" max="16" width="10.42578125" style="3070" bestFit="1" customWidth="1"/>
    <col min="17" max="17" width="10" style="2659" bestFit="1" customWidth="1"/>
    <col min="18" max="18" width="12.7109375" style="3070" customWidth="1"/>
    <col min="19" max="25" width="8.85546875" style="3071"/>
    <col min="26" max="255" width="8.85546875" style="2658"/>
    <col min="256" max="256" width="7" style="2658" customWidth="1"/>
    <col min="257" max="257" width="53.140625" style="2658" customWidth="1"/>
    <col min="258" max="258" width="4.85546875" style="2658" bestFit="1" customWidth="1"/>
    <col min="259" max="259" width="6" style="2658" bestFit="1" customWidth="1"/>
    <col min="260" max="260" width="9.140625" style="2658" bestFit="1" customWidth="1"/>
    <col min="261" max="261" width="9.7109375" style="2658" customWidth="1"/>
    <col min="262" max="262" width="4.42578125" style="2658" bestFit="1" customWidth="1"/>
    <col min="263" max="263" width="8.140625" style="2658" bestFit="1" customWidth="1"/>
    <col min="264" max="264" width="4.42578125" style="2658" bestFit="1" customWidth="1"/>
    <col min="265" max="265" width="2.42578125" style="2658" customWidth="1"/>
    <col min="266" max="266" width="10.42578125" style="2658" bestFit="1" customWidth="1"/>
    <col min="267" max="267" width="8.85546875" style="2658" customWidth="1"/>
    <col min="268" max="268" width="11" style="2658" customWidth="1"/>
    <col min="269" max="269" width="10.42578125" style="2658" bestFit="1" customWidth="1"/>
    <col min="270" max="270" width="10.5703125" style="2658" customWidth="1"/>
    <col min="271" max="271" width="8.7109375" style="2658" bestFit="1" customWidth="1"/>
    <col min="272" max="272" width="10.42578125" style="2658" bestFit="1" customWidth="1"/>
    <col min="273" max="273" width="10" style="2658" bestFit="1" customWidth="1"/>
    <col min="274" max="274" width="12.7109375" style="2658" customWidth="1"/>
    <col min="275" max="511" width="8.85546875" style="2658"/>
    <col min="512" max="512" width="7" style="2658" customWidth="1"/>
    <col min="513" max="513" width="53.140625" style="2658" customWidth="1"/>
    <col min="514" max="514" width="4.85546875" style="2658" bestFit="1" customWidth="1"/>
    <col min="515" max="515" width="6" style="2658" bestFit="1" customWidth="1"/>
    <col min="516" max="516" width="9.140625" style="2658" bestFit="1" customWidth="1"/>
    <col min="517" max="517" width="9.7109375" style="2658" customWidth="1"/>
    <col min="518" max="518" width="4.42578125" style="2658" bestFit="1" customWidth="1"/>
    <col min="519" max="519" width="8.140625" style="2658" bestFit="1" customWidth="1"/>
    <col min="520" max="520" width="4.42578125" style="2658" bestFit="1" customWidth="1"/>
    <col min="521" max="521" width="2.42578125" style="2658" customWidth="1"/>
    <col min="522" max="522" width="10.42578125" style="2658" bestFit="1" customWidth="1"/>
    <col min="523" max="523" width="8.85546875" style="2658" customWidth="1"/>
    <col min="524" max="524" width="11" style="2658" customWidth="1"/>
    <col min="525" max="525" width="10.42578125" style="2658" bestFit="1" customWidth="1"/>
    <col min="526" max="526" width="10.5703125" style="2658" customWidth="1"/>
    <col min="527" max="527" width="8.7109375" style="2658" bestFit="1" customWidth="1"/>
    <col min="528" max="528" width="10.42578125" style="2658" bestFit="1" customWidth="1"/>
    <col min="529" max="529" width="10" style="2658" bestFit="1" customWidth="1"/>
    <col min="530" max="530" width="12.7109375" style="2658" customWidth="1"/>
    <col min="531" max="767" width="8.85546875" style="2658"/>
    <col min="768" max="768" width="7" style="2658" customWidth="1"/>
    <col min="769" max="769" width="53.140625" style="2658" customWidth="1"/>
    <col min="770" max="770" width="4.85546875" style="2658" bestFit="1" customWidth="1"/>
    <col min="771" max="771" width="6" style="2658" bestFit="1" customWidth="1"/>
    <col min="772" max="772" width="9.140625" style="2658" bestFit="1" customWidth="1"/>
    <col min="773" max="773" width="9.7109375" style="2658" customWidth="1"/>
    <col min="774" max="774" width="4.42578125" style="2658" bestFit="1" customWidth="1"/>
    <col min="775" max="775" width="8.140625" style="2658" bestFit="1" customWidth="1"/>
    <col min="776" max="776" width="4.42578125" style="2658" bestFit="1" customWidth="1"/>
    <col min="777" max="777" width="2.42578125" style="2658" customWidth="1"/>
    <col min="778" max="778" width="10.42578125" style="2658" bestFit="1" customWidth="1"/>
    <col min="779" max="779" width="8.85546875" style="2658" customWidth="1"/>
    <col min="780" max="780" width="11" style="2658" customWidth="1"/>
    <col min="781" max="781" width="10.42578125" style="2658" bestFit="1" customWidth="1"/>
    <col min="782" max="782" width="10.5703125" style="2658" customWidth="1"/>
    <col min="783" max="783" width="8.7109375" style="2658" bestFit="1" customWidth="1"/>
    <col min="784" max="784" width="10.42578125" style="2658" bestFit="1" customWidth="1"/>
    <col min="785" max="785" width="10" style="2658" bestFit="1" customWidth="1"/>
    <col min="786" max="786" width="12.7109375" style="2658" customWidth="1"/>
    <col min="787" max="1023" width="8.85546875" style="2658"/>
    <col min="1024" max="1024" width="7" style="2658" customWidth="1"/>
    <col min="1025" max="1025" width="53.140625" style="2658" customWidth="1"/>
    <col min="1026" max="1026" width="4.85546875" style="2658" bestFit="1" customWidth="1"/>
    <col min="1027" max="1027" width="6" style="2658" bestFit="1" customWidth="1"/>
    <col min="1028" max="1028" width="9.140625" style="2658" bestFit="1" customWidth="1"/>
    <col min="1029" max="1029" width="9.7109375" style="2658" customWidth="1"/>
    <col min="1030" max="1030" width="4.42578125" style="2658" bestFit="1" customWidth="1"/>
    <col min="1031" max="1031" width="8.140625" style="2658" bestFit="1" customWidth="1"/>
    <col min="1032" max="1032" width="4.42578125" style="2658" bestFit="1" customWidth="1"/>
    <col min="1033" max="1033" width="2.42578125" style="2658" customWidth="1"/>
    <col min="1034" max="1034" width="10.42578125" style="2658" bestFit="1" customWidth="1"/>
    <col min="1035" max="1035" width="8.85546875" style="2658" customWidth="1"/>
    <col min="1036" max="1036" width="11" style="2658" customWidth="1"/>
    <col min="1037" max="1037" width="10.42578125" style="2658" bestFit="1" customWidth="1"/>
    <col min="1038" max="1038" width="10.5703125" style="2658" customWidth="1"/>
    <col min="1039" max="1039" width="8.7109375" style="2658" bestFit="1" customWidth="1"/>
    <col min="1040" max="1040" width="10.42578125" style="2658" bestFit="1" customWidth="1"/>
    <col min="1041" max="1041" width="10" style="2658" bestFit="1" customWidth="1"/>
    <col min="1042" max="1042" width="12.7109375" style="2658" customWidth="1"/>
    <col min="1043" max="1279" width="8.85546875" style="2658"/>
    <col min="1280" max="1280" width="7" style="2658" customWidth="1"/>
    <col min="1281" max="1281" width="53.140625" style="2658" customWidth="1"/>
    <col min="1282" max="1282" width="4.85546875" style="2658" bestFit="1" customWidth="1"/>
    <col min="1283" max="1283" width="6" style="2658" bestFit="1" customWidth="1"/>
    <col min="1284" max="1284" width="9.140625" style="2658" bestFit="1" customWidth="1"/>
    <col min="1285" max="1285" width="9.7109375" style="2658" customWidth="1"/>
    <col min="1286" max="1286" width="4.42578125" style="2658" bestFit="1" customWidth="1"/>
    <col min="1287" max="1287" width="8.140625" style="2658" bestFit="1" customWidth="1"/>
    <col min="1288" max="1288" width="4.42578125" style="2658" bestFit="1" customWidth="1"/>
    <col min="1289" max="1289" width="2.42578125" style="2658" customWidth="1"/>
    <col min="1290" max="1290" width="10.42578125" style="2658" bestFit="1" customWidth="1"/>
    <col min="1291" max="1291" width="8.85546875" style="2658" customWidth="1"/>
    <col min="1292" max="1292" width="11" style="2658" customWidth="1"/>
    <col min="1293" max="1293" width="10.42578125" style="2658" bestFit="1" customWidth="1"/>
    <col min="1294" max="1294" width="10.5703125" style="2658" customWidth="1"/>
    <col min="1295" max="1295" width="8.7109375" style="2658" bestFit="1" customWidth="1"/>
    <col min="1296" max="1296" width="10.42578125" style="2658" bestFit="1" customWidth="1"/>
    <col min="1297" max="1297" width="10" style="2658" bestFit="1" customWidth="1"/>
    <col min="1298" max="1298" width="12.7109375" style="2658" customWidth="1"/>
    <col min="1299" max="1535" width="8.85546875" style="2658"/>
    <col min="1536" max="1536" width="7" style="2658" customWidth="1"/>
    <col min="1537" max="1537" width="53.140625" style="2658" customWidth="1"/>
    <col min="1538" max="1538" width="4.85546875" style="2658" bestFit="1" customWidth="1"/>
    <col min="1539" max="1539" width="6" style="2658" bestFit="1" customWidth="1"/>
    <col min="1540" max="1540" width="9.140625" style="2658" bestFit="1" customWidth="1"/>
    <col min="1541" max="1541" width="9.7109375" style="2658" customWidth="1"/>
    <col min="1542" max="1542" width="4.42578125" style="2658" bestFit="1" customWidth="1"/>
    <col min="1543" max="1543" width="8.140625" style="2658" bestFit="1" customWidth="1"/>
    <col min="1544" max="1544" width="4.42578125" style="2658" bestFit="1" customWidth="1"/>
    <col min="1545" max="1545" width="2.42578125" style="2658" customWidth="1"/>
    <col min="1546" max="1546" width="10.42578125" style="2658" bestFit="1" customWidth="1"/>
    <col min="1547" max="1547" width="8.85546875" style="2658" customWidth="1"/>
    <col min="1548" max="1548" width="11" style="2658" customWidth="1"/>
    <col min="1549" max="1549" width="10.42578125" style="2658" bestFit="1" customWidth="1"/>
    <col min="1550" max="1550" width="10.5703125" style="2658" customWidth="1"/>
    <col min="1551" max="1551" width="8.7109375" style="2658" bestFit="1" customWidth="1"/>
    <col min="1552" max="1552" width="10.42578125" style="2658" bestFit="1" customWidth="1"/>
    <col min="1553" max="1553" width="10" style="2658" bestFit="1" customWidth="1"/>
    <col min="1554" max="1554" width="12.7109375" style="2658" customWidth="1"/>
    <col min="1555" max="1791" width="8.85546875" style="2658"/>
    <col min="1792" max="1792" width="7" style="2658" customWidth="1"/>
    <col min="1793" max="1793" width="53.140625" style="2658" customWidth="1"/>
    <col min="1794" max="1794" width="4.85546875" style="2658" bestFit="1" customWidth="1"/>
    <col min="1795" max="1795" width="6" style="2658" bestFit="1" customWidth="1"/>
    <col min="1796" max="1796" width="9.140625" style="2658" bestFit="1" customWidth="1"/>
    <col min="1797" max="1797" width="9.7109375" style="2658" customWidth="1"/>
    <col min="1798" max="1798" width="4.42578125" style="2658" bestFit="1" customWidth="1"/>
    <col min="1799" max="1799" width="8.140625" style="2658" bestFit="1" customWidth="1"/>
    <col min="1800" max="1800" width="4.42578125" style="2658" bestFit="1" customWidth="1"/>
    <col min="1801" max="1801" width="2.42578125" style="2658" customWidth="1"/>
    <col min="1802" max="1802" width="10.42578125" style="2658" bestFit="1" customWidth="1"/>
    <col min="1803" max="1803" width="8.85546875" style="2658" customWidth="1"/>
    <col min="1804" max="1804" width="11" style="2658" customWidth="1"/>
    <col min="1805" max="1805" width="10.42578125" style="2658" bestFit="1" customWidth="1"/>
    <col min="1806" max="1806" width="10.5703125" style="2658" customWidth="1"/>
    <col min="1807" max="1807" width="8.7109375" style="2658" bestFit="1" customWidth="1"/>
    <col min="1808" max="1808" width="10.42578125" style="2658" bestFit="1" customWidth="1"/>
    <col min="1809" max="1809" width="10" style="2658" bestFit="1" customWidth="1"/>
    <col min="1810" max="1810" width="12.7109375" style="2658" customWidth="1"/>
    <col min="1811" max="2047" width="8.85546875" style="2658"/>
    <col min="2048" max="2048" width="7" style="2658" customWidth="1"/>
    <col min="2049" max="2049" width="53.140625" style="2658" customWidth="1"/>
    <col min="2050" max="2050" width="4.85546875" style="2658" bestFit="1" customWidth="1"/>
    <col min="2051" max="2051" width="6" style="2658" bestFit="1" customWidth="1"/>
    <col min="2052" max="2052" width="9.140625" style="2658" bestFit="1" customWidth="1"/>
    <col min="2053" max="2053" width="9.7109375" style="2658" customWidth="1"/>
    <col min="2054" max="2054" width="4.42578125" style="2658" bestFit="1" customWidth="1"/>
    <col min="2055" max="2055" width="8.140625" style="2658" bestFit="1" customWidth="1"/>
    <col min="2056" max="2056" width="4.42578125" style="2658" bestFit="1" customWidth="1"/>
    <col min="2057" max="2057" width="2.42578125" style="2658" customWidth="1"/>
    <col min="2058" max="2058" width="10.42578125" style="2658" bestFit="1" customWidth="1"/>
    <col min="2059" max="2059" width="8.85546875" style="2658" customWidth="1"/>
    <col min="2060" max="2060" width="11" style="2658" customWidth="1"/>
    <col min="2061" max="2061" width="10.42578125" style="2658" bestFit="1" customWidth="1"/>
    <col min="2062" max="2062" width="10.5703125" style="2658" customWidth="1"/>
    <col min="2063" max="2063" width="8.7109375" style="2658" bestFit="1" customWidth="1"/>
    <col min="2064" max="2064" width="10.42578125" style="2658" bestFit="1" customWidth="1"/>
    <col min="2065" max="2065" width="10" style="2658" bestFit="1" customWidth="1"/>
    <col min="2066" max="2066" width="12.7109375" style="2658" customWidth="1"/>
    <col min="2067" max="2303" width="8.85546875" style="2658"/>
    <col min="2304" max="2304" width="7" style="2658" customWidth="1"/>
    <col min="2305" max="2305" width="53.140625" style="2658" customWidth="1"/>
    <col min="2306" max="2306" width="4.85546875" style="2658" bestFit="1" customWidth="1"/>
    <col min="2307" max="2307" width="6" style="2658" bestFit="1" customWidth="1"/>
    <col min="2308" max="2308" width="9.140625" style="2658" bestFit="1" customWidth="1"/>
    <col min="2309" max="2309" width="9.7109375" style="2658" customWidth="1"/>
    <col min="2310" max="2310" width="4.42578125" style="2658" bestFit="1" customWidth="1"/>
    <col min="2311" max="2311" width="8.140625" style="2658" bestFit="1" customWidth="1"/>
    <col min="2312" max="2312" width="4.42578125" style="2658" bestFit="1" customWidth="1"/>
    <col min="2313" max="2313" width="2.42578125" style="2658" customWidth="1"/>
    <col min="2314" max="2314" width="10.42578125" style="2658" bestFit="1" customWidth="1"/>
    <col min="2315" max="2315" width="8.85546875" style="2658" customWidth="1"/>
    <col min="2316" max="2316" width="11" style="2658" customWidth="1"/>
    <col min="2317" max="2317" width="10.42578125" style="2658" bestFit="1" customWidth="1"/>
    <col min="2318" max="2318" width="10.5703125" style="2658" customWidth="1"/>
    <col min="2319" max="2319" width="8.7109375" style="2658" bestFit="1" customWidth="1"/>
    <col min="2320" max="2320" width="10.42578125" style="2658" bestFit="1" customWidth="1"/>
    <col min="2321" max="2321" width="10" style="2658" bestFit="1" customWidth="1"/>
    <col min="2322" max="2322" width="12.7109375" style="2658" customWidth="1"/>
    <col min="2323" max="2559" width="8.85546875" style="2658"/>
    <col min="2560" max="2560" width="7" style="2658" customWidth="1"/>
    <col min="2561" max="2561" width="53.140625" style="2658" customWidth="1"/>
    <col min="2562" max="2562" width="4.85546875" style="2658" bestFit="1" customWidth="1"/>
    <col min="2563" max="2563" width="6" style="2658" bestFit="1" customWidth="1"/>
    <col min="2564" max="2564" width="9.140625" style="2658" bestFit="1" customWidth="1"/>
    <col min="2565" max="2565" width="9.7109375" style="2658" customWidth="1"/>
    <col min="2566" max="2566" width="4.42578125" style="2658" bestFit="1" customWidth="1"/>
    <col min="2567" max="2567" width="8.140625" style="2658" bestFit="1" customWidth="1"/>
    <col min="2568" max="2568" width="4.42578125" style="2658" bestFit="1" customWidth="1"/>
    <col min="2569" max="2569" width="2.42578125" style="2658" customWidth="1"/>
    <col min="2570" max="2570" width="10.42578125" style="2658" bestFit="1" customWidth="1"/>
    <col min="2571" max="2571" width="8.85546875" style="2658" customWidth="1"/>
    <col min="2572" max="2572" width="11" style="2658" customWidth="1"/>
    <col min="2573" max="2573" width="10.42578125" style="2658" bestFit="1" customWidth="1"/>
    <col min="2574" max="2574" width="10.5703125" style="2658" customWidth="1"/>
    <col min="2575" max="2575" width="8.7109375" style="2658" bestFit="1" customWidth="1"/>
    <col min="2576" max="2576" width="10.42578125" style="2658" bestFit="1" customWidth="1"/>
    <col min="2577" max="2577" width="10" style="2658" bestFit="1" customWidth="1"/>
    <col min="2578" max="2578" width="12.7109375" style="2658" customWidth="1"/>
    <col min="2579" max="2815" width="8.85546875" style="2658"/>
    <col min="2816" max="2816" width="7" style="2658" customWidth="1"/>
    <col min="2817" max="2817" width="53.140625" style="2658" customWidth="1"/>
    <col min="2818" max="2818" width="4.85546875" style="2658" bestFit="1" customWidth="1"/>
    <col min="2819" max="2819" width="6" style="2658" bestFit="1" customWidth="1"/>
    <col min="2820" max="2820" width="9.140625" style="2658" bestFit="1" customWidth="1"/>
    <col min="2821" max="2821" width="9.7109375" style="2658" customWidth="1"/>
    <col min="2822" max="2822" width="4.42578125" style="2658" bestFit="1" customWidth="1"/>
    <col min="2823" max="2823" width="8.140625" style="2658" bestFit="1" customWidth="1"/>
    <col min="2824" max="2824" width="4.42578125" style="2658" bestFit="1" customWidth="1"/>
    <col min="2825" max="2825" width="2.42578125" style="2658" customWidth="1"/>
    <col min="2826" max="2826" width="10.42578125" style="2658" bestFit="1" customWidth="1"/>
    <col min="2827" max="2827" width="8.85546875" style="2658" customWidth="1"/>
    <col min="2828" max="2828" width="11" style="2658" customWidth="1"/>
    <col min="2829" max="2829" width="10.42578125" style="2658" bestFit="1" customWidth="1"/>
    <col min="2830" max="2830" width="10.5703125" style="2658" customWidth="1"/>
    <col min="2831" max="2831" width="8.7109375" style="2658" bestFit="1" customWidth="1"/>
    <col min="2832" max="2832" width="10.42578125" style="2658" bestFit="1" customWidth="1"/>
    <col min="2833" max="2833" width="10" style="2658" bestFit="1" customWidth="1"/>
    <col min="2834" max="2834" width="12.7109375" style="2658" customWidth="1"/>
    <col min="2835" max="3071" width="8.85546875" style="2658"/>
    <col min="3072" max="3072" width="7" style="2658" customWidth="1"/>
    <col min="3073" max="3073" width="53.140625" style="2658" customWidth="1"/>
    <col min="3074" max="3074" width="4.85546875" style="2658" bestFit="1" customWidth="1"/>
    <col min="3075" max="3075" width="6" style="2658" bestFit="1" customWidth="1"/>
    <col min="3076" max="3076" width="9.140625" style="2658" bestFit="1" customWidth="1"/>
    <col min="3077" max="3077" width="9.7109375" style="2658" customWidth="1"/>
    <col min="3078" max="3078" width="4.42578125" style="2658" bestFit="1" customWidth="1"/>
    <col min="3079" max="3079" width="8.140625" style="2658" bestFit="1" customWidth="1"/>
    <col min="3080" max="3080" width="4.42578125" style="2658" bestFit="1" customWidth="1"/>
    <col min="3081" max="3081" width="2.42578125" style="2658" customWidth="1"/>
    <col min="3082" max="3082" width="10.42578125" style="2658" bestFit="1" customWidth="1"/>
    <col min="3083" max="3083" width="8.85546875" style="2658" customWidth="1"/>
    <col min="3084" max="3084" width="11" style="2658" customWidth="1"/>
    <col min="3085" max="3085" width="10.42578125" style="2658" bestFit="1" customWidth="1"/>
    <col min="3086" max="3086" width="10.5703125" style="2658" customWidth="1"/>
    <col min="3087" max="3087" width="8.7109375" style="2658" bestFit="1" customWidth="1"/>
    <col min="3088" max="3088" width="10.42578125" style="2658" bestFit="1" customWidth="1"/>
    <col min="3089" max="3089" width="10" style="2658" bestFit="1" customWidth="1"/>
    <col min="3090" max="3090" width="12.7109375" style="2658" customWidth="1"/>
    <col min="3091" max="3327" width="8.85546875" style="2658"/>
    <col min="3328" max="3328" width="7" style="2658" customWidth="1"/>
    <col min="3329" max="3329" width="53.140625" style="2658" customWidth="1"/>
    <col min="3330" max="3330" width="4.85546875" style="2658" bestFit="1" customWidth="1"/>
    <col min="3331" max="3331" width="6" style="2658" bestFit="1" customWidth="1"/>
    <col min="3332" max="3332" width="9.140625" style="2658" bestFit="1" customWidth="1"/>
    <col min="3333" max="3333" width="9.7109375" style="2658" customWidth="1"/>
    <col min="3334" max="3334" width="4.42578125" style="2658" bestFit="1" customWidth="1"/>
    <col min="3335" max="3335" width="8.140625" style="2658" bestFit="1" customWidth="1"/>
    <col min="3336" max="3336" width="4.42578125" style="2658" bestFit="1" customWidth="1"/>
    <col min="3337" max="3337" width="2.42578125" style="2658" customWidth="1"/>
    <col min="3338" max="3338" width="10.42578125" style="2658" bestFit="1" customWidth="1"/>
    <col min="3339" max="3339" width="8.85546875" style="2658" customWidth="1"/>
    <col min="3340" max="3340" width="11" style="2658" customWidth="1"/>
    <col min="3341" max="3341" width="10.42578125" style="2658" bestFit="1" customWidth="1"/>
    <col min="3342" max="3342" width="10.5703125" style="2658" customWidth="1"/>
    <col min="3343" max="3343" width="8.7109375" style="2658" bestFit="1" customWidth="1"/>
    <col min="3344" max="3344" width="10.42578125" style="2658" bestFit="1" customWidth="1"/>
    <col min="3345" max="3345" width="10" style="2658" bestFit="1" customWidth="1"/>
    <col min="3346" max="3346" width="12.7109375" style="2658" customWidth="1"/>
    <col min="3347" max="3583" width="8.85546875" style="2658"/>
    <col min="3584" max="3584" width="7" style="2658" customWidth="1"/>
    <col min="3585" max="3585" width="53.140625" style="2658" customWidth="1"/>
    <col min="3586" max="3586" width="4.85546875" style="2658" bestFit="1" customWidth="1"/>
    <col min="3587" max="3587" width="6" style="2658" bestFit="1" customWidth="1"/>
    <col min="3588" max="3588" width="9.140625" style="2658" bestFit="1" customWidth="1"/>
    <col min="3589" max="3589" width="9.7109375" style="2658" customWidth="1"/>
    <col min="3590" max="3590" width="4.42578125" style="2658" bestFit="1" customWidth="1"/>
    <col min="3591" max="3591" width="8.140625" style="2658" bestFit="1" customWidth="1"/>
    <col min="3592" max="3592" width="4.42578125" style="2658" bestFit="1" customWidth="1"/>
    <col min="3593" max="3593" width="2.42578125" style="2658" customWidth="1"/>
    <col min="3594" max="3594" width="10.42578125" style="2658" bestFit="1" customWidth="1"/>
    <col min="3595" max="3595" width="8.85546875" style="2658" customWidth="1"/>
    <col min="3596" max="3596" width="11" style="2658" customWidth="1"/>
    <col min="3597" max="3597" width="10.42578125" style="2658" bestFit="1" customWidth="1"/>
    <col min="3598" max="3598" width="10.5703125" style="2658" customWidth="1"/>
    <col min="3599" max="3599" width="8.7109375" style="2658" bestFit="1" customWidth="1"/>
    <col min="3600" max="3600" width="10.42578125" style="2658" bestFit="1" customWidth="1"/>
    <col min="3601" max="3601" width="10" style="2658" bestFit="1" customWidth="1"/>
    <col min="3602" max="3602" width="12.7109375" style="2658" customWidth="1"/>
    <col min="3603" max="3839" width="8.85546875" style="2658"/>
    <col min="3840" max="3840" width="7" style="2658" customWidth="1"/>
    <col min="3841" max="3841" width="53.140625" style="2658" customWidth="1"/>
    <col min="3842" max="3842" width="4.85546875" style="2658" bestFit="1" customWidth="1"/>
    <col min="3843" max="3843" width="6" style="2658" bestFit="1" customWidth="1"/>
    <col min="3844" max="3844" width="9.140625" style="2658" bestFit="1" customWidth="1"/>
    <col min="3845" max="3845" width="9.7109375" style="2658" customWidth="1"/>
    <col min="3846" max="3846" width="4.42578125" style="2658" bestFit="1" customWidth="1"/>
    <col min="3847" max="3847" width="8.140625" style="2658" bestFit="1" customWidth="1"/>
    <col min="3848" max="3848" width="4.42578125" style="2658" bestFit="1" customWidth="1"/>
    <col min="3849" max="3849" width="2.42578125" style="2658" customWidth="1"/>
    <col min="3850" max="3850" width="10.42578125" style="2658" bestFit="1" customWidth="1"/>
    <col min="3851" max="3851" width="8.85546875" style="2658" customWidth="1"/>
    <col min="3852" max="3852" width="11" style="2658" customWidth="1"/>
    <col min="3853" max="3853" width="10.42578125" style="2658" bestFit="1" customWidth="1"/>
    <col min="3854" max="3854" width="10.5703125" style="2658" customWidth="1"/>
    <col min="3855" max="3855" width="8.7109375" style="2658" bestFit="1" customWidth="1"/>
    <col min="3856" max="3856" width="10.42578125" style="2658" bestFit="1" customWidth="1"/>
    <col min="3857" max="3857" width="10" style="2658" bestFit="1" customWidth="1"/>
    <col min="3858" max="3858" width="12.7109375" style="2658" customWidth="1"/>
    <col min="3859" max="4095" width="8.85546875" style="2658"/>
    <col min="4096" max="4096" width="7" style="2658" customWidth="1"/>
    <col min="4097" max="4097" width="53.140625" style="2658" customWidth="1"/>
    <col min="4098" max="4098" width="4.85546875" style="2658" bestFit="1" customWidth="1"/>
    <col min="4099" max="4099" width="6" style="2658" bestFit="1" customWidth="1"/>
    <col min="4100" max="4100" width="9.140625" style="2658" bestFit="1" customWidth="1"/>
    <col min="4101" max="4101" width="9.7109375" style="2658" customWidth="1"/>
    <col min="4102" max="4102" width="4.42578125" style="2658" bestFit="1" customWidth="1"/>
    <col min="4103" max="4103" width="8.140625" style="2658" bestFit="1" customWidth="1"/>
    <col min="4104" max="4104" width="4.42578125" style="2658" bestFit="1" customWidth="1"/>
    <col min="4105" max="4105" width="2.42578125" style="2658" customWidth="1"/>
    <col min="4106" max="4106" width="10.42578125" style="2658" bestFit="1" customWidth="1"/>
    <col min="4107" max="4107" width="8.85546875" style="2658" customWidth="1"/>
    <col min="4108" max="4108" width="11" style="2658" customWidth="1"/>
    <col min="4109" max="4109" width="10.42578125" style="2658" bestFit="1" customWidth="1"/>
    <col min="4110" max="4110" width="10.5703125" style="2658" customWidth="1"/>
    <col min="4111" max="4111" width="8.7109375" style="2658" bestFit="1" customWidth="1"/>
    <col min="4112" max="4112" width="10.42578125" style="2658" bestFit="1" customWidth="1"/>
    <col min="4113" max="4113" width="10" style="2658" bestFit="1" customWidth="1"/>
    <col min="4114" max="4114" width="12.7109375" style="2658" customWidth="1"/>
    <col min="4115" max="4351" width="8.85546875" style="2658"/>
    <col min="4352" max="4352" width="7" style="2658" customWidth="1"/>
    <col min="4353" max="4353" width="53.140625" style="2658" customWidth="1"/>
    <col min="4354" max="4354" width="4.85546875" style="2658" bestFit="1" customWidth="1"/>
    <col min="4355" max="4355" width="6" style="2658" bestFit="1" customWidth="1"/>
    <col min="4356" max="4356" width="9.140625" style="2658" bestFit="1" customWidth="1"/>
    <col min="4357" max="4357" width="9.7109375" style="2658" customWidth="1"/>
    <col min="4358" max="4358" width="4.42578125" style="2658" bestFit="1" customWidth="1"/>
    <col min="4359" max="4359" width="8.140625" style="2658" bestFit="1" customWidth="1"/>
    <col min="4360" max="4360" width="4.42578125" style="2658" bestFit="1" customWidth="1"/>
    <col min="4361" max="4361" width="2.42578125" style="2658" customWidth="1"/>
    <col min="4362" max="4362" width="10.42578125" style="2658" bestFit="1" customWidth="1"/>
    <col min="4363" max="4363" width="8.85546875" style="2658" customWidth="1"/>
    <col min="4364" max="4364" width="11" style="2658" customWidth="1"/>
    <col min="4365" max="4365" width="10.42578125" style="2658" bestFit="1" customWidth="1"/>
    <col min="4366" max="4366" width="10.5703125" style="2658" customWidth="1"/>
    <col min="4367" max="4367" width="8.7109375" style="2658" bestFit="1" customWidth="1"/>
    <col min="4368" max="4368" width="10.42578125" style="2658" bestFit="1" customWidth="1"/>
    <col min="4369" max="4369" width="10" style="2658" bestFit="1" customWidth="1"/>
    <col min="4370" max="4370" width="12.7109375" style="2658" customWidth="1"/>
    <col min="4371" max="4607" width="8.85546875" style="2658"/>
    <col min="4608" max="4608" width="7" style="2658" customWidth="1"/>
    <col min="4609" max="4609" width="53.140625" style="2658" customWidth="1"/>
    <col min="4610" max="4610" width="4.85546875" style="2658" bestFit="1" customWidth="1"/>
    <col min="4611" max="4611" width="6" style="2658" bestFit="1" customWidth="1"/>
    <col min="4612" max="4612" width="9.140625" style="2658" bestFit="1" customWidth="1"/>
    <col min="4613" max="4613" width="9.7109375" style="2658" customWidth="1"/>
    <col min="4614" max="4614" width="4.42578125" style="2658" bestFit="1" customWidth="1"/>
    <col min="4615" max="4615" width="8.140625" style="2658" bestFit="1" customWidth="1"/>
    <col min="4616" max="4616" width="4.42578125" style="2658" bestFit="1" customWidth="1"/>
    <col min="4617" max="4617" width="2.42578125" style="2658" customWidth="1"/>
    <col min="4618" max="4618" width="10.42578125" style="2658" bestFit="1" customWidth="1"/>
    <col min="4619" max="4619" width="8.85546875" style="2658" customWidth="1"/>
    <col min="4620" max="4620" width="11" style="2658" customWidth="1"/>
    <col min="4621" max="4621" width="10.42578125" style="2658" bestFit="1" customWidth="1"/>
    <col min="4622" max="4622" width="10.5703125" style="2658" customWidth="1"/>
    <col min="4623" max="4623" width="8.7109375" style="2658" bestFit="1" customWidth="1"/>
    <col min="4624" max="4624" width="10.42578125" style="2658" bestFit="1" customWidth="1"/>
    <col min="4625" max="4625" width="10" style="2658" bestFit="1" customWidth="1"/>
    <col min="4626" max="4626" width="12.7109375" style="2658" customWidth="1"/>
    <col min="4627" max="4863" width="8.85546875" style="2658"/>
    <col min="4864" max="4864" width="7" style="2658" customWidth="1"/>
    <col min="4865" max="4865" width="53.140625" style="2658" customWidth="1"/>
    <col min="4866" max="4866" width="4.85546875" style="2658" bestFit="1" customWidth="1"/>
    <col min="4867" max="4867" width="6" style="2658" bestFit="1" customWidth="1"/>
    <col min="4868" max="4868" width="9.140625" style="2658" bestFit="1" customWidth="1"/>
    <col min="4869" max="4869" width="9.7109375" style="2658" customWidth="1"/>
    <col min="4870" max="4870" width="4.42578125" style="2658" bestFit="1" customWidth="1"/>
    <col min="4871" max="4871" width="8.140625" style="2658" bestFit="1" customWidth="1"/>
    <col min="4872" max="4872" width="4.42578125" style="2658" bestFit="1" customWidth="1"/>
    <col min="4873" max="4873" width="2.42578125" style="2658" customWidth="1"/>
    <col min="4874" max="4874" width="10.42578125" style="2658" bestFit="1" customWidth="1"/>
    <col min="4875" max="4875" width="8.85546875" style="2658" customWidth="1"/>
    <col min="4876" max="4876" width="11" style="2658" customWidth="1"/>
    <col min="4877" max="4877" width="10.42578125" style="2658" bestFit="1" customWidth="1"/>
    <col min="4878" max="4878" width="10.5703125" style="2658" customWidth="1"/>
    <col min="4879" max="4879" width="8.7109375" style="2658" bestFit="1" customWidth="1"/>
    <col min="4880" max="4880" width="10.42578125" style="2658" bestFit="1" customWidth="1"/>
    <col min="4881" max="4881" width="10" style="2658" bestFit="1" customWidth="1"/>
    <col min="4882" max="4882" width="12.7109375" style="2658" customWidth="1"/>
    <col min="4883" max="5119" width="8.85546875" style="2658"/>
    <col min="5120" max="5120" width="7" style="2658" customWidth="1"/>
    <col min="5121" max="5121" width="53.140625" style="2658" customWidth="1"/>
    <col min="5122" max="5122" width="4.85546875" style="2658" bestFit="1" customWidth="1"/>
    <col min="5123" max="5123" width="6" style="2658" bestFit="1" customWidth="1"/>
    <col min="5124" max="5124" width="9.140625" style="2658" bestFit="1" customWidth="1"/>
    <col min="5125" max="5125" width="9.7109375" style="2658" customWidth="1"/>
    <col min="5126" max="5126" width="4.42578125" style="2658" bestFit="1" customWidth="1"/>
    <col min="5127" max="5127" width="8.140625" style="2658" bestFit="1" customWidth="1"/>
    <col min="5128" max="5128" width="4.42578125" style="2658" bestFit="1" customWidth="1"/>
    <col min="5129" max="5129" width="2.42578125" style="2658" customWidth="1"/>
    <col min="5130" max="5130" width="10.42578125" style="2658" bestFit="1" customWidth="1"/>
    <col min="5131" max="5131" width="8.85546875" style="2658" customWidth="1"/>
    <col min="5132" max="5132" width="11" style="2658" customWidth="1"/>
    <col min="5133" max="5133" width="10.42578125" style="2658" bestFit="1" customWidth="1"/>
    <col min="5134" max="5134" width="10.5703125" style="2658" customWidth="1"/>
    <col min="5135" max="5135" width="8.7109375" style="2658" bestFit="1" customWidth="1"/>
    <col min="5136" max="5136" width="10.42578125" style="2658" bestFit="1" customWidth="1"/>
    <col min="5137" max="5137" width="10" style="2658" bestFit="1" customWidth="1"/>
    <col min="5138" max="5138" width="12.7109375" style="2658" customWidth="1"/>
    <col min="5139" max="5375" width="8.85546875" style="2658"/>
    <col min="5376" max="5376" width="7" style="2658" customWidth="1"/>
    <col min="5377" max="5377" width="53.140625" style="2658" customWidth="1"/>
    <col min="5378" max="5378" width="4.85546875" style="2658" bestFit="1" customWidth="1"/>
    <col min="5379" max="5379" width="6" style="2658" bestFit="1" customWidth="1"/>
    <col min="5380" max="5380" width="9.140625" style="2658" bestFit="1" customWidth="1"/>
    <col min="5381" max="5381" width="9.7109375" style="2658" customWidth="1"/>
    <col min="5382" max="5382" width="4.42578125" style="2658" bestFit="1" customWidth="1"/>
    <col min="5383" max="5383" width="8.140625" style="2658" bestFit="1" customWidth="1"/>
    <col min="5384" max="5384" width="4.42578125" style="2658" bestFit="1" customWidth="1"/>
    <col min="5385" max="5385" width="2.42578125" style="2658" customWidth="1"/>
    <col min="5386" max="5386" width="10.42578125" style="2658" bestFit="1" customWidth="1"/>
    <col min="5387" max="5387" width="8.85546875" style="2658" customWidth="1"/>
    <col min="5388" max="5388" width="11" style="2658" customWidth="1"/>
    <col min="5389" max="5389" width="10.42578125" style="2658" bestFit="1" customWidth="1"/>
    <col min="5390" max="5390" width="10.5703125" style="2658" customWidth="1"/>
    <col min="5391" max="5391" width="8.7109375" style="2658" bestFit="1" customWidth="1"/>
    <col min="5392" max="5392" width="10.42578125" style="2658" bestFit="1" customWidth="1"/>
    <col min="5393" max="5393" width="10" style="2658" bestFit="1" customWidth="1"/>
    <col min="5394" max="5394" width="12.7109375" style="2658" customWidth="1"/>
    <col min="5395" max="5631" width="8.85546875" style="2658"/>
    <col min="5632" max="5632" width="7" style="2658" customWidth="1"/>
    <col min="5633" max="5633" width="53.140625" style="2658" customWidth="1"/>
    <col min="5634" max="5634" width="4.85546875" style="2658" bestFit="1" customWidth="1"/>
    <col min="5635" max="5635" width="6" style="2658" bestFit="1" customWidth="1"/>
    <col min="5636" max="5636" width="9.140625" style="2658" bestFit="1" customWidth="1"/>
    <col min="5637" max="5637" width="9.7109375" style="2658" customWidth="1"/>
    <col min="5638" max="5638" width="4.42578125" style="2658" bestFit="1" customWidth="1"/>
    <col min="5639" max="5639" width="8.140625" style="2658" bestFit="1" customWidth="1"/>
    <col min="5640" max="5640" width="4.42578125" style="2658" bestFit="1" customWidth="1"/>
    <col min="5641" max="5641" width="2.42578125" style="2658" customWidth="1"/>
    <col min="5642" max="5642" width="10.42578125" style="2658" bestFit="1" customWidth="1"/>
    <col min="5643" max="5643" width="8.85546875" style="2658" customWidth="1"/>
    <col min="5644" max="5644" width="11" style="2658" customWidth="1"/>
    <col min="5645" max="5645" width="10.42578125" style="2658" bestFit="1" customWidth="1"/>
    <col min="5646" max="5646" width="10.5703125" style="2658" customWidth="1"/>
    <col min="5647" max="5647" width="8.7109375" style="2658" bestFit="1" customWidth="1"/>
    <col min="5648" max="5648" width="10.42578125" style="2658" bestFit="1" customWidth="1"/>
    <col min="5649" max="5649" width="10" style="2658" bestFit="1" customWidth="1"/>
    <col min="5650" max="5650" width="12.7109375" style="2658" customWidth="1"/>
    <col min="5651" max="5887" width="8.85546875" style="2658"/>
    <col min="5888" max="5888" width="7" style="2658" customWidth="1"/>
    <col min="5889" max="5889" width="53.140625" style="2658" customWidth="1"/>
    <col min="5890" max="5890" width="4.85546875" style="2658" bestFit="1" customWidth="1"/>
    <col min="5891" max="5891" width="6" style="2658" bestFit="1" customWidth="1"/>
    <col min="5892" max="5892" width="9.140625" style="2658" bestFit="1" customWidth="1"/>
    <col min="5893" max="5893" width="9.7109375" style="2658" customWidth="1"/>
    <col min="5894" max="5894" width="4.42578125" style="2658" bestFit="1" customWidth="1"/>
    <col min="5895" max="5895" width="8.140625" style="2658" bestFit="1" customWidth="1"/>
    <col min="5896" max="5896" width="4.42578125" style="2658" bestFit="1" customWidth="1"/>
    <col min="5897" max="5897" width="2.42578125" style="2658" customWidth="1"/>
    <col min="5898" max="5898" width="10.42578125" style="2658" bestFit="1" customWidth="1"/>
    <col min="5899" max="5899" width="8.85546875" style="2658" customWidth="1"/>
    <col min="5900" max="5900" width="11" style="2658" customWidth="1"/>
    <col min="5901" max="5901" width="10.42578125" style="2658" bestFit="1" customWidth="1"/>
    <col min="5902" max="5902" width="10.5703125" style="2658" customWidth="1"/>
    <col min="5903" max="5903" width="8.7109375" style="2658" bestFit="1" customWidth="1"/>
    <col min="5904" max="5904" width="10.42578125" style="2658" bestFit="1" customWidth="1"/>
    <col min="5905" max="5905" width="10" style="2658" bestFit="1" customWidth="1"/>
    <col min="5906" max="5906" width="12.7109375" style="2658" customWidth="1"/>
    <col min="5907" max="6143" width="8.85546875" style="2658"/>
    <col min="6144" max="6144" width="7" style="2658" customWidth="1"/>
    <col min="6145" max="6145" width="53.140625" style="2658" customWidth="1"/>
    <col min="6146" max="6146" width="4.85546875" style="2658" bestFit="1" customWidth="1"/>
    <col min="6147" max="6147" width="6" style="2658" bestFit="1" customWidth="1"/>
    <col min="6148" max="6148" width="9.140625" style="2658" bestFit="1" customWidth="1"/>
    <col min="6149" max="6149" width="9.7109375" style="2658" customWidth="1"/>
    <col min="6150" max="6150" width="4.42578125" style="2658" bestFit="1" customWidth="1"/>
    <col min="6151" max="6151" width="8.140625" style="2658" bestFit="1" customWidth="1"/>
    <col min="6152" max="6152" width="4.42578125" style="2658" bestFit="1" customWidth="1"/>
    <col min="6153" max="6153" width="2.42578125" style="2658" customWidth="1"/>
    <col min="6154" max="6154" width="10.42578125" style="2658" bestFit="1" customWidth="1"/>
    <col min="6155" max="6155" width="8.85546875" style="2658" customWidth="1"/>
    <col min="6156" max="6156" width="11" style="2658" customWidth="1"/>
    <col min="6157" max="6157" width="10.42578125" style="2658" bestFit="1" customWidth="1"/>
    <col min="6158" max="6158" width="10.5703125" style="2658" customWidth="1"/>
    <col min="6159" max="6159" width="8.7109375" style="2658" bestFit="1" customWidth="1"/>
    <col min="6160" max="6160" width="10.42578125" style="2658" bestFit="1" customWidth="1"/>
    <col min="6161" max="6161" width="10" style="2658" bestFit="1" customWidth="1"/>
    <col min="6162" max="6162" width="12.7109375" style="2658" customWidth="1"/>
    <col min="6163" max="6399" width="8.85546875" style="2658"/>
    <col min="6400" max="6400" width="7" style="2658" customWidth="1"/>
    <col min="6401" max="6401" width="53.140625" style="2658" customWidth="1"/>
    <col min="6402" max="6402" width="4.85546875" style="2658" bestFit="1" customWidth="1"/>
    <col min="6403" max="6403" width="6" style="2658" bestFit="1" customWidth="1"/>
    <col min="6404" max="6404" width="9.140625" style="2658" bestFit="1" customWidth="1"/>
    <col min="6405" max="6405" width="9.7109375" style="2658" customWidth="1"/>
    <col min="6406" max="6406" width="4.42578125" style="2658" bestFit="1" customWidth="1"/>
    <col min="6407" max="6407" width="8.140625" style="2658" bestFit="1" customWidth="1"/>
    <col min="6408" max="6408" width="4.42578125" style="2658" bestFit="1" customWidth="1"/>
    <col min="6409" max="6409" width="2.42578125" style="2658" customWidth="1"/>
    <col min="6410" max="6410" width="10.42578125" style="2658" bestFit="1" customWidth="1"/>
    <col min="6411" max="6411" width="8.85546875" style="2658" customWidth="1"/>
    <col min="6412" max="6412" width="11" style="2658" customWidth="1"/>
    <col min="6413" max="6413" width="10.42578125" style="2658" bestFit="1" customWidth="1"/>
    <col min="6414" max="6414" width="10.5703125" style="2658" customWidth="1"/>
    <col min="6415" max="6415" width="8.7109375" style="2658" bestFit="1" customWidth="1"/>
    <col min="6416" max="6416" width="10.42578125" style="2658" bestFit="1" customWidth="1"/>
    <col min="6417" max="6417" width="10" style="2658" bestFit="1" customWidth="1"/>
    <col min="6418" max="6418" width="12.7109375" style="2658" customWidth="1"/>
    <col min="6419" max="6655" width="8.85546875" style="2658"/>
    <col min="6656" max="6656" width="7" style="2658" customWidth="1"/>
    <col min="6657" max="6657" width="53.140625" style="2658" customWidth="1"/>
    <col min="6658" max="6658" width="4.85546875" style="2658" bestFit="1" customWidth="1"/>
    <col min="6659" max="6659" width="6" style="2658" bestFit="1" customWidth="1"/>
    <col min="6660" max="6660" width="9.140625" style="2658" bestFit="1" customWidth="1"/>
    <col min="6661" max="6661" width="9.7109375" style="2658" customWidth="1"/>
    <col min="6662" max="6662" width="4.42578125" style="2658" bestFit="1" customWidth="1"/>
    <col min="6663" max="6663" width="8.140625" style="2658" bestFit="1" customWidth="1"/>
    <col min="6664" max="6664" width="4.42578125" style="2658" bestFit="1" customWidth="1"/>
    <col min="6665" max="6665" width="2.42578125" style="2658" customWidth="1"/>
    <col min="6666" max="6666" width="10.42578125" style="2658" bestFit="1" customWidth="1"/>
    <col min="6667" max="6667" width="8.85546875" style="2658" customWidth="1"/>
    <col min="6668" max="6668" width="11" style="2658" customWidth="1"/>
    <col min="6669" max="6669" width="10.42578125" style="2658" bestFit="1" customWidth="1"/>
    <col min="6670" max="6670" width="10.5703125" style="2658" customWidth="1"/>
    <col min="6671" max="6671" width="8.7109375" style="2658" bestFit="1" customWidth="1"/>
    <col min="6672" max="6672" width="10.42578125" style="2658" bestFit="1" customWidth="1"/>
    <col min="6673" max="6673" width="10" style="2658" bestFit="1" customWidth="1"/>
    <col min="6674" max="6674" width="12.7109375" style="2658" customWidth="1"/>
    <col min="6675" max="6911" width="8.85546875" style="2658"/>
    <col min="6912" max="6912" width="7" style="2658" customWidth="1"/>
    <col min="6913" max="6913" width="53.140625" style="2658" customWidth="1"/>
    <col min="6914" max="6914" width="4.85546875" style="2658" bestFit="1" customWidth="1"/>
    <col min="6915" max="6915" width="6" style="2658" bestFit="1" customWidth="1"/>
    <col min="6916" max="6916" width="9.140625" style="2658" bestFit="1" customWidth="1"/>
    <col min="6917" max="6917" width="9.7109375" style="2658" customWidth="1"/>
    <col min="6918" max="6918" width="4.42578125" style="2658" bestFit="1" customWidth="1"/>
    <col min="6919" max="6919" width="8.140625" style="2658" bestFit="1" customWidth="1"/>
    <col min="6920" max="6920" width="4.42578125" style="2658" bestFit="1" customWidth="1"/>
    <col min="6921" max="6921" width="2.42578125" style="2658" customWidth="1"/>
    <col min="6922" max="6922" width="10.42578125" style="2658" bestFit="1" customWidth="1"/>
    <col min="6923" max="6923" width="8.85546875" style="2658" customWidth="1"/>
    <col min="6924" max="6924" width="11" style="2658" customWidth="1"/>
    <col min="6925" max="6925" width="10.42578125" style="2658" bestFit="1" customWidth="1"/>
    <col min="6926" max="6926" width="10.5703125" style="2658" customWidth="1"/>
    <col min="6927" max="6927" width="8.7109375" style="2658" bestFit="1" customWidth="1"/>
    <col min="6928" max="6928" width="10.42578125" style="2658" bestFit="1" customWidth="1"/>
    <col min="6929" max="6929" width="10" style="2658" bestFit="1" customWidth="1"/>
    <col min="6930" max="6930" width="12.7109375" style="2658" customWidth="1"/>
    <col min="6931" max="7167" width="8.85546875" style="2658"/>
    <col min="7168" max="7168" width="7" style="2658" customWidth="1"/>
    <col min="7169" max="7169" width="53.140625" style="2658" customWidth="1"/>
    <col min="7170" max="7170" width="4.85546875" style="2658" bestFit="1" customWidth="1"/>
    <col min="7171" max="7171" width="6" style="2658" bestFit="1" customWidth="1"/>
    <col min="7172" max="7172" width="9.140625" style="2658" bestFit="1" customWidth="1"/>
    <col min="7173" max="7173" width="9.7109375" style="2658" customWidth="1"/>
    <col min="7174" max="7174" width="4.42578125" style="2658" bestFit="1" customWidth="1"/>
    <col min="7175" max="7175" width="8.140625" style="2658" bestFit="1" customWidth="1"/>
    <col min="7176" max="7176" width="4.42578125" style="2658" bestFit="1" customWidth="1"/>
    <col min="7177" max="7177" width="2.42578125" style="2658" customWidth="1"/>
    <col min="7178" max="7178" width="10.42578125" style="2658" bestFit="1" customWidth="1"/>
    <col min="7179" max="7179" width="8.85546875" style="2658" customWidth="1"/>
    <col min="7180" max="7180" width="11" style="2658" customWidth="1"/>
    <col min="7181" max="7181" width="10.42578125" style="2658" bestFit="1" customWidth="1"/>
    <col min="7182" max="7182" width="10.5703125" style="2658" customWidth="1"/>
    <col min="7183" max="7183" width="8.7109375" style="2658" bestFit="1" customWidth="1"/>
    <col min="7184" max="7184" width="10.42578125" style="2658" bestFit="1" customWidth="1"/>
    <col min="7185" max="7185" width="10" style="2658" bestFit="1" customWidth="1"/>
    <col min="7186" max="7186" width="12.7109375" style="2658" customWidth="1"/>
    <col min="7187" max="7423" width="8.85546875" style="2658"/>
    <col min="7424" max="7424" width="7" style="2658" customWidth="1"/>
    <col min="7425" max="7425" width="53.140625" style="2658" customWidth="1"/>
    <col min="7426" max="7426" width="4.85546875" style="2658" bestFit="1" customWidth="1"/>
    <col min="7427" max="7427" width="6" style="2658" bestFit="1" customWidth="1"/>
    <col min="7428" max="7428" width="9.140625" style="2658" bestFit="1" customWidth="1"/>
    <col min="7429" max="7429" width="9.7109375" style="2658" customWidth="1"/>
    <col min="7430" max="7430" width="4.42578125" style="2658" bestFit="1" customWidth="1"/>
    <col min="7431" max="7431" width="8.140625" style="2658" bestFit="1" customWidth="1"/>
    <col min="7432" max="7432" width="4.42578125" style="2658" bestFit="1" customWidth="1"/>
    <col min="7433" max="7433" width="2.42578125" style="2658" customWidth="1"/>
    <col min="7434" max="7434" width="10.42578125" style="2658" bestFit="1" customWidth="1"/>
    <col min="7435" max="7435" width="8.85546875" style="2658" customWidth="1"/>
    <col min="7436" max="7436" width="11" style="2658" customWidth="1"/>
    <col min="7437" max="7437" width="10.42578125" style="2658" bestFit="1" customWidth="1"/>
    <col min="7438" max="7438" width="10.5703125" style="2658" customWidth="1"/>
    <col min="7439" max="7439" width="8.7109375" style="2658" bestFit="1" customWidth="1"/>
    <col min="7440" max="7440" width="10.42578125" style="2658" bestFit="1" customWidth="1"/>
    <col min="7441" max="7441" width="10" style="2658" bestFit="1" customWidth="1"/>
    <col min="7442" max="7442" width="12.7109375" style="2658" customWidth="1"/>
    <col min="7443" max="7679" width="8.85546875" style="2658"/>
    <col min="7680" max="7680" width="7" style="2658" customWidth="1"/>
    <col min="7681" max="7681" width="53.140625" style="2658" customWidth="1"/>
    <col min="7682" max="7682" width="4.85546875" style="2658" bestFit="1" customWidth="1"/>
    <col min="7683" max="7683" width="6" style="2658" bestFit="1" customWidth="1"/>
    <col min="7684" max="7684" width="9.140625" style="2658" bestFit="1" customWidth="1"/>
    <col min="7685" max="7685" width="9.7109375" style="2658" customWidth="1"/>
    <col min="7686" max="7686" width="4.42578125" style="2658" bestFit="1" customWidth="1"/>
    <col min="7687" max="7687" width="8.140625" style="2658" bestFit="1" customWidth="1"/>
    <col min="7688" max="7688" width="4.42578125" style="2658" bestFit="1" customWidth="1"/>
    <col min="7689" max="7689" width="2.42578125" style="2658" customWidth="1"/>
    <col min="7690" max="7690" width="10.42578125" style="2658" bestFit="1" customWidth="1"/>
    <col min="7691" max="7691" width="8.85546875" style="2658" customWidth="1"/>
    <col min="7692" max="7692" width="11" style="2658" customWidth="1"/>
    <col min="7693" max="7693" width="10.42578125" style="2658" bestFit="1" customWidth="1"/>
    <col min="7694" max="7694" width="10.5703125" style="2658" customWidth="1"/>
    <col min="7695" max="7695" width="8.7109375" style="2658" bestFit="1" customWidth="1"/>
    <col min="7696" max="7696" width="10.42578125" style="2658" bestFit="1" customWidth="1"/>
    <col min="7697" max="7697" width="10" style="2658" bestFit="1" customWidth="1"/>
    <col min="7698" max="7698" width="12.7109375" style="2658" customWidth="1"/>
    <col min="7699" max="7935" width="8.85546875" style="2658"/>
    <col min="7936" max="7936" width="7" style="2658" customWidth="1"/>
    <col min="7937" max="7937" width="53.140625" style="2658" customWidth="1"/>
    <col min="7938" max="7938" width="4.85546875" style="2658" bestFit="1" customWidth="1"/>
    <col min="7939" max="7939" width="6" style="2658" bestFit="1" customWidth="1"/>
    <col min="7940" max="7940" width="9.140625" style="2658" bestFit="1" customWidth="1"/>
    <col min="7941" max="7941" width="9.7109375" style="2658" customWidth="1"/>
    <col min="7942" max="7942" width="4.42578125" style="2658" bestFit="1" customWidth="1"/>
    <col min="7943" max="7943" width="8.140625" style="2658" bestFit="1" customWidth="1"/>
    <col min="7944" max="7944" width="4.42578125" style="2658" bestFit="1" customWidth="1"/>
    <col min="7945" max="7945" width="2.42578125" style="2658" customWidth="1"/>
    <col min="7946" max="7946" width="10.42578125" style="2658" bestFit="1" customWidth="1"/>
    <col min="7947" max="7947" width="8.85546875" style="2658" customWidth="1"/>
    <col min="7948" max="7948" width="11" style="2658" customWidth="1"/>
    <col min="7949" max="7949" width="10.42578125" style="2658" bestFit="1" customWidth="1"/>
    <col min="7950" max="7950" width="10.5703125" style="2658" customWidth="1"/>
    <col min="7951" max="7951" width="8.7109375" style="2658" bestFit="1" customWidth="1"/>
    <col min="7952" max="7952" width="10.42578125" style="2658" bestFit="1" customWidth="1"/>
    <col min="7953" max="7953" width="10" style="2658" bestFit="1" customWidth="1"/>
    <col min="7954" max="7954" width="12.7109375" style="2658" customWidth="1"/>
    <col min="7955" max="8191" width="8.85546875" style="2658"/>
    <col min="8192" max="8192" width="7" style="2658" customWidth="1"/>
    <col min="8193" max="8193" width="53.140625" style="2658" customWidth="1"/>
    <col min="8194" max="8194" width="4.85546875" style="2658" bestFit="1" customWidth="1"/>
    <col min="8195" max="8195" width="6" style="2658" bestFit="1" customWidth="1"/>
    <col min="8196" max="8196" width="9.140625" style="2658" bestFit="1" customWidth="1"/>
    <col min="8197" max="8197" width="9.7109375" style="2658" customWidth="1"/>
    <col min="8198" max="8198" width="4.42578125" style="2658" bestFit="1" customWidth="1"/>
    <col min="8199" max="8199" width="8.140625" style="2658" bestFit="1" customWidth="1"/>
    <col min="8200" max="8200" width="4.42578125" style="2658" bestFit="1" customWidth="1"/>
    <col min="8201" max="8201" width="2.42578125" style="2658" customWidth="1"/>
    <col min="8202" max="8202" width="10.42578125" style="2658" bestFit="1" customWidth="1"/>
    <col min="8203" max="8203" width="8.85546875" style="2658" customWidth="1"/>
    <col min="8204" max="8204" width="11" style="2658" customWidth="1"/>
    <col min="8205" max="8205" width="10.42578125" style="2658" bestFit="1" customWidth="1"/>
    <col min="8206" max="8206" width="10.5703125" style="2658" customWidth="1"/>
    <col min="8207" max="8207" width="8.7109375" style="2658" bestFit="1" customWidth="1"/>
    <col min="8208" max="8208" width="10.42578125" style="2658" bestFit="1" customWidth="1"/>
    <col min="8209" max="8209" width="10" style="2658" bestFit="1" customWidth="1"/>
    <col min="8210" max="8210" width="12.7109375" style="2658" customWidth="1"/>
    <col min="8211" max="8447" width="8.85546875" style="2658"/>
    <col min="8448" max="8448" width="7" style="2658" customWidth="1"/>
    <col min="8449" max="8449" width="53.140625" style="2658" customWidth="1"/>
    <col min="8450" max="8450" width="4.85546875" style="2658" bestFit="1" customWidth="1"/>
    <col min="8451" max="8451" width="6" style="2658" bestFit="1" customWidth="1"/>
    <col min="8452" max="8452" width="9.140625" style="2658" bestFit="1" customWidth="1"/>
    <col min="8453" max="8453" width="9.7109375" style="2658" customWidth="1"/>
    <col min="8454" max="8454" width="4.42578125" style="2658" bestFit="1" customWidth="1"/>
    <col min="8455" max="8455" width="8.140625" style="2658" bestFit="1" customWidth="1"/>
    <col min="8456" max="8456" width="4.42578125" style="2658" bestFit="1" customWidth="1"/>
    <col min="8457" max="8457" width="2.42578125" style="2658" customWidth="1"/>
    <col min="8458" max="8458" width="10.42578125" style="2658" bestFit="1" customWidth="1"/>
    <col min="8459" max="8459" width="8.85546875" style="2658" customWidth="1"/>
    <col min="8460" max="8460" width="11" style="2658" customWidth="1"/>
    <col min="8461" max="8461" width="10.42578125" style="2658" bestFit="1" customWidth="1"/>
    <col min="8462" max="8462" width="10.5703125" style="2658" customWidth="1"/>
    <col min="8463" max="8463" width="8.7109375" style="2658" bestFit="1" customWidth="1"/>
    <col min="8464" max="8464" width="10.42578125" style="2658" bestFit="1" customWidth="1"/>
    <col min="8465" max="8465" width="10" style="2658" bestFit="1" customWidth="1"/>
    <col min="8466" max="8466" width="12.7109375" style="2658" customWidth="1"/>
    <col min="8467" max="8703" width="8.85546875" style="2658"/>
    <col min="8704" max="8704" width="7" style="2658" customWidth="1"/>
    <col min="8705" max="8705" width="53.140625" style="2658" customWidth="1"/>
    <col min="8706" max="8706" width="4.85546875" style="2658" bestFit="1" customWidth="1"/>
    <col min="8707" max="8707" width="6" style="2658" bestFit="1" customWidth="1"/>
    <col min="8708" max="8708" width="9.140625" style="2658" bestFit="1" customWidth="1"/>
    <col min="8709" max="8709" width="9.7109375" style="2658" customWidth="1"/>
    <col min="8710" max="8710" width="4.42578125" style="2658" bestFit="1" customWidth="1"/>
    <col min="8711" max="8711" width="8.140625" style="2658" bestFit="1" customWidth="1"/>
    <col min="8712" max="8712" width="4.42578125" style="2658" bestFit="1" customWidth="1"/>
    <col min="8713" max="8713" width="2.42578125" style="2658" customWidth="1"/>
    <col min="8714" max="8714" width="10.42578125" style="2658" bestFit="1" customWidth="1"/>
    <col min="8715" max="8715" width="8.85546875" style="2658" customWidth="1"/>
    <col min="8716" max="8716" width="11" style="2658" customWidth="1"/>
    <col min="8717" max="8717" width="10.42578125" style="2658" bestFit="1" customWidth="1"/>
    <col min="8718" max="8718" width="10.5703125" style="2658" customWidth="1"/>
    <col min="8719" max="8719" width="8.7109375" style="2658" bestFit="1" customWidth="1"/>
    <col min="8720" max="8720" width="10.42578125" style="2658" bestFit="1" customWidth="1"/>
    <col min="8721" max="8721" width="10" style="2658" bestFit="1" customWidth="1"/>
    <col min="8722" max="8722" width="12.7109375" style="2658" customWidth="1"/>
    <col min="8723" max="8959" width="8.85546875" style="2658"/>
    <col min="8960" max="8960" width="7" style="2658" customWidth="1"/>
    <col min="8961" max="8961" width="53.140625" style="2658" customWidth="1"/>
    <col min="8962" max="8962" width="4.85546875" style="2658" bestFit="1" customWidth="1"/>
    <col min="8963" max="8963" width="6" style="2658" bestFit="1" customWidth="1"/>
    <col min="8964" max="8964" width="9.140625" style="2658" bestFit="1" customWidth="1"/>
    <col min="8965" max="8965" width="9.7109375" style="2658" customWidth="1"/>
    <col min="8966" max="8966" width="4.42578125" style="2658" bestFit="1" customWidth="1"/>
    <col min="8967" max="8967" width="8.140625" style="2658" bestFit="1" customWidth="1"/>
    <col min="8968" max="8968" width="4.42578125" style="2658" bestFit="1" customWidth="1"/>
    <col min="8969" max="8969" width="2.42578125" style="2658" customWidth="1"/>
    <col min="8970" max="8970" width="10.42578125" style="2658" bestFit="1" customWidth="1"/>
    <col min="8971" max="8971" width="8.85546875" style="2658" customWidth="1"/>
    <col min="8972" max="8972" width="11" style="2658" customWidth="1"/>
    <col min="8973" max="8973" width="10.42578125" style="2658" bestFit="1" customWidth="1"/>
    <col min="8974" max="8974" width="10.5703125" style="2658" customWidth="1"/>
    <col min="8975" max="8975" width="8.7109375" style="2658" bestFit="1" customWidth="1"/>
    <col min="8976" max="8976" width="10.42578125" style="2658" bestFit="1" customWidth="1"/>
    <col min="8977" max="8977" width="10" style="2658" bestFit="1" customWidth="1"/>
    <col min="8978" max="8978" width="12.7109375" style="2658" customWidth="1"/>
    <col min="8979" max="9215" width="8.85546875" style="2658"/>
    <col min="9216" max="9216" width="7" style="2658" customWidth="1"/>
    <col min="9217" max="9217" width="53.140625" style="2658" customWidth="1"/>
    <col min="9218" max="9218" width="4.85546875" style="2658" bestFit="1" customWidth="1"/>
    <col min="9219" max="9219" width="6" style="2658" bestFit="1" customWidth="1"/>
    <col min="9220" max="9220" width="9.140625" style="2658" bestFit="1" customWidth="1"/>
    <col min="9221" max="9221" width="9.7109375" style="2658" customWidth="1"/>
    <col min="9222" max="9222" width="4.42578125" style="2658" bestFit="1" customWidth="1"/>
    <col min="9223" max="9223" width="8.140625" style="2658" bestFit="1" customWidth="1"/>
    <col min="9224" max="9224" width="4.42578125" style="2658" bestFit="1" customWidth="1"/>
    <col min="9225" max="9225" width="2.42578125" style="2658" customWidth="1"/>
    <col min="9226" max="9226" width="10.42578125" style="2658" bestFit="1" customWidth="1"/>
    <col min="9227" max="9227" width="8.85546875" style="2658" customWidth="1"/>
    <col min="9228" max="9228" width="11" style="2658" customWidth="1"/>
    <col min="9229" max="9229" width="10.42578125" style="2658" bestFit="1" customWidth="1"/>
    <col min="9230" max="9230" width="10.5703125" style="2658" customWidth="1"/>
    <col min="9231" max="9231" width="8.7109375" style="2658" bestFit="1" customWidth="1"/>
    <col min="9232" max="9232" width="10.42578125" style="2658" bestFit="1" customWidth="1"/>
    <col min="9233" max="9233" width="10" style="2658" bestFit="1" customWidth="1"/>
    <col min="9234" max="9234" width="12.7109375" style="2658" customWidth="1"/>
    <col min="9235" max="9471" width="8.85546875" style="2658"/>
    <col min="9472" max="9472" width="7" style="2658" customWidth="1"/>
    <col min="9473" max="9473" width="53.140625" style="2658" customWidth="1"/>
    <col min="9474" max="9474" width="4.85546875" style="2658" bestFit="1" customWidth="1"/>
    <col min="9475" max="9475" width="6" style="2658" bestFit="1" customWidth="1"/>
    <col min="9476" max="9476" width="9.140625" style="2658" bestFit="1" customWidth="1"/>
    <col min="9477" max="9477" width="9.7109375" style="2658" customWidth="1"/>
    <col min="9478" max="9478" width="4.42578125" style="2658" bestFit="1" customWidth="1"/>
    <col min="9479" max="9479" width="8.140625" style="2658" bestFit="1" customWidth="1"/>
    <col min="9480" max="9480" width="4.42578125" style="2658" bestFit="1" customWidth="1"/>
    <col min="9481" max="9481" width="2.42578125" style="2658" customWidth="1"/>
    <col min="9482" max="9482" width="10.42578125" style="2658" bestFit="1" customWidth="1"/>
    <col min="9483" max="9483" width="8.85546875" style="2658" customWidth="1"/>
    <col min="9484" max="9484" width="11" style="2658" customWidth="1"/>
    <col min="9485" max="9485" width="10.42578125" style="2658" bestFit="1" customWidth="1"/>
    <col min="9486" max="9486" width="10.5703125" style="2658" customWidth="1"/>
    <col min="9487" max="9487" width="8.7109375" style="2658" bestFit="1" customWidth="1"/>
    <col min="9488" max="9488" width="10.42578125" style="2658" bestFit="1" customWidth="1"/>
    <col min="9489" max="9489" width="10" style="2658" bestFit="1" customWidth="1"/>
    <col min="9490" max="9490" width="12.7109375" style="2658" customWidth="1"/>
    <col min="9491" max="9727" width="8.85546875" style="2658"/>
    <col min="9728" max="9728" width="7" style="2658" customWidth="1"/>
    <col min="9729" max="9729" width="53.140625" style="2658" customWidth="1"/>
    <col min="9730" max="9730" width="4.85546875" style="2658" bestFit="1" customWidth="1"/>
    <col min="9731" max="9731" width="6" style="2658" bestFit="1" customWidth="1"/>
    <col min="9732" max="9732" width="9.140625" style="2658" bestFit="1" customWidth="1"/>
    <col min="9733" max="9733" width="9.7109375" style="2658" customWidth="1"/>
    <col min="9734" max="9734" width="4.42578125" style="2658" bestFit="1" customWidth="1"/>
    <col min="9735" max="9735" width="8.140625" style="2658" bestFit="1" customWidth="1"/>
    <col min="9736" max="9736" width="4.42578125" style="2658" bestFit="1" customWidth="1"/>
    <col min="9737" max="9737" width="2.42578125" style="2658" customWidth="1"/>
    <col min="9738" max="9738" width="10.42578125" style="2658" bestFit="1" customWidth="1"/>
    <col min="9739" max="9739" width="8.85546875" style="2658" customWidth="1"/>
    <col min="9740" max="9740" width="11" style="2658" customWidth="1"/>
    <col min="9741" max="9741" width="10.42578125" style="2658" bestFit="1" customWidth="1"/>
    <col min="9742" max="9742" width="10.5703125" style="2658" customWidth="1"/>
    <col min="9743" max="9743" width="8.7109375" style="2658" bestFit="1" customWidth="1"/>
    <col min="9744" max="9744" width="10.42578125" style="2658" bestFit="1" customWidth="1"/>
    <col min="9745" max="9745" width="10" style="2658" bestFit="1" customWidth="1"/>
    <col min="9746" max="9746" width="12.7109375" style="2658" customWidth="1"/>
    <col min="9747" max="9983" width="8.85546875" style="2658"/>
    <col min="9984" max="9984" width="7" style="2658" customWidth="1"/>
    <col min="9985" max="9985" width="53.140625" style="2658" customWidth="1"/>
    <col min="9986" max="9986" width="4.85546875" style="2658" bestFit="1" customWidth="1"/>
    <col min="9987" max="9987" width="6" style="2658" bestFit="1" customWidth="1"/>
    <col min="9988" max="9988" width="9.140625" style="2658" bestFit="1" customWidth="1"/>
    <col min="9989" max="9989" width="9.7109375" style="2658" customWidth="1"/>
    <col min="9990" max="9990" width="4.42578125" style="2658" bestFit="1" customWidth="1"/>
    <col min="9991" max="9991" width="8.140625" style="2658" bestFit="1" customWidth="1"/>
    <col min="9992" max="9992" width="4.42578125" style="2658" bestFit="1" customWidth="1"/>
    <col min="9993" max="9993" width="2.42578125" style="2658" customWidth="1"/>
    <col min="9994" max="9994" width="10.42578125" style="2658" bestFit="1" customWidth="1"/>
    <col min="9995" max="9995" width="8.85546875" style="2658" customWidth="1"/>
    <col min="9996" max="9996" width="11" style="2658" customWidth="1"/>
    <col min="9997" max="9997" width="10.42578125" style="2658" bestFit="1" customWidth="1"/>
    <col min="9998" max="9998" width="10.5703125" style="2658" customWidth="1"/>
    <col min="9999" max="9999" width="8.7109375" style="2658" bestFit="1" customWidth="1"/>
    <col min="10000" max="10000" width="10.42578125" style="2658" bestFit="1" customWidth="1"/>
    <col min="10001" max="10001" width="10" style="2658" bestFit="1" customWidth="1"/>
    <col min="10002" max="10002" width="12.7109375" style="2658" customWidth="1"/>
    <col min="10003" max="10239" width="8.85546875" style="2658"/>
    <col min="10240" max="10240" width="7" style="2658" customWidth="1"/>
    <col min="10241" max="10241" width="53.140625" style="2658" customWidth="1"/>
    <col min="10242" max="10242" width="4.85546875" style="2658" bestFit="1" customWidth="1"/>
    <col min="10243" max="10243" width="6" style="2658" bestFit="1" customWidth="1"/>
    <col min="10244" max="10244" width="9.140625" style="2658" bestFit="1" customWidth="1"/>
    <col min="10245" max="10245" width="9.7109375" style="2658" customWidth="1"/>
    <col min="10246" max="10246" width="4.42578125" style="2658" bestFit="1" customWidth="1"/>
    <col min="10247" max="10247" width="8.140625" style="2658" bestFit="1" customWidth="1"/>
    <col min="10248" max="10248" width="4.42578125" style="2658" bestFit="1" customWidth="1"/>
    <col min="10249" max="10249" width="2.42578125" style="2658" customWidth="1"/>
    <col min="10250" max="10250" width="10.42578125" style="2658" bestFit="1" customWidth="1"/>
    <col min="10251" max="10251" width="8.85546875" style="2658" customWidth="1"/>
    <col min="10252" max="10252" width="11" style="2658" customWidth="1"/>
    <col min="10253" max="10253" width="10.42578125" style="2658" bestFit="1" customWidth="1"/>
    <col min="10254" max="10254" width="10.5703125" style="2658" customWidth="1"/>
    <col min="10255" max="10255" width="8.7109375" style="2658" bestFit="1" customWidth="1"/>
    <col min="10256" max="10256" width="10.42578125" style="2658" bestFit="1" customWidth="1"/>
    <col min="10257" max="10257" width="10" style="2658" bestFit="1" customWidth="1"/>
    <col min="10258" max="10258" width="12.7109375" style="2658" customWidth="1"/>
    <col min="10259" max="10495" width="8.85546875" style="2658"/>
    <col min="10496" max="10496" width="7" style="2658" customWidth="1"/>
    <col min="10497" max="10497" width="53.140625" style="2658" customWidth="1"/>
    <col min="10498" max="10498" width="4.85546875" style="2658" bestFit="1" customWidth="1"/>
    <col min="10499" max="10499" width="6" style="2658" bestFit="1" customWidth="1"/>
    <col min="10500" max="10500" width="9.140625" style="2658" bestFit="1" customWidth="1"/>
    <col min="10501" max="10501" width="9.7109375" style="2658" customWidth="1"/>
    <col min="10502" max="10502" width="4.42578125" style="2658" bestFit="1" customWidth="1"/>
    <col min="10503" max="10503" width="8.140625" style="2658" bestFit="1" customWidth="1"/>
    <col min="10504" max="10504" width="4.42578125" style="2658" bestFit="1" customWidth="1"/>
    <col min="10505" max="10505" width="2.42578125" style="2658" customWidth="1"/>
    <col min="10506" max="10506" width="10.42578125" style="2658" bestFit="1" customWidth="1"/>
    <col min="10507" max="10507" width="8.85546875" style="2658" customWidth="1"/>
    <col min="10508" max="10508" width="11" style="2658" customWidth="1"/>
    <col min="10509" max="10509" width="10.42578125" style="2658" bestFit="1" customWidth="1"/>
    <col min="10510" max="10510" width="10.5703125" style="2658" customWidth="1"/>
    <col min="10511" max="10511" width="8.7109375" style="2658" bestFit="1" customWidth="1"/>
    <col min="10512" max="10512" width="10.42578125" style="2658" bestFit="1" customWidth="1"/>
    <col min="10513" max="10513" width="10" style="2658" bestFit="1" customWidth="1"/>
    <col min="10514" max="10514" width="12.7109375" style="2658" customWidth="1"/>
    <col min="10515" max="10751" width="8.85546875" style="2658"/>
    <col min="10752" max="10752" width="7" style="2658" customWidth="1"/>
    <col min="10753" max="10753" width="53.140625" style="2658" customWidth="1"/>
    <col min="10754" max="10754" width="4.85546875" style="2658" bestFit="1" customWidth="1"/>
    <col min="10755" max="10755" width="6" style="2658" bestFit="1" customWidth="1"/>
    <col min="10756" max="10756" width="9.140625" style="2658" bestFit="1" customWidth="1"/>
    <col min="10757" max="10757" width="9.7109375" style="2658" customWidth="1"/>
    <col min="10758" max="10758" width="4.42578125" style="2658" bestFit="1" customWidth="1"/>
    <col min="10759" max="10759" width="8.140625" style="2658" bestFit="1" customWidth="1"/>
    <col min="10760" max="10760" width="4.42578125" style="2658" bestFit="1" customWidth="1"/>
    <col min="10761" max="10761" width="2.42578125" style="2658" customWidth="1"/>
    <col min="10762" max="10762" width="10.42578125" style="2658" bestFit="1" customWidth="1"/>
    <col min="10763" max="10763" width="8.85546875" style="2658" customWidth="1"/>
    <col min="10764" max="10764" width="11" style="2658" customWidth="1"/>
    <col min="10765" max="10765" width="10.42578125" style="2658" bestFit="1" customWidth="1"/>
    <col min="10766" max="10766" width="10.5703125" style="2658" customWidth="1"/>
    <col min="10767" max="10767" width="8.7109375" style="2658" bestFit="1" customWidth="1"/>
    <col min="10768" max="10768" width="10.42578125" style="2658" bestFit="1" customWidth="1"/>
    <col min="10769" max="10769" width="10" style="2658" bestFit="1" customWidth="1"/>
    <col min="10770" max="10770" width="12.7109375" style="2658" customWidth="1"/>
    <col min="10771" max="11007" width="8.85546875" style="2658"/>
    <col min="11008" max="11008" width="7" style="2658" customWidth="1"/>
    <col min="11009" max="11009" width="53.140625" style="2658" customWidth="1"/>
    <col min="11010" max="11010" width="4.85546875" style="2658" bestFit="1" customWidth="1"/>
    <col min="11011" max="11011" width="6" style="2658" bestFit="1" customWidth="1"/>
    <col min="11012" max="11012" width="9.140625" style="2658" bestFit="1" customWidth="1"/>
    <col min="11013" max="11013" width="9.7109375" style="2658" customWidth="1"/>
    <col min="11014" max="11014" width="4.42578125" style="2658" bestFit="1" customWidth="1"/>
    <col min="11015" max="11015" width="8.140625" style="2658" bestFit="1" customWidth="1"/>
    <col min="11016" max="11016" width="4.42578125" style="2658" bestFit="1" customWidth="1"/>
    <col min="11017" max="11017" width="2.42578125" style="2658" customWidth="1"/>
    <col min="11018" max="11018" width="10.42578125" style="2658" bestFit="1" customWidth="1"/>
    <col min="11019" max="11019" width="8.85546875" style="2658" customWidth="1"/>
    <col min="11020" max="11020" width="11" style="2658" customWidth="1"/>
    <col min="11021" max="11021" width="10.42578125" style="2658" bestFit="1" customWidth="1"/>
    <col min="11022" max="11022" width="10.5703125" style="2658" customWidth="1"/>
    <col min="11023" max="11023" width="8.7109375" style="2658" bestFit="1" customWidth="1"/>
    <col min="11024" max="11024" width="10.42578125" style="2658" bestFit="1" customWidth="1"/>
    <col min="11025" max="11025" width="10" style="2658" bestFit="1" customWidth="1"/>
    <col min="11026" max="11026" width="12.7109375" style="2658" customWidth="1"/>
    <col min="11027" max="11263" width="8.85546875" style="2658"/>
    <col min="11264" max="11264" width="7" style="2658" customWidth="1"/>
    <col min="11265" max="11265" width="53.140625" style="2658" customWidth="1"/>
    <col min="11266" max="11266" width="4.85546875" style="2658" bestFit="1" customWidth="1"/>
    <col min="11267" max="11267" width="6" style="2658" bestFit="1" customWidth="1"/>
    <col min="11268" max="11268" width="9.140625" style="2658" bestFit="1" customWidth="1"/>
    <col min="11269" max="11269" width="9.7109375" style="2658" customWidth="1"/>
    <col min="11270" max="11270" width="4.42578125" style="2658" bestFit="1" customWidth="1"/>
    <col min="11271" max="11271" width="8.140625" style="2658" bestFit="1" customWidth="1"/>
    <col min="11272" max="11272" width="4.42578125" style="2658" bestFit="1" customWidth="1"/>
    <col min="11273" max="11273" width="2.42578125" style="2658" customWidth="1"/>
    <col min="11274" max="11274" width="10.42578125" style="2658" bestFit="1" customWidth="1"/>
    <col min="11275" max="11275" width="8.85546875" style="2658" customWidth="1"/>
    <col min="11276" max="11276" width="11" style="2658" customWidth="1"/>
    <col min="11277" max="11277" width="10.42578125" style="2658" bestFit="1" customWidth="1"/>
    <col min="11278" max="11278" width="10.5703125" style="2658" customWidth="1"/>
    <col min="11279" max="11279" width="8.7109375" style="2658" bestFit="1" customWidth="1"/>
    <col min="11280" max="11280" width="10.42578125" style="2658" bestFit="1" customWidth="1"/>
    <col min="11281" max="11281" width="10" style="2658" bestFit="1" customWidth="1"/>
    <col min="11282" max="11282" width="12.7109375" style="2658" customWidth="1"/>
    <col min="11283" max="11519" width="8.85546875" style="2658"/>
    <col min="11520" max="11520" width="7" style="2658" customWidth="1"/>
    <col min="11521" max="11521" width="53.140625" style="2658" customWidth="1"/>
    <col min="11522" max="11522" width="4.85546875" style="2658" bestFit="1" customWidth="1"/>
    <col min="11523" max="11523" width="6" style="2658" bestFit="1" customWidth="1"/>
    <col min="11524" max="11524" width="9.140625" style="2658" bestFit="1" customWidth="1"/>
    <col min="11525" max="11525" width="9.7109375" style="2658" customWidth="1"/>
    <col min="11526" max="11526" width="4.42578125" style="2658" bestFit="1" customWidth="1"/>
    <col min="11527" max="11527" width="8.140625" style="2658" bestFit="1" customWidth="1"/>
    <col min="11528" max="11528" width="4.42578125" style="2658" bestFit="1" customWidth="1"/>
    <col min="11529" max="11529" width="2.42578125" style="2658" customWidth="1"/>
    <col min="11530" max="11530" width="10.42578125" style="2658" bestFit="1" customWidth="1"/>
    <col min="11531" max="11531" width="8.85546875" style="2658" customWidth="1"/>
    <col min="11532" max="11532" width="11" style="2658" customWidth="1"/>
    <col min="11533" max="11533" width="10.42578125" style="2658" bestFit="1" customWidth="1"/>
    <col min="11534" max="11534" width="10.5703125" style="2658" customWidth="1"/>
    <col min="11535" max="11535" width="8.7109375" style="2658" bestFit="1" customWidth="1"/>
    <col min="11536" max="11536" width="10.42578125" style="2658" bestFit="1" customWidth="1"/>
    <col min="11537" max="11537" width="10" style="2658" bestFit="1" customWidth="1"/>
    <col min="11538" max="11538" width="12.7109375" style="2658" customWidth="1"/>
    <col min="11539" max="11775" width="8.85546875" style="2658"/>
    <col min="11776" max="11776" width="7" style="2658" customWidth="1"/>
    <col min="11777" max="11777" width="53.140625" style="2658" customWidth="1"/>
    <col min="11778" max="11778" width="4.85546875" style="2658" bestFit="1" customWidth="1"/>
    <col min="11779" max="11779" width="6" style="2658" bestFit="1" customWidth="1"/>
    <col min="11780" max="11780" width="9.140625" style="2658" bestFit="1" customWidth="1"/>
    <col min="11781" max="11781" width="9.7109375" style="2658" customWidth="1"/>
    <col min="11782" max="11782" width="4.42578125" style="2658" bestFit="1" customWidth="1"/>
    <col min="11783" max="11783" width="8.140625" style="2658" bestFit="1" customWidth="1"/>
    <col min="11784" max="11784" width="4.42578125" style="2658" bestFit="1" customWidth="1"/>
    <col min="11785" max="11785" width="2.42578125" style="2658" customWidth="1"/>
    <col min="11786" max="11786" width="10.42578125" style="2658" bestFit="1" customWidth="1"/>
    <col min="11787" max="11787" width="8.85546875" style="2658" customWidth="1"/>
    <col min="11788" max="11788" width="11" style="2658" customWidth="1"/>
    <col min="11789" max="11789" width="10.42578125" style="2658" bestFit="1" customWidth="1"/>
    <col min="11790" max="11790" width="10.5703125" style="2658" customWidth="1"/>
    <col min="11791" max="11791" width="8.7109375" style="2658" bestFit="1" customWidth="1"/>
    <col min="11792" max="11792" width="10.42578125" style="2658" bestFit="1" customWidth="1"/>
    <col min="11793" max="11793" width="10" style="2658" bestFit="1" customWidth="1"/>
    <col min="11794" max="11794" width="12.7109375" style="2658" customWidth="1"/>
    <col min="11795" max="12031" width="8.85546875" style="2658"/>
    <col min="12032" max="12032" width="7" style="2658" customWidth="1"/>
    <col min="12033" max="12033" width="53.140625" style="2658" customWidth="1"/>
    <col min="12034" max="12034" width="4.85546875" style="2658" bestFit="1" customWidth="1"/>
    <col min="12035" max="12035" width="6" style="2658" bestFit="1" customWidth="1"/>
    <col min="12036" max="12036" width="9.140625" style="2658" bestFit="1" customWidth="1"/>
    <col min="12037" max="12037" width="9.7109375" style="2658" customWidth="1"/>
    <col min="12038" max="12038" width="4.42578125" style="2658" bestFit="1" customWidth="1"/>
    <col min="12039" max="12039" width="8.140625" style="2658" bestFit="1" customWidth="1"/>
    <col min="12040" max="12040" width="4.42578125" style="2658" bestFit="1" customWidth="1"/>
    <col min="12041" max="12041" width="2.42578125" style="2658" customWidth="1"/>
    <col min="12042" max="12042" width="10.42578125" style="2658" bestFit="1" customWidth="1"/>
    <col min="12043" max="12043" width="8.85546875" style="2658" customWidth="1"/>
    <col min="12044" max="12044" width="11" style="2658" customWidth="1"/>
    <col min="12045" max="12045" width="10.42578125" style="2658" bestFit="1" customWidth="1"/>
    <col min="12046" max="12046" width="10.5703125" style="2658" customWidth="1"/>
    <col min="12047" max="12047" width="8.7109375" style="2658" bestFit="1" customWidth="1"/>
    <col min="12048" max="12048" width="10.42578125" style="2658" bestFit="1" customWidth="1"/>
    <col min="12049" max="12049" width="10" style="2658" bestFit="1" customWidth="1"/>
    <col min="12050" max="12050" width="12.7109375" style="2658" customWidth="1"/>
    <col min="12051" max="12287" width="8.85546875" style="2658"/>
    <col min="12288" max="12288" width="7" style="2658" customWidth="1"/>
    <col min="12289" max="12289" width="53.140625" style="2658" customWidth="1"/>
    <col min="12290" max="12290" width="4.85546875" style="2658" bestFit="1" customWidth="1"/>
    <col min="12291" max="12291" width="6" style="2658" bestFit="1" customWidth="1"/>
    <col min="12292" max="12292" width="9.140625" style="2658" bestFit="1" customWidth="1"/>
    <col min="12293" max="12293" width="9.7109375" style="2658" customWidth="1"/>
    <col min="12294" max="12294" width="4.42578125" style="2658" bestFit="1" customWidth="1"/>
    <col min="12295" max="12295" width="8.140625" style="2658" bestFit="1" customWidth="1"/>
    <col min="12296" max="12296" width="4.42578125" style="2658" bestFit="1" customWidth="1"/>
    <col min="12297" max="12297" width="2.42578125" style="2658" customWidth="1"/>
    <col min="12298" max="12298" width="10.42578125" style="2658" bestFit="1" customWidth="1"/>
    <col min="12299" max="12299" width="8.85546875" style="2658" customWidth="1"/>
    <col min="12300" max="12300" width="11" style="2658" customWidth="1"/>
    <col min="12301" max="12301" width="10.42578125" style="2658" bestFit="1" customWidth="1"/>
    <col min="12302" max="12302" width="10.5703125" style="2658" customWidth="1"/>
    <col min="12303" max="12303" width="8.7109375" style="2658" bestFit="1" customWidth="1"/>
    <col min="12304" max="12304" width="10.42578125" style="2658" bestFit="1" customWidth="1"/>
    <col min="12305" max="12305" width="10" style="2658" bestFit="1" customWidth="1"/>
    <col min="12306" max="12306" width="12.7109375" style="2658" customWidth="1"/>
    <col min="12307" max="12543" width="8.85546875" style="2658"/>
    <col min="12544" max="12544" width="7" style="2658" customWidth="1"/>
    <col min="12545" max="12545" width="53.140625" style="2658" customWidth="1"/>
    <col min="12546" max="12546" width="4.85546875" style="2658" bestFit="1" customWidth="1"/>
    <col min="12547" max="12547" width="6" style="2658" bestFit="1" customWidth="1"/>
    <col min="12548" max="12548" width="9.140625" style="2658" bestFit="1" customWidth="1"/>
    <col min="12549" max="12549" width="9.7109375" style="2658" customWidth="1"/>
    <col min="12550" max="12550" width="4.42578125" style="2658" bestFit="1" customWidth="1"/>
    <col min="12551" max="12551" width="8.140625" style="2658" bestFit="1" customWidth="1"/>
    <col min="12552" max="12552" width="4.42578125" style="2658" bestFit="1" customWidth="1"/>
    <col min="12553" max="12553" width="2.42578125" style="2658" customWidth="1"/>
    <col min="12554" max="12554" width="10.42578125" style="2658" bestFit="1" customWidth="1"/>
    <col min="12555" max="12555" width="8.85546875" style="2658" customWidth="1"/>
    <col min="12556" max="12556" width="11" style="2658" customWidth="1"/>
    <col min="12557" max="12557" width="10.42578125" style="2658" bestFit="1" customWidth="1"/>
    <col min="12558" max="12558" width="10.5703125" style="2658" customWidth="1"/>
    <col min="12559" max="12559" width="8.7109375" style="2658" bestFit="1" customWidth="1"/>
    <col min="12560" max="12560" width="10.42578125" style="2658" bestFit="1" customWidth="1"/>
    <col min="12561" max="12561" width="10" style="2658" bestFit="1" customWidth="1"/>
    <col min="12562" max="12562" width="12.7109375" style="2658" customWidth="1"/>
    <col min="12563" max="12799" width="8.85546875" style="2658"/>
    <col min="12800" max="12800" width="7" style="2658" customWidth="1"/>
    <col min="12801" max="12801" width="53.140625" style="2658" customWidth="1"/>
    <col min="12802" max="12802" width="4.85546875" style="2658" bestFit="1" customWidth="1"/>
    <col min="12803" max="12803" width="6" style="2658" bestFit="1" customWidth="1"/>
    <col min="12804" max="12804" width="9.140625" style="2658" bestFit="1" customWidth="1"/>
    <col min="12805" max="12805" width="9.7109375" style="2658" customWidth="1"/>
    <col min="12806" max="12806" width="4.42578125" style="2658" bestFit="1" customWidth="1"/>
    <col min="12807" max="12807" width="8.140625" style="2658" bestFit="1" customWidth="1"/>
    <col min="12808" max="12808" width="4.42578125" style="2658" bestFit="1" customWidth="1"/>
    <col min="12809" max="12809" width="2.42578125" style="2658" customWidth="1"/>
    <col min="12810" max="12810" width="10.42578125" style="2658" bestFit="1" customWidth="1"/>
    <col min="12811" max="12811" width="8.85546875" style="2658" customWidth="1"/>
    <col min="12812" max="12812" width="11" style="2658" customWidth="1"/>
    <col min="12813" max="12813" width="10.42578125" style="2658" bestFit="1" customWidth="1"/>
    <col min="12814" max="12814" width="10.5703125" style="2658" customWidth="1"/>
    <col min="12815" max="12815" width="8.7109375" style="2658" bestFit="1" customWidth="1"/>
    <col min="12816" max="12816" width="10.42578125" style="2658" bestFit="1" customWidth="1"/>
    <col min="12817" max="12817" width="10" style="2658" bestFit="1" customWidth="1"/>
    <col min="12818" max="12818" width="12.7109375" style="2658" customWidth="1"/>
    <col min="12819" max="13055" width="8.85546875" style="2658"/>
    <col min="13056" max="13056" width="7" style="2658" customWidth="1"/>
    <col min="13057" max="13057" width="53.140625" style="2658" customWidth="1"/>
    <col min="13058" max="13058" width="4.85546875" style="2658" bestFit="1" customWidth="1"/>
    <col min="13059" max="13059" width="6" style="2658" bestFit="1" customWidth="1"/>
    <col min="13060" max="13060" width="9.140625" style="2658" bestFit="1" customWidth="1"/>
    <col min="13061" max="13061" width="9.7109375" style="2658" customWidth="1"/>
    <col min="13062" max="13062" width="4.42578125" style="2658" bestFit="1" customWidth="1"/>
    <col min="13063" max="13063" width="8.140625" style="2658" bestFit="1" customWidth="1"/>
    <col min="13064" max="13064" width="4.42578125" style="2658" bestFit="1" customWidth="1"/>
    <col min="13065" max="13065" width="2.42578125" style="2658" customWidth="1"/>
    <col min="13066" max="13066" width="10.42578125" style="2658" bestFit="1" customWidth="1"/>
    <col min="13067" max="13067" width="8.85546875" style="2658" customWidth="1"/>
    <col min="13068" max="13068" width="11" style="2658" customWidth="1"/>
    <col min="13069" max="13069" width="10.42578125" style="2658" bestFit="1" customWidth="1"/>
    <col min="13070" max="13070" width="10.5703125" style="2658" customWidth="1"/>
    <col min="13071" max="13071" width="8.7109375" style="2658" bestFit="1" customWidth="1"/>
    <col min="13072" max="13072" width="10.42578125" style="2658" bestFit="1" customWidth="1"/>
    <col min="13073" max="13073" width="10" style="2658" bestFit="1" customWidth="1"/>
    <col min="13074" max="13074" width="12.7109375" style="2658" customWidth="1"/>
    <col min="13075" max="13311" width="8.85546875" style="2658"/>
    <col min="13312" max="13312" width="7" style="2658" customWidth="1"/>
    <col min="13313" max="13313" width="53.140625" style="2658" customWidth="1"/>
    <col min="13314" max="13314" width="4.85546875" style="2658" bestFit="1" customWidth="1"/>
    <col min="13315" max="13315" width="6" style="2658" bestFit="1" customWidth="1"/>
    <col min="13316" max="13316" width="9.140625" style="2658" bestFit="1" customWidth="1"/>
    <col min="13317" max="13317" width="9.7109375" style="2658" customWidth="1"/>
    <col min="13318" max="13318" width="4.42578125" style="2658" bestFit="1" customWidth="1"/>
    <col min="13319" max="13319" width="8.140625" style="2658" bestFit="1" customWidth="1"/>
    <col min="13320" max="13320" width="4.42578125" style="2658" bestFit="1" customWidth="1"/>
    <col min="13321" max="13321" width="2.42578125" style="2658" customWidth="1"/>
    <col min="13322" max="13322" width="10.42578125" style="2658" bestFit="1" customWidth="1"/>
    <col min="13323" max="13323" width="8.85546875" style="2658" customWidth="1"/>
    <col min="13324" max="13324" width="11" style="2658" customWidth="1"/>
    <col min="13325" max="13325" width="10.42578125" style="2658" bestFit="1" customWidth="1"/>
    <col min="13326" max="13326" width="10.5703125" style="2658" customWidth="1"/>
    <col min="13327" max="13327" width="8.7109375" style="2658" bestFit="1" customWidth="1"/>
    <col min="13328" max="13328" width="10.42578125" style="2658" bestFit="1" customWidth="1"/>
    <col min="13329" max="13329" width="10" style="2658" bestFit="1" customWidth="1"/>
    <col min="13330" max="13330" width="12.7109375" style="2658" customWidth="1"/>
    <col min="13331" max="13567" width="8.85546875" style="2658"/>
    <col min="13568" max="13568" width="7" style="2658" customWidth="1"/>
    <col min="13569" max="13569" width="53.140625" style="2658" customWidth="1"/>
    <col min="13570" max="13570" width="4.85546875" style="2658" bestFit="1" customWidth="1"/>
    <col min="13571" max="13571" width="6" style="2658" bestFit="1" customWidth="1"/>
    <col min="13572" max="13572" width="9.140625" style="2658" bestFit="1" customWidth="1"/>
    <col min="13573" max="13573" width="9.7109375" style="2658" customWidth="1"/>
    <col min="13574" max="13574" width="4.42578125" style="2658" bestFit="1" customWidth="1"/>
    <col min="13575" max="13575" width="8.140625" style="2658" bestFit="1" customWidth="1"/>
    <col min="13576" max="13576" width="4.42578125" style="2658" bestFit="1" customWidth="1"/>
    <col min="13577" max="13577" width="2.42578125" style="2658" customWidth="1"/>
    <col min="13578" max="13578" width="10.42578125" style="2658" bestFit="1" customWidth="1"/>
    <col min="13579" max="13579" width="8.85546875" style="2658" customWidth="1"/>
    <col min="13580" max="13580" width="11" style="2658" customWidth="1"/>
    <col min="13581" max="13581" width="10.42578125" style="2658" bestFit="1" customWidth="1"/>
    <col min="13582" max="13582" width="10.5703125" style="2658" customWidth="1"/>
    <col min="13583" max="13583" width="8.7109375" style="2658" bestFit="1" customWidth="1"/>
    <col min="13584" max="13584" width="10.42578125" style="2658" bestFit="1" customWidth="1"/>
    <col min="13585" max="13585" width="10" style="2658" bestFit="1" customWidth="1"/>
    <col min="13586" max="13586" width="12.7109375" style="2658" customWidth="1"/>
    <col min="13587" max="13823" width="8.85546875" style="2658"/>
    <col min="13824" max="13824" width="7" style="2658" customWidth="1"/>
    <col min="13825" max="13825" width="53.140625" style="2658" customWidth="1"/>
    <col min="13826" max="13826" width="4.85546875" style="2658" bestFit="1" customWidth="1"/>
    <col min="13827" max="13827" width="6" style="2658" bestFit="1" customWidth="1"/>
    <col min="13828" max="13828" width="9.140625" style="2658" bestFit="1" customWidth="1"/>
    <col min="13829" max="13829" width="9.7109375" style="2658" customWidth="1"/>
    <col min="13830" max="13830" width="4.42578125" style="2658" bestFit="1" customWidth="1"/>
    <col min="13831" max="13831" width="8.140625" style="2658" bestFit="1" customWidth="1"/>
    <col min="13832" max="13832" width="4.42578125" style="2658" bestFit="1" customWidth="1"/>
    <col min="13833" max="13833" width="2.42578125" style="2658" customWidth="1"/>
    <col min="13834" max="13834" width="10.42578125" style="2658" bestFit="1" customWidth="1"/>
    <col min="13835" max="13835" width="8.85546875" style="2658" customWidth="1"/>
    <col min="13836" max="13836" width="11" style="2658" customWidth="1"/>
    <col min="13837" max="13837" width="10.42578125" style="2658" bestFit="1" customWidth="1"/>
    <col min="13838" max="13838" width="10.5703125" style="2658" customWidth="1"/>
    <col min="13839" max="13839" width="8.7109375" style="2658" bestFit="1" customWidth="1"/>
    <col min="13840" max="13840" width="10.42578125" style="2658" bestFit="1" customWidth="1"/>
    <col min="13841" max="13841" width="10" style="2658" bestFit="1" customWidth="1"/>
    <col min="13842" max="13842" width="12.7109375" style="2658" customWidth="1"/>
    <col min="13843" max="14079" width="8.85546875" style="2658"/>
    <col min="14080" max="14080" width="7" style="2658" customWidth="1"/>
    <col min="14081" max="14081" width="53.140625" style="2658" customWidth="1"/>
    <col min="14082" max="14082" width="4.85546875" style="2658" bestFit="1" customWidth="1"/>
    <col min="14083" max="14083" width="6" style="2658" bestFit="1" customWidth="1"/>
    <col min="14084" max="14084" width="9.140625" style="2658" bestFit="1" customWidth="1"/>
    <col min="14085" max="14085" width="9.7109375" style="2658" customWidth="1"/>
    <col min="14086" max="14086" width="4.42578125" style="2658" bestFit="1" customWidth="1"/>
    <col min="14087" max="14087" width="8.140625" style="2658" bestFit="1" customWidth="1"/>
    <col min="14088" max="14088" width="4.42578125" style="2658" bestFit="1" customWidth="1"/>
    <col min="14089" max="14089" width="2.42578125" style="2658" customWidth="1"/>
    <col min="14090" max="14090" width="10.42578125" style="2658" bestFit="1" customWidth="1"/>
    <col min="14091" max="14091" width="8.85546875" style="2658" customWidth="1"/>
    <col min="14092" max="14092" width="11" style="2658" customWidth="1"/>
    <col min="14093" max="14093" width="10.42578125" style="2658" bestFit="1" customWidth="1"/>
    <col min="14094" max="14094" width="10.5703125" style="2658" customWidth="1"/>
    <col min="14095" max="14095" width="8.7109375" style="2658" bestFit="1" customWidth="1"/>
    <col min="14096" max="14096" width="10.42578125" style="2658" bestFit="1" customWidth="1"/>
    <col min="14097" max="14097" width="10" style="2658" bestFit="1" customWidth="1"/>
    <col min="14098" max="14098" width="12.7109375" style="2658" customWidth="1"/>
    <col min="14099" max="14335" width="8.85546875" style="2658"/>
    <col min="14336" max="14336" width="7" style="2658" customWidth="1"/>
    <col min="14337" max="14337" width="53.140625" style="2658" customWidth="1"/>
    <col min="14338" max="14338" width="4.85546875" style="2658" bestFit="1" customWidth="1"/>
    <col min="14339" max="14339" width="6" style="2658" bestFit="1" customWidth="1"/>
    <col min="14340" max="14340" width="9.140625" style="2658" bestFit="1" customWidth="1"/>
    <col min="14341" max="14341" width="9.7109375" style="2658" customWidth="1"/>
    <col min="14342" max="14342" width="4.42578125" style="2658" bestFit="1" customWidth="1"/>
    <col min="14343" max="14343" width="8.140625" style="2658" bestFit="1" customWidth="1"/>
    <col min="14344" max="14344" width="4.42578125" style="2658" bestFit="1" customWidth="1"/>
    <col min="14345" max="14345" width="2.42578125" style="2658" customWidth="1"/>
    <col min="14346" max="14346" width="10.42578125" style="2658" bestFit="1" customWidth="1"/>
    <col min="14347" max="14347" width="8.85546875" style="2658" customWidth="1"/>
    <col min="14348" max="14348" width="11" style="2658" customWidth="1"/>
    <col min="14349" max="14349" width="10.42578125" style="2658" bestFit="1" customWidth="1"/>
    <col min="14350" max="14350" width="10.5703125" style="2658" customWidth="1"/>
    <col min="14351" max="14351" width="8.7109375" style="2658" bestFit="1" customWidth="1"/>
    <col min="14352" max="14352" width="10.42578125" style="2658" bestFit="1" customWidth="1"/>
    <col min="14353" max="14353" width="10" style="2658" bestFit="1" customWidth="1"/>
    <col min="14354" max="14354" width="12.7109375" style="2658" customWidth="1"/>
    <col min="14355" max="14591" width="8.85546875" style="2658"/>
    <col min="14592" max="14592" width="7" style="2658" customWidth="1"/>
    <col min="14593" max="14593" width="53.140625" style="2658" customWidth="1"/>
    <col min="14594" max="14594" width="4.85546875" style="2658" bestFit="1" customWidth="1"/>
    <col min="14595" max="14595" width="6" style="2658" bestFit="1" customWidth="1"/>
    <col min="14596" max="14596" width="9.140625" style="2658" bestFit="1" customWidth="1"/>
    <col min="14597" max="14597" width="9.7109375" style="2658" customWidth="1"/>
    <col min="14598" max="14598" width="4.42578125" style="2658" bestFit="1" customWidth="1"/>
    <col min="14599" max="14599" width="8.140625" style="2658" bestFit="1" customWidth="1"/>
    <col min="14600" max="14600" width="4.42578125" style="2658" bestFit="1" customWidth="1"/>
    <col min="14601" max="14601" width="2.42578125" style="2658" customWidth="1"/>
    <col min="14602" max="14602" width="10.42578125" style="2658" bestFit="1" customWidth="1"/>
    <col min="14603" max="14603" width="8.85546875" style="2658" customWidth="1"/>
    <col min="14604" max="14604" width="11" style="2658" customWidth="1"/>
    <col min="14605" max="14605" width="10.42578125" style="2658" bestFit="1" customWidth="1"/>
    <col min="14606" max="14606" width="10.5703125" style="2658" customWidth="1"/>
    <col min="14607" max="14607" width="8.7109375" style="2658" bestFit="1" customWidth="1"/>
    <col min="14608" max="14608" width="10.42578125" style="2658" bestFit="1" customWidth="1"/>
    <col min="14609" max="14609" width="10" style="2658" bestFit="1" customWidth="1"/>
    <col min="14610" max="14610" width="12.7109375" style="2658" customWidth="1"/>
    <col min="14611" max="14847" width="8.85546875" style="2658"/>
    <col min="14848" max="14848" width="7" style="2658" customWidth="1"/>
    <col min="14849" max="14849" width="53.140625" style="2658" customWidth="1"/>
    <col min="14850" max="14850" width="4.85546875" style="2658" bestFit="1" customWidth="1"/>
    <col min="14851" max="14851" width="6" style="2658" bestFit="1" customWidth="1"/>
    <col min="14852" max="14852" width="9.140625" style="2658" bestFit="1" customWidth="1"/>
    <col min="14853" max="14853" width="9.7109375" style="2658" customWidth="1"/>
    <col min="14854" max="14854" width="4.42578125" style="2658" bestFit="1" customWidth="1"/>
    <col min="14855" max="14855" width="8.140625" style="2658" bestFit="1" customWidth="1"/>
    <col min="14856" max="14856" width="4.42578125" style="2658" bestFit="1" customWidth="1"/>
    <col min="14857" max="14857" width="2.42578125" style="2658" customWidth="1"/>
    <col min="14858" max="14858" width="10.42578125" style="2658" bestFit="1" customWidth="1"/>
    <col min="14859" max="14859" width="8.85546875" style="2658" customWidth="1"/>
    <col min="14860" max="14860" width="11" style="2658" customWidth="1"/>
    <col min="14861" max="14861" width="10.42578125" style="2658" bestFit="1" customWidth="1"/>
    <col min="14862" max="14862" width="10.5703125" style="2658" customWidth="1"/>
    <col min="14863" max="14863" width="8.7109375" style="2658" bestFit="1" customWidth="1"/>
    <col min="14864" max="14864" width="10.42578125" style="2658" bestFit="1" customWidth="1"/>
    <col min="14865" max="14865" width="10" style="2658" bestFit="1" customWidth="1"/>
    <col min="14866" max="14866" width="12.7109375" style="2658" customWidth="1"/>
    <col min="14867" max="15103" width="8.85546875" style="2658"/>
    <col min="15104" max="15104" width="7" style="2658" customWidth="1"/>
    <col min="15105" max="15105" width="53.140625" style="2658" customWidth="1"/>
    <col min="15106" max="15106" width="4.85546875" style="2658" bestFit="1" customWidth="1"/>
    <col min="15107" max="15107" width="6" style="2658" bestFit="1" customWidth="1"/>
    <col min="15108" max="15108" width="9.140625" style="2658" bestFit="1" customWidth="1"/>
    <col min="15109" max="15109" width="9.7109375" style="2658" customWidth="1"/>
    <col min="15110" max="15110" width="4.42578125" style="2658" bestFit="1" customWidth="1"/>
    <col min="15111" max="15111" width="8.140625" style="2658" bestFit="1" customWidth="1"/>
    <col min="15112" max="15112" width="4.42578125" style="2658" bestFit="1" customWidth="1"/>
    <col min="15113" max="15113" width="2.42578125" style="2658" customWidth="1"/>
    <col min="15114" max="15114" width="10.42578125" style="2658" bestFit="1" customWidth="1"/>
    <col min="15115" max="15115" width="8.85546875" style="2658" customWidth="1"/>
    <col min="15116" max="15116" width="11" style="2658" customWidth="1"/>
    <col min="15117" max="15117" width="10.42578125" style="2658" bestFit="1" customWidth="1"/>
    <col min="15118" max="15118" width="10.5703125" style="2658" customWidth="1"/>
    <col min="15119" max="15119" width="8.7109375" style="2658" bestFit="1" customWidth="1"/>
    <col min="15120" max="15120" width="10.42578125" style="2658" bestFit="1" customWidth="1"/>
    <col min="15121" max="15121" width="10" style="2658" bestFit="1" customWidth="1"/>
    <col min="15122" max="15122" width="12.7109375" style="2658" customWidth="1"/>
    <col min="15123" max="15359" width="8.85546875" style="2658"/>
    <col min="15360" max="15360" width="7" style="2658" customWidth="1"/>
    <col min="15361" max="15361" width="53.140625" style="2658" customWidth="1"/>
    <col min="15362" max="15362" width="4.85546875" style="2658" bestFit="1" customWidth="1"/>
    <col min="15363" max="15363" width="6" style="2658" bestFit="1" customWidth="1"/>
    <col min="15364" max="15364" width="9.140625" style="2658" bestFit="1" customWidth="1"/>
    <col min="15365" max="15365" width="9.7109375" style="2658" customWidth="1"/>
    <col min="15366" max="15366" width="4.42578125" style="2658" bestFit="1" customWidth="1"/>
    <col min="15367" max="15367" width="8.140625" style="2658" bestFit="1" customWidth="1"/>
    <col min="15368" max="15368" width="4.42578125" style="2658" bestFit="1" customWidth="1"/>
    <col min="15369" max="15369" width="2.42578125" style="2658" customWidth="1"/>
    <col min="15370" max="15370" width="10.42578125" style="2658" bestFit="1" customWidth="1"/>
    <col min="15371" max="15371" width="8.85546875" style="2658" customWidth="1"/>
    <col min="15372" max="15372" width="11" style="2658" customWidth="1"/>
    <col min="15373" max="15373" width="10.42578125" style="2658" bestFit="1" customWidth="1"/>
    <col min="15374" max="15374" width="10.5703125" style="2658" customWidth="1"/>
    <col min="15375" max="15375" width="8.7109375" style="2658" bestFit="1" customWidth="1"/>
    <col min="15376" max="15376" width="10.42578125" style="2658" bestFit="1" customWidth="1"/>
    <col min="15377" max="15377" width="10" style="2658" bestFit="1" customWidth="1"/>
    <col min="15378" max="15378" width="12.7109375" style="2658" customWidth="1"/>
    <col min="15379" max="15615" width="8.85546875" style="2658"/>
    <col min="15616" max="15616" width="7" style="2658" customWidth="1"/>
    <col min="15617" max="15617" width="53.140625" style="2658" customWidth="1"/>
    <col min="15618" max="15618" width="4.85546875" style="2658" bestFit="1" customWidth="1"/>
    <col min="15619" max="15619" width="6" style="2658" bestFit="1" customWidth="1"/>
    <col min="15620" max="15620" width="9.140625" style="2658" bestFit="1" customWidth="1"/>
    <col min="15621" max="15621" width="9.7109375" style="2658" customWidth="1"/>
    <col min="15622" max="15622" width="4.42578125" style="2658" bestFit="1" customWidth="1"/>
    <col min="15623" max="15623" width="8.140625" style="2658" bestFit="1" customWidth="1"/>
    <col min="15624" max="15624" width="4.42578125" style="2658" bestFit="1" customWidth="1"/>
    <col min="15625" max="15625" width="2.42578125" style="2658" customWidth="1"/>
    <col min="15626" max="15626" width="10.42578125" style="2658" bestFit="1" customWidth="1"/>
    <col min="15627" max="15627" width="8.85546875" style="2658" customWidth="1"/>
    <col min="15628" max="15628" width="11" style="2658" customWidth="1"/>
    <col min="15629" max="15629" width="10.42578125" style="2658" bestFit="1" customWidth="1"/>
    <col min="15630" max="15630" width="10.5703125" style="2658" customWidth="1"/>
    <col min="15631" max="15631" width="8.7109375" style="2658" bestFit="1" customWidth="1"/>
    <col min="15632" max="15632" width="10.42578125" style="2658" bestFit="1" customWidth="1"/>
    <col min="15633" max="15633" width="10" style="2658" bestFit="1" customWidth="1"/>
    <col min="15634" max="15634" width="12.7109375" style="2658" customWidth="1"/>
    <col min="15635" max="15871" width="8.85546875" style="2658"/>
    <col min="15872" max="15872" width="7" style="2658" customWidth="1"/>
    <col min="15873" max="15873" width="53.140625" style="2658" customWidth="1"/>
    <col min="15874" max="15874" width="4.85546875" style="2658" bestFit="1" customWidth="1"/>
    <col min="15875" max="15875" width="6" style="2658" bestFit="1" customWidth="1"/>
    <col min="15876" max="15876" width="9.140625" style="2658" bestFit="1" customWidth="1"/>
    <col min="15877" max="15877" width="9.7109375" style="2658" customWidth="1"/>
    <col min="15878" max="15878" width="4.42578125" style="2658" bestFit="1" customWidth="1"/>
    <col min="15879" max="15879" width="8.140625" style="2658" bestFit="1" customWidth="1"/>
    <col min="15880" max="15880" width="4.42578125" style="2658" bestFit="1" customWidth="1"/>
    <col min="15881" max="15881" width="2.42578125" style="2658" customWidth="1"/>
    <col min="15882" max="15882" width="10.42578125" style="2658" bestFit="1" customWidth="1"/>
    <col min="15883" max="15883" width="8.85546875" style="2658" customWidth="1"/>
    <col min="15884" max="15884" width="11" style="2658" customWidth="1"/>
    <col min="15885" max="15885" width="10.42578125" style="2658" bestFit="1" customWidth="1"/>
    <col min="15886" max="15886" width="10.5703125" style="2658" customWidth="1"/>
    <col min="15887" max="15887" width="8.7109375" style="2658" bestFit="1" customWidth="1"/>
    <col min="15888" max="15888" width="10.42578125" style="2658" bestFit="1" customWidth="1"/>
    <col min="15889" max="15889" width="10" style="2658" bestFit="1" customWidth="1"/>
    <col min="15890" max="15890" width="12.7109375" style="2658" customWidth="1"/>
    <col min="15891" max="16127" width="8.85546875" style="2658"/>
    <col min="16128" max="16128" width="7" style="2658" customWidth="1"/>
    <col min="16129" max="16129" width="53.140625" style="2658" customWidth="1"/>
    <col min="16130" max="16130" width="4.85546875" style="2658" bestFit="1" customWidth="1"/>
    <col min="16131" max="16131" width="6" style="2658" bestFit="1" customWidth="1"/>
    <col min="16132" max="16132" width="9.140625" style="2658" bestFit="1" customWidth="1"/>
    <col min="16133" max="16133" width="9.7109375" style="2658" customWidth="1"/>
    <col min="16134" max="16134" width="4.42578125" style="2658" bestFit="1" customWidth="1"/>
    <col min="16135" max="16135" width="8.140625" style="2658" bestFit="1" customWidth="1"/>
    <col min="16136" max="16136" width="4.42578125" style="2658" bestFit="1" customWidth="1"/>
    <col min="16137" max="16137" width="2.42578125" style="2658" customWidth="1"/>
    <col min="16138" max="16138" width="10.42578125" style="2658" bestFit="1" customWidth="1"/>
    <col min="16139" max="16139" width="8.85546875" style="2658" customWidth="1"/>
    <col min="16140" max="16140" width="11" style="2658" customWidth="1"/>
    <col min="16141" max="16141" width="10.42578125" style="2658" bestFit="1" customWidth="1"/>
    <col min="16142" max="16142" width="10.5703125" style="2658" customWidth="1"/>
    <col min="16143" max="16143" width="8.7109375" style="2658" bestFit="1" customWidth="1"/>
    <col min="16144" max="16144" width="10.42578125" style="2658" bestFit="1" customWidth="1"/>
    <col min="16145" max="16145" width="10" style="2658" bestFit="1" customWidth="1"/>
    <col min="16146" max="16146" width="12.7109375" style="2658" customWidth="1"/>
    <col min="16147" max="16384" width="8.85546875" style="2658"/>
  </cols>
  <sheetData>
    <row r="1" spans="1:25" s="2679" customFormat="1" ht="24" customHeight="1">
      <c r="A1" s="2674" t="s">
        <v>2713</v>
      </c>
      <c r="B1" s="2675" t="s">
        <v>2714</v>
      </c>
      <c r="C1" s="2869" t="s">
        <v>2058</v>
      </c>
      <c r="D1" s="2677" t="s">
        <v>39</v>
      </c>
      <c r="E1" s="2676" t="s">
        <v>3148</v>
      </c>
      <c r="F1" s="2678" t="s">
        <v>2716</v>
      </c>
      <c r="G1" s="3056"/>
      <c r="H1" s="3057"/>
      <c r="I1" s="3057"/>
      <c r="J1" s="3058"/>
      <c r="K1" s="3059"/>
      <c r="L1" s="3056"/>
      <c r="M1" s="3060"/>
      <c r="N1" s="3060"/>
      <c r="O1" s="3060"/>
      <c r="P1" s="3056"/>
      <c r="Q1" s="3059"/>
      <c r="R1" s="3058"/>
      <c r="S1" s="3061"/>
      <c r="T1" s="3062"/>
      <c r="U1" s="3062"/>
      <c r="V1" s="3063"/>
      <c r="W1" s="3064"/>
      <c r="X1" s="3064"/>
      <c r="Y1" s="3064"/>
    </row>
    <row r="2" spans="1:25" s="2679" customFormat="1" ht="13.5" customHeight="1">
      <c r="A2" s="2674"/>
      <c r="B2" s="2675"/>
      <c r="C2" s="2869"/>
      <c r="D2" s="2680"/>
      <c r="E2" s="2681"/>
      <c r="F2" s="2682"/>
      <c r="G2" s="3056"/>
      <c r="H2" s="3057"/>
      <c r="I2" s="3057"/>
      <c r="J2" s="3065"/>
      <c r="K2" s="3059"/>
      <c r="L2" s="3060"/>
      <c r="M2" s="3056"/>
      <c r="N2" s="3060"/>
      <c r="O2" s="3056"/>
      <c r="P2" s="3060"/>
      <c r="Q2" s="3066"/>
      <c r="R2" s="3065"/>
      <c r="S2" s="3067"/>
      <c r="T2" s="3068"/>
      <c r="U2" s="3068"/>
      <c r="V2" s="3057"/>
      <c r="W2" s="3064"/>
      <c r="X2" s="3064"/>
      <c r="Y2" s="3064"/>
    </row>
    <row r="3" spans="1:25" s="2679" customFormat="1" ht="13.5" customHeight="1">
      <c r="A3" s="2674"/>
      <c r="B3" s="2675"/>
      <c r="C3" s="2869"/>
      <c r="D3" s="2680"/>
      <c r="E3" s="2681"/>
      <c r="F3" s="2682"/>
      <c r="G3" s="3056"/>
      <c r="H3" s="3057"/>
      <c r="I3" s="3057"/>
      <c r="J3" s="3065"/>
      <c r="K3" s="3059"/>
      <c r="L3" s="3060"/>
      <c r="M3" s="3056"/>
      <c r="N3" s="3060"/>
      <c r="O3" s="3056"/>
      <c r="P3" s="3060"/>
      <c r="Q3" s="3066"/>
      <c r="R3" s="3065"/>
      <c r="S3" s="3067"/>
      <c r="T3" s="3068"/>
      <c r="U3" s="3068"/>
      <c r="V3" s="3057"/>
      <c r="W3" s="3064"/>
      <c r="X3" s="3064"/>
      <c r="Y3" s="3064"/>
    </row>
    <row r="4" spans="1:25" s="2679" customFormat="1" ht="15.75">
      <c r="A4" s="2683" t="s">
        <v>2672</v>
      </c>
      <c r="B4" s="2684" t="s">
        <v>2673</v>
      </c>
      <c r="C4" s="2870"/>
      <c r="D4" s="2686"/>
      <c r="E4" s="2685"/>
      <c r="F4" s="2687"/>
      <c r="G4" s="3056"/>
      <c r="H4" s="3057"/>
      <c r="I4" s="3057"/>
      <c r="J4" s="3065"/>
      <c r="K4" s="3059"/>
      <c r="L4" s="3060"/>
      <c r="M4" s="3056"/>
      <c r="N4" s="3060"/>
      <c r="O4" s="3056"/>
      <c r="P4" s="3060"/>
      <c r="Q4" s="3066"/>
      <c r="R4" s="3065"/>
      <c r="S4" s="3067"/>
      <c r="T4" s="3068"/>
      <c r="U4" s="3068"/>
      <c r="V4" s="3057"/>
      <c r="W4" s="3064"/>
      <c r="X4" s="3064"/>
      <c r="Y4" s="3064"/>
    </row>
    <row r="5" spans="1:25" s="2679" customFormat="1" ht="13.5" customHeight="1">
      <c r="A5" s="2688"/>
      <c r="B5" s="2684"/>
      <c r="C5" s="2870"/>
      <c r="D5" s="2686"/>
      <c r="E5" s="3041"/>
      <c r="F5" s="2687"/>
      <c r="G5" s="3056"/>
      <c r="H5" s="3057"/>
      <c r="I5" s="3057"/>
      <c r="J5" s="3065"/>
      <c r="K5" s="3059"/>
      <c r="L5" s="3060"/>
      <c r="M5" s="3056"/>
      <c r="N5" s="3060"/>
      <c r="O5" s="3056"/>
      <c r="P5" s="3060"/>
      <c r="Q5" s="3066"/>
      <c r="R5" s="3065"/>
      <c r="S5" s="3067"/>
      <c r="T5" s="3068"/>
      <c r="U5" s="3068"/>
      <c r="V5" s="3057"/>
      <c r="W5" s="3064"/>
      <c r="X5" s="3064"/>
      <c r="Y5" s="3064"/>
    </row>
    <row r="6" spans="1:25" ht="38.25">
      <c r="A6" s="2689"/>
      <c r="B6" s="2690" t="s">
        <v>3197</v>
      </c>
      <c r="C6" s="2871"/>
      <c r="D6" s="2686"/>
      <c r="E6" s="3041"/>
      <c r="F6" s="2691"/>
    </row>
    <row r="7" spans="1:25" s="2697" customFormat="1">
      <c r="A7" s="2692"/>
      <c r="B7" s="2693"/>
      <c r="C7" s="2872"/>
      <c r="D7" s="2695"/>
      <c r="E7" s="3042"/>
      <c r="F7" s="2696"/>
      <c r="G7" s="3072"/>
      <c r="H7" s="3072"/>
      <c r="I7" s="3072"/>
      <c r="J7" s="3072"/>
      <c r="K7" s="3072"/>
      <c r="L7" s="3072"/>
      <c r="M7" s="3072"/>
      <c r="N7" s="3072"/>
      <c r="O7" s="3072"/>
      <c r="P7" s="3072"/>
      <c r="Q7" s="3072"/>
      <c r="R7" s="3072"/>
      <c r="S7" s="3072"/>
      <c r="T7" s="3072"/>
      <c r="U7" s="3072"/>
      <c r="V7" s="3072"/>
      <c r="W7" s="3072"/>
      <c r="X7" s="3072"/>
      <c r="Y7" s="3072"/>
    </row>
    <row r="8" spans="1:25" s="2703" customFormat="1" ht="25.5">
      <c r="A8" s="2692">
        <f>COUNT(#REF!)+1</f>
        <v>1</v>
      </c>
      <c r="B8" s="2698" t="s">
        <v>3718</v>
      </c>
      <c r="C8" s="2873"/>
      <c r="D8" s="2700"/>
      <c r="E8" s="3043"/>
      <c r="F8" s="2702"/>
      <c r="G8" s="3073"/>
      <c r="H8" s="3073"/>
      <c r="I8" s="3073"/>
      <c r="J8" s="3073"/>
      <c r="K8" s="3073"/>
      <c r="L8" s="3073"/>
      <c r="M8" s="3073"/>
      <c r="N8" s="3073"/>
      <c r="O8" s="3073"/>
      <c r="P8" s="3073"/>
      <c r="Q8" s="3073"/>
      <c r="R8" s="3073"/>
      <c r="S8" s="3073"/>
      <c r="T8" s="3073"/>
      <c r="U8" s="3073"/>
      <c r="V8" s="3073"/>
      <c r="W8" s="3073"/>
      <c r="X8" s="3073"/>
      <c r="Y8" s="3073"/>
    </row>
    <row r="9" spans="1:25" s="2703" customFormat="1" ht="140.25">
      <c r="A9" s="2692"/>
      <c r="B9" s="2740" t="s">
        <v>3719</v>
      </c>
      <c r="C9" s="2873"/>
      <c r="D9" s="2700"/>
      <c r="E9" s="3043"/>
      <c r="F9" s="2702"/>
      <c r="G9" s="3073"/>
      <c r="H9" s="3073"/>
      <c r="I9" s="3073"/>
      <c r="J9" s="3073"/>
      <c r="K9" s="3073"/>
      <c r="L9" s="3073"/>
      <c r="M9" s="3073"/>
      <c r="N9" s="3073"/>
      <c r="O9" s="3073"/>
      <c r="P9" s="3073"/>
      <c r="Q9" s="3073"/>
      <c r="R9" s="3073"/>
      <c r="S9" s="3073"/>
      <c r="T9" s="3073"/>
      <c r="U9" s="3073"/>
      <c r="V9" s="3073"/>
      <c r="W9" s="3073"/>
      <c r="X9" s="3073"/>
      <c r="Y9" s="3073"/>
    </row>
    <row r="10" spans="1:25" s="2703" customFormat="1" ht="165.75">
      <c r="A10" s="2692"/>
      <c r="B10" s="2740" t="s">
        <v>3720</v>
      </c>
      <c r="C10" s="2873"/>
      <c r="D10" s="2700"/>
      <c r="E10" s="3043"/>
      <c r="F10" s="2702"/>
      <c r="G10" s="3073"/>
      <c r="H10" s="3073"/>
      <c r="I10" s="3073"/>
      <c r="J10" s="3073"/>
      <c r="K10" s="3073"/>
      <c r="L10" s="3073"/>
      <c r="M10" s="3073"/>
      <c r="N10" s="3073"/>
      <c r="O10" s="3073"/>
      <c r="P10" s="3073"/>
      <c r="Q10" s="3073"/>
      <c r="R10" s="3073"/>
      <c r="S10" s="3073"/>
      <c r="T10" s="3073"/>
      <c r="U10" s="3073"/>
      <c r="V10" s="3073"/>
      <c r="W10" s="3073"/>
      <c r="X10" s="3073"/>
      <c r="Y10" s="3073"/>
    </row>
    <row r="11" spans="1:25" s="2703" customFormat="1" ht="178.5">
      <c r="A11" s="2692"/>
      <c r="B11" s="2740" t="s">
        <v>3721</v>
      </c>
      <c r="C11" s="2873"/>
      <c r="D11" s="2700"/>
      <c r="E11" s="3043"/>
      <c r="F11" s="2702"/>
      <c r="G11" s="3073"/>
      <c r="H11" s="3073"/>
      <c r="I11" s="3073"/>
      <c r="J11" s="3073"/>
      <c r="K11" s="3073"/>
      <c r="L11" s="3073"/>
      <c r="M11" s="3073"/>
      <c r="N11" s="3073"/>
      <c r="O11" s="3073"/>
      <c r="P11" s="3073"/>
      <c r="Q11" s="3073"/>
      <c r="R11" s="3073"/>
      <c r="S11" s="3073"/>
      <c r="T11" s="3073"/>
      <c r="U11" s="3073"/>
      <c r="V11" s="3073"/>
      <c r="W11" s="3073"/>
      <c r="X11" s="3073"/>
      <c r="Y11" s="3073"/>
    </row>
    <row r="12" spans="1:25" s="2703" customFormat="1" ht="76.5">
      <c r="A12" s="2692"/>
      <c r="B12" s="2740" t="s">
        <v>3722</v>
      </c>
      <c r="C12" s="2873"/>
      <c r="D12" s="2700"/>
      <c r="E12" s="3043"/>
      <c r="F12" s="2702"/>
      <c r="G12" s="3073"/>
      <c r="H12" s="3073"/>
      <c r="I12" s="3073"/>
      <c r="J12" s="3073"/>
      <c r="K12" s="3073"/>
      <c r="L12" s="3073"/>
      <c r="M12" s="3073"/>
      <c r="N12" s="3073"/>
      <c r="O12" s="3073"/>
      <c r="P12" s="3073"/>
      <c r="Q12" s="3073"/>
      <c r="R12" s="3073"/>
      <c r="S12" s="3073"/>
      <c r="T12" s="3073"/>
      <c r="U12" s="3073"/>
      <c r="V12" s="3073"/>
      <c r="W12" s="3073"/>
      <c r="X12" s="3073"/>
      <c r="Y12" s="3073"/>
    </row>
    <row r="13" spans="1:25" s="2703" customFormat="1" ht="51">
      <c r="A13" s="2692"/>
      <c r="B13" s="2740" t="s">
        <v>3723</v>
      </c>
      <c r="C13" s="2873"/>
      <c r="D13" s="2700"/>
      <c r="E13" s="3043"/>
      <c r="F13" s="2702"/>
      <c r="G13" s="3073"/>
      <c r="H13" s="3073"/>
      <c r="I13" s="3073"/>
      <c r="J13" s="3073"/>
      <c r="K13" s="3073"/>
      <c r="L13" s="3073"/>
      <c r="M13" s="3073"/>
      <c r="N13" s="3073"/>
      <c r="O13" s="3073"/>
      <c r="P13" s="3073"/>
      <c r="Q13" s="3073"/>
      <c r="R13" s="3073"/>
      <c r="S13" s="3073"/>
      <c r="T13" s="3073"/>
      <c r="U13" s="3073"/>
      <c r="V13" s="3073"/>
      <c r="W13" s="3073"/>
      <c r="X13" s="3073"/>
      <c r="Y13" s="3073"/>
    </row>
    <row r="14" spans="1:25" s="2703" customFormat="1">
      <c r="A14" s="2692"/>
      <c r="B14" s="2874" t="s">
        <v>3724</v>
      </c>
      <c r="C14" s="2873"/>
      <c r="D14" s="2700"/>
      <c r="E14" s="3043"/>
      <c r="F14" s="2702"/>
      <c r="G14" s="3073"/>
      <c r="H14" s="3073"/>
      <c r="I14" s="3073"/>
      <c r="J14" s="3073"/>
      <c r="K14" s="3073"/>
      <c r="L14" s="3073"/>
      <c r="M14" s="3073"/>
      <c r="N14" s="3073"/>
      <c r="O14" s="3073"/>
      <c r="P14" s="3073"/>
      <c r="Q14" s="3073"/>
      <c r="R14" s="3073"/>
      <c r="S14" s="3073"/>
      <c r="T14" s="3073"/>
      <c r="U14" s="3073"/>
      <c r="V14" s="3073"/>
      <c r="W14" s="3073"/>
      <c r="X14" s="3073"/>
      <c r="Y14" s="3073"/>
    </row>
    <row r="15" spans="1:25" s="2703" customFormat="1" ht="344.25">
      <c r="A15" s="2692"/>
      <c r="B15" s="2740" t="s">
        <v>3725</v>
      </c>
      <c r="C15" s="2873"/>
      <c r="D15" s="2700"/>
      <c r="E15" s="3043"/>
      <c r="F15" s="2702"/>
      <c r="G15" s="3073"/>
      <c r="H15" s="3073"/>
      <c r="I15" s="3073"/>
      <c r="J15" s="3073"/>
      <c r="K15" s="3073"/>
      <c r="L15" s="3073"/>
      <c r="M15" s="3073"/>
      <c r="N15" s="3073"/>
      <c r="O15" s="3073"/>
      <c r="P15" s="3073"/>
      <c r="Q15" s="3073"/>
      <c r="R15" s="3073"/>
      <c r="S15" s="3073"/>
      <c r="T15" s="3073"/>
      <c r="U15" s="3073"/>
      <c r="V15" s="3073"/>
      <c r="W15" s="3073"/>
      <c r="X15" s="3073"/>
      <c r="Y15" s="3073"/>
    </row>
    <row r="16" spans="1:25" s="2703" customFormat="1" ht="89.25">
      <c r="A16" s="2692"/>
      <c r="B16" s="2740" t="s">
        <v>3726</v>
      </c>
      <c r="C16" s="2873"/>
      <c r="D16" s="2700"/>
      <c r="E16" s="3043"/>
      <c r="F16" s="2702"/>
      <c r="G16" s="3073"/>
      <c r="H16" s="3073"/>
      <c r="I16" s="3073"/>
      <c r="J16" s="3073"/>
      <c r="K16" s="3073"/>
      <c r="L16" s="3073"/>
      <c r="M16" s="3073"/>
      <c r="N16" s="3073"/>
      <c r="O16" s="3073"/>
      <c r="P16" s="3073"/>
      <c r="Q16" s="3073"/>
      <c r="R16" s="3073"/>
      <c r="S16" s="3073"/>
      <c r="T16" s="3073"/>
      <c r="U16" s="3073"/>
      <c r="V16" s="3073"/>
      <c r="W16" s="3073"/>
      <c r="X16" s="3073"/>
      <c r="Y16" s="3073"/>
    </row>
    <row r="17" spans="1:25" s="2703" customFormat="1" ht="127.5">
      <c r="A17" s="2692"/>
      <c r="B17" s="2740" t="s">
        <v>3727</v>
      </c>
      <c r="C17" s="2873"/>
      <c r="D17" s="2700"/>
      <c r="E17" s="3043"/>
      <c r="F17" s="2702"/>
      <c r="G17" s="3073"/>
      <c r="H17" s="3073"/>
      <c r="I17" s="3073"/>
      <c r="J17" s="3073"/>
      <c r="K17" s="3073"/>
      <c r="L17" s="3073"/>
      <c r="M17" s="3073"/>
      <c r="N17" s="3073"/>
      <c r="O17" s="3073"/>
      <c r="P17" s="3073"/>
      <c r="Q17" s="3073"/>
      <c r="R17" s="3073"/>
      <c r="S17" s="3073"/>
      <c r="T17" s="3073"/>
      <c r="U17" s="3073"/>
      <c r="V17" s="3073"/>
      <c r="W17" s="3073"/>
      <c r="X17" s="3073"/>
      <c r="Y17" s="3073"/>
    </row>
    <row r="18" spans="1:25" s="2703" customFormat="1" ht="204">
      <c r="A18" s="2692"/>
      <c r="B18" s="2740" t="s">
        <v>3728</v>
      </c>
      <c r="C18" s="2873"/>
      <c r="D18" s="2700"/>
      <c r="E18" s="3043"/>
      <c r="F18" s="2702"/>
      <c r="G18" s="3073"/>
      <c r="H18" s="3073"/>
      <c r="I18" s="3073"/>
      <c r="J18" s="3073"/>
      <c r="K18" s="3073"/>
      <c r="L18" s="3073"/>
      <c r="M18" s="3073"/>
      <c r="N18" s="3073"/>
      <c r="O18" s="3073"/>
      <c r="P18" s="3073"/>
      <c r="Q18" s="3073"/>
      <c r="R18" s="3073"/>
      <c r="S18" s="3073"/>
      <c r="T18" s="3073"/>
      <c r="U18" s="3073"/>
      <c r="V18" s="3073"/>
      <c r="W18" s="3073"/>
      <c r="X18" s="3073"/>
      <c r="Y18" s="3073"/>
    </row>
    <row r="19" spans="1:25" s="2703" customFormat="1" ht="76.5">
      <c r="A19" s="2692"/>
      <c r="B19" s="2740" t="s">
        <v>3729</v>
      </c>
      <c r="C19" s="2873"/>
      <c r="D19" s="2700"/>
      <c r="E19" s="3043"/>
      <c r="F19" s="2702"/>
      <c r="G19" s="3073"/>
      <c r="H19" s="3073"/>
      <c r="I19" s="3073"/>
      <c r="J19" s="3073"/>
      <c r="K19" s="3073"/>
      <c r="L19" s="3073"/>
      <c r="M19" s="3073"/>
      <c r="N19" s="3073"/>
      <c r="O19" s="3073"/>
      <c r="P19" s="3073"/>
      <c r="Q19" s="3073"/>
      <c r="R19" s="3073"/>
      <c r="S19" s="3073"/>
      <c r="T19" s="3073"/>
      <c r="U19" s="3073"/>
      <c r="V19" s="3073"/>
      <c r="W19" s="3073"/>
      <c r="X19" s="3073"/>
      <c r="Y19" s="3073"/>
    </row>
    <row r="20" spans="1:25" s="2703" customFormat="1" ht="229.5">
      <c r="A20" s="2692"/>
      <c r="B20" s="2740" t="s">
        <v>3730</v>
      </c>
      <c r="C20" s="2873"/>
      <c r="D20" s="2700"/>
      <c r="E20" s="3043"/>
      <c r="F20" s="2702"/>
      <c r="G20" s="3073"/>
      <c r="H20" s="3073"/>
      <c r="I20" s="3073"/>
      <c r="J20" s="3073"/>
      <c r="K20" s="3073"/>
      <c r="L20" s="3073"/>
      <c r="M20" s="3073"/>
      <c r="N20" s="3073"/>
      <c r="O20" s="3073"/>
      <c r="P20" s="3073"/>
      <c r="Q20" s="3073"/>
      <c r="R20" s="3073"/>
      <c r="S20" s="3073"/>
      <c r="T20" s="3073"/>
      <c r="U20" s="3073"/>
      <c r="V20" s="3073"/>
      <c r="W20" s="3073"/>
      <c r="X20" s="3073"/>
      <c r="Y20" s="3073"/>
    </row>
    <row r="21" spans="1:25" s="2703" customFormat="1" ht="102">
      <c r="A21" s="2692"/>
      <c r="B21" s="2740" t="s">
        <v>3731</v>
      </c>
      <c r="C21" s="2873"/>
      <c r="D21" s="2700"/>
      <c r="E21" s="3043"/>
      <c r="F21" s="2702"/>
      <c r="G21" s="3073"/>
      <c r="H21" s="3073"/>
      <c r="I21" s="3073"/>
      <c r="J21" s="3073"/>
      <c r="K21" s="3073"/>
      <c r="L21" s="3073"/>
      <c r="M21" s="3073"/>
      <c r="N21" s="3073"/>
      <c r="O21" s="3073"/>
      <c r="P21" s="3073"/>
      <c r="Q21" s="3073"/>
      <c r="R21" s="3073"/>
      <c r="S21" s="3073"/>
      <c r="T21" s="3073"/>
      <c r="U21" s="3073"/>
      <c r="V21" s="3073"/>
      <c r="W21" s="3073"/>
      <c r="X21" s="3073"/>
      <c r="Y21" s="3073"/>
    </row>
    <row r="22" spans="1:25" s="2703" customFormat="1" ht="76.5">
      <c r="A22" s="2692"/>
      <c r="B22" s="2740" t="s">
        <v>3732</v>
      </c>
      <c r="C22" s="2873"/>
      <c r="D22" s="2700"/>
      <c r="E22" s="3043"/>
      <c r="F22" s="2702"/>
      <c r="G22" s="3073"/>
      <c r="H22" s="3073"/>
      <c r="I22" s="3073"/>
      <c r="J22" s="3073"/>
      <c r="K22" s="3073"/>
      <c r="L22" s="3073"/>
      <c r="M22" s="3073"/>
      <c r="N22" s="3073"/>
      <c r="O22" s="3073"/>
      <c r="P22" s="3073"/>
      <c r="Q22" s="3073"/>
      <c r="R22" s="3073"/>
      <c r="S22" s="3073"/>
      <c r="T22" s="3073"/>
      <c r="U22" s="3073"/>
      <c r="V22" s="3073"/>
      <c r="W22" s="3073"/>
      <c r="X22" s="3073"/>
      <c r="Y22" s="3073"/>
    </row>
    <row r="23" spans="1:25" s="2703" customFormat="1" ht="140.25">
      <c r="A23" s="2692"/>
      <c r="B23" s="2740" t="s">
        <v>3733</v>
      </c>
      <c r="C23" s="2873"/>
      <c r="D23" s="2700"/>
      <c r="E23" s="3043"/>
      <c r="F23" s="2702"/>
      <c r="G23" s="3073"/>
      <c r="H23" s="3073"/>
      <c r="I23" s="3073"/>
      <c r="J23" s="3073"/>
      <c r="K23" s="3073"/>
      <c r="L23" s="3073"/>
      <c r="M23" s="3073"/>
      <c r="N23" s="3073"/>
      <c r="O23" s="3073"/>
      <c r="P23" s="3073"/>
      <c r="Q23" s="3073"/>
      <c r="R23" s="3073"/>
      <c r="S23" s="3073"/>
      <c r="T23" s="3073"/>
      <c r="U23" s="3073"/>
      <c r="V23" s="3073"/>
      <c r="W23" s="3073"/>
      <c r="X23" s="3073"/>
      <c r="Y23" s="3073"/>
    </row>
    <row r="24" spans="1:25" s="2703" customFormat="1" ht="127.5">
      <c r="A24" s="2692"/>
      <c r="B24" s="2740" t="s">
        <v>3734</v>
      </c>
      <c r="C24" s="2873"/>
      <c r="D24" s="2700"/>
      <c r="E24" s="3043"/>
      <c r="F24" s="2702"/>
      <c r="G24" s="3073"/>
      <c r="H24" s="3073"/>
      <c r="I24" s="3073"/>
      <c r="J24" s="3073"/>
      <c r="K24" s="3073"/>
      <c r="L24" s="3073"/>
      <c r="M24" s="3073"/>
      <c r="N24" s="3073"/>
      <c r="O24" s="3073"/>
      <c r="P24" s="3073"/>
      <c r="Q24" s="3073"/>
      <c r="R24" s="3073"/>
      <c r="S24" s="3073"/>
      <c r="T24" s="3073"/>
      <c r="U24" s="3073"/>
      <c r="V24" s="3073"/>
      <c r="W24" s="3073"/>
      <c r="X24" s="3073"/>
      <c r="Y24" s="3073"/>
    </row>
    <row r="25" spans="1:25" s="2703" customFormat="1" ht="153">
      <c r="A25" s="2692"/>
      <c r="B25" s="2740" t="s">
        <v>3735</v>
      </c>
      <c r="C25" s="2873"/>
      <c r="D25" s="2700"/>
      <c r="E25" s="3043"/>
      <c r="F25" s="2702"/>
      <c r="G25" s="3073"/>
      <c r="H25" s="3073"/>
      <c r="I25" s="3073"/>
      <c r="J25" s="3073"/>
      <c r="K25" s="3073"/>
      <c r="L25" s="3073"/>
      <c r="M25" s="3073"/>
      <c r="N25" s="3073"/>
      <c r="O25" s="3073"/>
      <c r="P25" s="3073"/>
      <c r="Q25" s="3073"/>
      <c r="R25" s="3073"/>
      <c r="S25" s="3073"/>
      <c r="T25" s="3073"/>
      <c r="U25" s="3073"/>
      <c r="V25" s="3073"/>
      <c r="W25" s="3073"/>
      <c r="X25" s="3073"/>
      <c r="Y25" s="3073"/>
    </row>
    <row r="26" spans="1:25" s="2703" customFormat="1" ht="140.25">
      <c r="A26" s="2692"/>
      <c r="B26" s="2740" t="s">
        <v>3736</v>
      </c>
      <c r="C26" s="2873"/>
      <c r="D26" s="2700"/>
      <c r="E26" s="3043"/>
      <c r="F26" s="2702"/>
      <c r="G26" s="3073"/>
      <c r="H26" s="3073"/>
      <c r="I26" s="3073"/>
      <c r="J26" s="3073"/>
      <c r="K26" s="3073"/>
      <c r="L26" s="3073"/>
      <c r="M26" s="3073"/>
      <c r="N26" s="3073"/>
      <c r="O26" s="3073"/>
      <c r="P26" s="3073"/>
      <c r="Q26" s="3073"/>
      <c r="R26" s="3073"/>
      <c r="S26" s="3073"/>
      <c r="T26" s="3073"/>
      <c r="U26" s="3073"/>
      <c r="V26" s="3073"/>
      <c r="W26" s="3073"/>
      <c r="X26" s="3073"/>
      <c r="Y26" s="3073"/>
    </row>
    <row r="27" spans="1:25" s="2703" customFormat="1" ht="102">
      <c r="A27" s="2692"/>
      <c r="B27" s="2740" t="s">
        <v>3737</v>
      </c>
      <c r="C27" s="2873"/>
      <c r="D27" s="2700"/>
      <c r="E27" s="3043"/>
      <c r="F27" s="2702"/>
      <c r="G27" s="3073"/>
      <c r="H27" s="3073"/>
      <c r="I27" s="3073"/>
      <c r="J27" s="3073"/>
      <c r="K27" s="3073"/>
      <c r="L27" s="3073"/>
      <c r="M27" s="3073"/>
      <c r="N27" s="3073"/>
      <c r="O27" s="3073"/>
      <c r="P27" s="3073"/>
      <c r="Q27" s="3073"/>
      <c r="R27" s="3073"/>
      <c r="S27" s="3073"/>
      <c r="T27" s="3073"/>
      <c r="U27" s="3073"/>
      <c r="V27" s="3073"/>
      <c r="W27" s="3073"/>
      <c r="X27" s="3073"/>
      <c r="Y27" s="3073"/>
    </row>
    <row r="28" spans="1:25" s="2703" customFormat="1">
      <c r="A28" s="2692"/>
      <c r="B28" s="2740" t="s">
        <v>3738</v>
      </c>
      <c r="C28" s="2873"/>
      <c r="D28" s="2700"/>
      <c r="E28" s="3043"/>
      <c r="F28" s="2702"/>
      <c r="G28" s="3073"/>
      <c r="H28" s="3073"/>
      <c r="I28" s="3073"/>
      <c r="J28" s="3073"/>
      <c r="K28" s="3073"/>
      <c r="L28" s="3073"/>
      <c r="M28" s="3073"/>
      <c r="N28" s="3073"/>
      <c r="O28" s="3073"/>
      <c r="P28" s="3073"/>
      <c r="Q28" s="3073"/>
      <c r="R28" s="3073"/>
      <c r="S28" s="3073"/>
      <c r="T28" s="3073"/>
      <c r="U28" s="3073"/>
      <c r="V28" s="3073"/>
      <c r="W28" s="3073"/>
      <c r="X28" s="3073"/>
      <c r="Y28" s="3073"/>
    </row>
    <row r="29" spans="1:25" s="2703" customFormat="1" ht="293.25">
      <c r="A29" s="2692"/>
      <c r="B29" s="2740" t="s">
        <v>3739</v>
      </c>
      <c r="C29" s="2873"/>
      <c r="D29" s="2700"/>
      <c r="E29" s="3043"/>
      <c r="F29" s="2702"/>
      <c r="G29" s="3073"/>
      <c r="H29" s="3073"/>
      <c r="I29" s="3073"/>
      <c r="J29" s="3073"/>
      <c r="K29" s="3073"/>
      <c r="L29" s="3073"/>
      <c r="M29" s="3073"/>
      <c r="N29" s="3073"/>
      <c r="O29" s="3073"/>
      <c r="P29" s="3073"/>
      <c r="Q29" s="3073"/>
      <c r="R29" s="3073"/>
      <c r="S29" s="3073"/>
      <c r="T29" s="3073"/>
      <c r="U29" s="3073"/>
      <c r="V29" s="3073"/>
      <c r="W29" s="3073"/>
      <c r="X29" s="3073"/>
      <c r="Y29" s="3073"/>
    </row>
    <row r="30" spans="1:25" s="2703" customFormat="1" ht="76.5">
      <c r="A30" s="2692"/>
      <c r="B30" s="2740" t="s">
        <v>3740</v>
      </c>
      <c r="C30" s="2873"/>
      <c r="D30" s="2700"/>
      <c r="E30" s="3043"/>
      <c r="F30" s="2702"/>
      <c r="G30" s="3073"/>
      <c r="H30" s="3073"/>
      <c r="I30" s="3073"/>
      <c r="J30" s="3073"/>
      <c r="K30" s="3073"/>
      <c r="L30" s="3073"/>
      <c r="M30" s="3073"/>
      <c r="N30" s="3073"/>
      <c r="O30" s="3073"/>
      <c r="P30" s="3073"/>
      <c r="Q30" s="3073"/>
      <c r="R30" s="3073"/>
      <c r="S30" s="3073"/>
      <c r="T30" s="3073"/>
      <c r="U30" s="3073"/>
      <c r="V30" s="3073"/>
      <c r="W30" s="3073"/>
      <c r="X30" s="3073"/>
      <c r="Y30" s="3073"/>
    </row>
    <row r="31" spans="1:25" s="2703" customFormat="1" ht="191.25">
      <c r="A31" s="2692"/>
      <c r="B31" s="2740" t="s">
        <v>3741</v>
      </c>
      <c r="C31" s="2873"/>
      <c r="D31" s="2700"/>
      <c r="E31" s="3043"/>
      <c r="F31" s="2702"/>
      <c r="G31" s="3073"/>
      <c r="H31" s="3073"/>
      <c r="I31" s="3073"/>
      <c r="J31" s="3073"/>
      <c r="K31" s="3073"/>
      <c r="L31" s="3073"/>
      <c r="M31" s="3073"/>
      <c r="N31" s="3073"/>
      <c r="O31" s="3073"/>
      <c r="P31" s="3073"/>
      <c r="Q31" s="3073"/>
      <c r="R31" s="3073"/>
      <c r="S31" s="3073"/>
      <c r="T31" s="3073"/>
      <c r="U31" s="3073"/>
      <c r="V31" s="3073"/>
      <c r="W31" s="3073"/>
      <c r="X31" s="3073"/>
      <c r="Y31" s="3073"/>
    </row>
    <row r="32" spans="1:25" s="2703" customFormat="1" ht="38.25">
      <c r="A32" s="2692"/>
      <c r="B32" s="2740" t="s">
        <v>3742</v>
      </c>
      <c r="C32" s="2873"/>
      <c r="D32" s="2700"/>
      <c r="E32" s="3043"/>
      <c r="F32" s="2702"/>
      <c r="G32" s="3073"/>
      <c r="H32" s="3073"/>
      <c r="I32" s="3073"/>
      <c r="J32" s="3073"/>
      <c r="K32" s="3073"/>
      <c r="L32" s="3073"/>
      <c r="M32" s="3073"/>
      <c r="N32" s="3073"/>
      <c r="O32" s="3073"/>
      <c r="P32" s="3073"/>
      <c r="Q32" s="3073"/>
      <c r="R32" s="3073"/>
      <c r="S32" s="3073"/>
      <c r="T32" s="3073"/>
      <c r="U32" s="3073"/>
      <c r="V32" s="3073"/>
      <c r="W32" s="3073"/>
      <c r="X32" s="3073"/>
      <c r="Y32" s="3073"/>
    </row>
    <row r="33" spans="1:25" s="2703" customFormat="1">
      <c r="A33" s="2709" t="s">
        <v>2744</v>
      </c>
      <c r="B33" s="2710" t="s">
        <v>3743</v>
      </c>
      <c r="C33" s="2875"/>
      <c r="D33" s="2826"/>
      <c r="E33" s="3081"/>
      <c r="F33" s="2827"/>
      <c r="G33" s="3073"/>
      <c r="H33" s="3073"/>
      <c r="I33" s="3073"/>
      <c r="J33" s="3073"/>
      <c r="K33" s="3073"/>
      <c r="L33" s="3073"/>
      <c r="M33" s="3073"/>
      <c r="N33" s="3073"/>
      <c r="O33" s="3073"/>
      <c r="P33" s="3073"/>
      <c r="Q33" s="3073"/>
      <c r="R33" s="3073"/>
      <c r="S33" s="3073"/>
      <c r="T33" s="3073"/>
      <c r="U33" s="3073"/>
      <c r="V33" s="3073"/>
      <c r="W33" s="3073"/>
      <c r="X33" s="3073"/>
      <c r="Y33" s="3073"/>
    </row>
    <row r="34" spans="1:25" s="2703" customFormat="1">
      <c r="A34" s="2709" t="s">
        <v>3580</v>
      </c>
      <c r="B34" s="2712" t="s">
        <v>3744</v>
      </c>
      <c r="C34" s="2876" t="s">
        <v>73</v>
      </c>
      <c r="D34" s="2877">
        <v>1</v>
      </c>
      <c r="E34" s="3086"/>
      <c r="F34" s="2877">
        <f>D34*E34</f>
        <v>0</v>
      </c>
      <c r="G34" s="3073"/>
      <c r="H34" s="3073"/>
      <c r="I34" s="3073"/>
      <c r="J34" s="3073"/>
      <c r="K34" s="3073"/>
      <c r="L34" s="3073"/>
      <c r="M34" s="3073"/>
      <c r="N34" s="3073"/>
      <c r="O34" s="3073"/>
      <c r="P34" s="3073"/>
      <c r="Q34" s="3073"/>
      <c r="R34" s="3073"/>
      <c r="S34" s="3073"/>
      <c r="T34" s="3073"/>
      <c r="U34" s="3073"/>
      <c r="V34" s="3073"/>
      <c r="W34" s="3073"/>
      <c r="X34" s="3073"/>
      <c r="Y34" s="3073"/>
    </row>
    <row r="35" spans="1:25" s="2703" customFormat="1">
      <c r="A35" s="2709"/>
      <c r="B35" s="2712"/>
      <c r="C35" s="2876"/>
      <c r="D35" s="2877"/>
      <c r="E35" s="3086"/>
      <c r="F35" s="2877"/>
      <c r="G35" s="3073"/>
      <c r="H35" s="3073"/>
      <c r="I35" s="3073"/>
      <c r="J35" s="3073"/>
      <c r="K35" s="3073"/>
      <c r="L35" s="3073"/>
      <c r="M35" s="3073"/>
      <c r="N35" s="3073"/>
      <c r="O35" s="3073"/>
      <c r="P35" s="3073"/>
      <c r="Q35" s="3073"/>
      <c r="R35" s="3073"/>
      <c r="S35" s="3073"/>
      <c r="T35" s="3073"/>
      <c r="U35" s="3073"/>
      <c r="V35" s="3073"/>
      <c r="W35" s="3073"/>
      <c r="X35" s="3073"/>
      <c r="Y35" s="3073"/>
    </row>
    <row r="36" spans="1:25" s="2703" customFormat="1" ht="15">
      <c r="A36" s="2715">
        <f>COUNT($A$4:A35)+1</f>
        <v>2</v>
      </c>
      <c r="B36" s="2716" t="s">
        <v>3583</v>
      </c>
      <c r="C36" s="2878"/>
      <c r="D36" s="2879"/>
      <c r="E36" s="3087"/>
      <c r="F36" s="2880"/>
      <c r="G36" s="3073"/>
      <c r="H36" s="3073"/>
      <c r="I36" s="3073"/>
      <c r="J36" s="3073"/>
      <c r="K36" s="3073"/>
      <c r="L36" s="3073"/>
      <c r="M36" s="3073"/>
      <c r="N36" s="3073"/>
      <c r="O36" s="3073"/>
      <c r="P36" s="3073"/>
      <c r="Q36" s="3073"/>
      <c r="R36" s="3073"/>
      <c r="S36" s="3073"/>
      <c r="T36" s="3073"/>
      <c r="U36" s="3073"/>
      <c r="V36" s="3073"/>
      <c r="W36" s="3073"/>
      <c r="X36" s="3073"/>
      <c r="Y36" s="3073"/>
    </row>
    <row r="37" spans="1:25" s="2703" customFormat="1" ht="15">
      <c r="A37" s="2718"/>
      <c r="B37" s="2716" t="s">
        <v>3584</v>
      </c>
      <c r="C37" s="2878"/>
      <c r="D37" s="2879"/>
      <c r="E37" s="3087"/>
      <c r="F37" s="2880"/>
      <c r="G37" s="3073"/>
      <c r="H37" s="3073"/>
      <c r="I37" s="3073"/>
      <c r="J37" s="3073"/>
      <c r="K37" s="3073"/>
      <c r="L37" s="3073"/>
      <c r="M37" s="3073"/>
      <c r="N37" s="3073"/>
      <c r="O37" s="3073"/>
      <c r="P37" s="3073"/>
      <c r="Q37" s="3073"/>
      <c r="R37" s="3073"/>
      <c r="S37" s="3073"/>
      <c r="T37" s="3073"/>
      <c r="U37" s="3073"/>
      <c r="V37" s="3073"/>
      <c r="W37" s="3073"/>
      <c r="X37" s="3073"/>
      <c r="Y37" s="3073"/>
    </row>
    <row r="38" spans="1:25" s="2703" customFormat="1" ht="15">
      <c r="A38" s="2718"/>
      <c r="B38" s="2716" t="s">
        <v>3745</v>
      </c>
      <c r="C38" s="2878"/>
      <c r="D38" s="2879"/>
      <c r="E38" s="3087"/>
      <c r="F38" s="2880"/>
      <c r="G38" s="3073"/>
      <c r="H38" s="3073"/>
      <c r="I38" s="3073"/>
      <c r="J38" s="3073"/>
      <c r="K38" s="3073"/>
      <c r="L38" s="3073"/>
      <c r="M38" s="3073"/>
      <c r="N38" s="3073"/>
      <c r="O38" s="3073"/>
      <c r="P38" s="3073"/>
      <c r="Q38" s="3073"/>
      <c r="R38" s="3073"/>
      <c r="S38" s="3073"/>
      <c r="T38" s="3073"/>
      <c r="U38" s="3073"/>
      <c r="V38" s="3073"/>
      <c r="W38" s="3073"/>
      <c r="X38" s="3073"/>
      <c r="Y38" s="3073"/>
    </row>
    <row r="39" spans="1:25" s="2703" customFormat="1" ht="15">
      <c r="A39" s="2718"/>
      <c r="B39" s="2716" t="s">
        <v>3586</v>
      </c>
      <c r="C39" s="2878"/>
      <c r="D39" s="2879"/>
      <c r="E39" s="3087"/>
      <c r="F39" s="2880"/>
      <c r="G39" s="3073"/>
      <c r="H39" s="3073"/>
      <c r="I39" s="3073"/>
      <c r="J39" s="3073"/>
      <c r="K39" s="3073"/>
      <c r="L39" s="3073"/>
      <c r="M39" s="3073"/>
      <c r="N39" s="3073"/>
      <c r="O39" s="3073"/>
      <c r="P39" s="3073"/>
      <c r="Q39" s="3073"/>
      <c r="R39" s="3073"/>
      <c r="S39" s="3073"/>
      <c r="T39" s="3073"/>
      <c r="U39" s="3073"/>
      <c r="V39" s="3073"/>
      <c r="W39" s="3073"/>
      <c r="X39" s="3073"/>
      <c r="Y39" s="3073"/>
    </row>
    <row r="40" spans="1:25" s="2703" customFormat="1" ht="15">
      <c r="A40" s="2718"/>
      <c r="B40" s="2716" t="s">
        <v>3587</v>
      </c>
      <c r="C40" s="2878"/>
      <c r="D40" s="2879"/>
      <c r="E40" s="3087"/>
      <c r="F40" s="2880"/>
      <c r="G40" s="3073"/>
      <c r="H40" s="3073"/>
      <c r="I40" s="3073"/>
      <c r="J40" s="3073"/>
      <c r="K40" s="3073"/>
      <c r="L40" s="3073"/>
      <c r="M40" s="3073"/>
      <c r="N40" s="3073"/>
      <c r="O40" s="3073"/>
      <c r="P40" s="3073"/>
      <c r="Q40" s="3073"/>
      <c r="R40" s="3073"/>
      <c r="S40" s="3073"/>
      <c r="T40" s="3073"/>
      <c r="U40" s="3073"/>
      <c r="V40" s="3073"/>
      <c r="W40" s="3073"/>
      <c r="X40" s="3073"/>
      <c r="Y40" s="3073"/>
    </row>
    <row r="41" spans="1:25" s="2703" customFormat="1" ht="15">
      <c r="A41" s="2719"/>
      <c r="B41" s="2720" t="s">
        <v>3746</v>
      </c>
      <c r="C41" s="2878" t="s">
        <v>84</v>
      </c>
      <c r="D41" s="2879">
        <v>2</v>
      </c>
      <c r="E41" s="3087"/>
      <c r="F41" s="2880">
        <f>D41*E41</f>
        <v>0</v>
      </c>
      <c r="G41" s="3073"/>
      <c r="H41" s="3073"/>
      <c r="I41" s="3073"/>
      <c r="J41" s="3073"/>
      <c r="K41" s="3073"/>
      <c r="L41" s="3073"/>
      <c r="M41" s="3073"/>
      <c r="N41" s="3073"/>
      <c r="O41" s="3073"/>
      <c r="P41" s="3073"/>
      <c r="Q41" s="3073"/>
      <c r="R41" s="3073"/>
      <c r="S41" s="3073"/>
      <c r="T41" s="3073"/>
      <c r="U41" s="3073"/>
      <c r="V41" s="3073"/>
      <c r="W41" s="3073"/>
      <c r="X41" s="3073"/>
      <c r="Y41" s="3073"/>
    </row>
    <row r="42" spans="1:25" s="2703" customFormat="1" ht="15">
      <c r="A42" s="2718"/>
      <c r="B42" s="2716" t="s">
        <v>3584</v>
      </c>
      <c r="C42" s="2878"/>
      <c r="D42" s="2879"/>
      <c r="E42" s="3087"/>
      <c r="F42" s="2880"/>
      <c r="G42" s="3073"/>
      <c r="H42" s="3073"/>
      <c r="I42" s="3073"/>
      <c r="J42" s="3073"/>
      <c r="K42" s="3073"/>
      <c r="L42" s="3073"/>
      <c r="M42" s="3073"/>
      <c r="N42" s="3073"/>
      <c r="O42" s="3073"/>
      <c r="P42" s="3073"/>
      <c r="Q42" s="3073"/>
      <c r="R42" s="3073"/>
      <c r="S42" s="3073"/>
      <c r="T42" s="3073"/>
      <c r="U42" s="3073"/>
      <c r="V42" s="3073"/>
      <c r="W42" s="3073"/>
      <c r="X42" s="3073"/>
      <c r="Y42" s="3073"/>
    </row>
    <row r="43" spans="1:25" s="2703" customFormat="1" ht="15">
      <c r="A43" s="2718"/>
      <c r="B43" s="2716" t="s">
        <v>3747</v>
      </c>
      <c r="C43" s="2878"/>
      <c r="D43" s="2879"/>
      <c r="E43" s="3087"/>
      <c r="F43" s="2880"/>
      <c r="G43" s="3073"/>
      <c r="H43" s="3073"/>
      <c r="I43" s="3073"/>
      <c r="J43" s="3073"/>
      <c r="K43" s="3073"/>
      <c r="L43" s="3073"/>
      <c r="M43" s="3073"/>
      <c r="N43" s="3073"/>
      <c r="O43" s="3073"/>
      <c r="P43" s="3073"/>
      <c r="Q43" s="3073"/>
      <c r="R43" s="3073"/>
      <c r="S43" s="3073"/>
      <c r="T43" s="3073"/>
      <c r="U43" s="3073"/>
      <c r="V43" s="3073"/>
      <c r="W43" s="3073"/>
      <c r="X43" s="3073"/>
      <c r="Y43" s="3073"/>
    </row>
    <row r="44" spans="1:25" s="2703" customFormat="1" ht="15">
      <c r="A44" s="2718"/>
      <c r="B44" s="2716" t="s">
        <v>3586</v>
      </c>
      <c r="C44" s="2878"/>
      <c r="D44" s="2879"/>
      <c r="E44" s="3087"/>
      <c r="F44" s="2880"/>
      <c r="G44" s="3073"/>
      <c r="H44" s="3073"/>
      <c r="I44" s="3073"/>
      <c r="J44" s="3073"/>
      <c r="K44" s="3073"/>
      <c r="L44" s="3073"/>
      <c r="M44" s="3073"/>
      <c r="N44" s="3073"/>
      <c r="O44" s="3073"/>
      <c r="P44" s="3073"/>
      <c r="Q44" s="3073"/>
      <c r="R44" s="3073"/>
      <c r="S44" s="3073"/>
      <c r="T44" s="3073"/>
      <c r="U44" s="3073"/>
      <c r="V44" s="3073"/>
      <c r="W44" s="3073"/>
      <c r="X44" s="3073"/>
      <c r="Y44" s="3073"/>
    </row>
    <row r="45" spans="1:25" s="2703" customFormat="1" ht="15">
      <c r="A45" s="2718"/>
      <c r="B45" s="2716" t="s">
        <v>3587</v>
      </c>
      <c r="C45" s="2878"/>
      <c r="D45" s="2879"/>
      <c r="E45" s="3087"/>
      <c r="F45" s="2880"/>
      <c r="G45" s="3073"/>
      <c r="H45" s="3073"/>
      <c r="I45" s="3073"/>
      <c r="J45" s="3073"/>
      <c r="K45" s="3073"/>
      <c r="L45" s="3073"/>
      <c r="M45" s="3073"/>
      <c r="N45" s="3073"/>
      <c r="O45" s="3073"/>
      <c r="P45" s="3073"/>
      <c r="Q45" s="3073"/>
      <c r="R45" s="3073"/>
      <c r="S45" s="3073"/>
      <c r="T45" s="3073"/>
      <c r="U45" s="3073"/>
      <c r="V45" s="3073"/>
      <c r="W45" s="3073"/>
      <c r="X45" s="3073"/>
      <c r="Y45" s="3073"/>
    </row>
    <row r="46" spans="1:25" s="2703" customFormat="1" ht="15">
      <c r="A46" s="2719"/>
      <c r="B46" s="2720" t="s">
        <v>3748</v>
      </c>
      <c r="C46" s="2878" t="s">
        <v>84</v>
      </c>
      <c r="D46" s="2879">
        <v>1</v>
      </c>
      <c r="E46" s="3087"/>
      <c r="F46" s="2880">
        <f>D46*E46</f>
        <v>0</v>
      </c>
      <c r="G46" s="3073"/>
      <c r="H46" s="3073"/>
      <c r="I46" s="3073"/>
      <c r="J46" s="3073"/>
      <c r="K46" s="3073"/>
      <c r="L46" s="3073"/>
      <c r="M46" s="3073"/>
      <c r="N46" s="3073"/>
      <c r="O46" s="3073"/>
      <c r="P46" s="3073"/>
      <c r="Q46" s="3073"/>
      <c r="R46" s="3073"/>
      <c r="S46" s="3073"/>
      <c r="T46" s="3073"/>
      <c r="U46" s="3073"/>
      <c r="V46" s="3073"/>
      <c r="W46" s="3073"/>
      <c r="X46" s="3073"/>
      <c r="Y46" s="3073"/>
    </row>
    <row r="47" spans="1:25" s="2703" customFormat="1" ht="15">
      <c r="A47" s="2719"/>
      <c r="B47" s="2720"/>
      <c r="C47" s="2878"/>
      <c r="D47" s="2879"/>
      <c r="E47" s="3087"/>
      <c r="F47" s="2880"/>
      <c r="G47" s="3073"/>
      <c r="H47" s="3073"/>
      <c r="I47" s="3073"/>
      <c r="J47" s="3073"/>
      <c r="K47" s="3073"/>
      <c r="L47" s="3073"/>
      <c r="M47" s="3073"/>
      <c r="N47" s="3073"/>
      <c r="O47" s="3073"/>
      <c r="P47" s="3073"/>
      <c r="Q47" s="3073"/>
      <c r="R47" s="3073"/>
      <c r="S47" s="3073"/>
      <c r="T47" s="3073"/>
      <c r="U47" s="3073"/>
      <c r="V47" s="3073"/>
      <c r="W47" s="3073"/>
      <c r="X47" s="3073"/>
      <c r="Y47" s="3073"/>
    </row>
    <row r="48" spans="1:25" s="2703" customFormat="1" ht="15">
      <c r="A48" s="2715">
        <f>COUNT($A$4:A47)+1</f>
        <v>3</v>
      </c>
      <c r="B48" s="2716" t="s">
        <v>3749</v>
      </c>
      <c r="C48" s="2878"/>
      <c r="D48" s="2879"/>
      <c r="E48" s="3087"/>
      <c r="F48" s="2880"/>
      <c r="G48" s="3073"/>
      <c r="H48" s="3073"/>
      <c r="I48" s="3073"/>
      <c r="J48" s="3073"/>
      <c r="K48" s="3073"/>
      <c r="L48" s="3073"/>
      <c r="M48" s="3073"/>
      <c r="N48" s="3073"/>
      <c r="O48" s="3073"/>
      <c r="P48" s="3073"/>
      <c r="Q48" s="3073"/>
      <c r="R48" s="3073"/>
      <c r="S48" s="3073"/>
      <c r="T48" s="3073"/>
      <c r="U48" s="3073"/>
      <c r="V48" s="3073"/>
      <c r="W48" s="3073"/>
      <c r="X48" s="3073"/>
      <c r="Y48" s="3073"/>
    </row>
    <row r="49" spans="1:25" s="2703" customFormat="1" ht="25.5">
      <c r="A49" s="2715"/>
      <c r="B49" s="2716" t="s">
        <v>3681</v>
      </c>
      <c r="C49" s="2878"/>
      <c r="D49" s="2879"/>
      <c r="E49" s="3087"/>
      <c r="F49" s="2880"/>
      <c r="G49" s="3073"/>
      <c r="H49" s="3073"/>
      <c r="I49" s="3073"/>
      <c r="J49" s="3073"/>
      <c r="K49" s="3073"/>
      <c r="L49" s="3073"/>
      <c r="M49" s="3073"/>
      <c r="N49" s="3073"/>
      <c r="O49" s="3073"/>
      <c r="P49" s="3073"/>
      <c r="Q49" s="3073"/>
      <c r="R49" s="3073"/>
      <c r="S49" s="3073"/>
      <c r="T49" s="3073"/>
      <c r="U49" s="3073"/>
      <c r="V49" s="3073"/>
      <c r="W49" s="3073"/>
      <c r="X49" s="3073"/>
      <c r="Y49" s="3073"/>
    </row>
    <row r="50" spans="1:25" s="2703" customFormat="1" ht="63.75">
      <c r="A50" s="2715"/>
      <c r="B50" s="2716" t="s">
        <v>3750</v>
      </c>
      <c r="C50" s="2878"/>
      <c r="D50" s="2879"/>
      <c r="E50" s="3087"/>
      <c r="F50" s="2880"/>
      <c r="G50" s="3073"/>
      <c r="H50" s="3073"/>
      <c r="I50" s="3073"/>
      <c r="J50" s="3073"/>
      <c r="K50" s="3073"/>
      <c r="L50" s="3073"/>
      <c r="M50" s="3073"/>
      <c r="N50" s="3073"/>
      <c r="O50" s="3073"/>
      <c r="P50" s="3073"/>
      <c r="Q50" s="3073"/>
      <c r="R50" s="3073"/>
      <c r="S50" s="3073"/>
      <c r="T50" s="3073"/>
      <c r="U50" s="3073"/>
      <c r="V50" s="3073"/>
      <c r="W50" s="3073"/>
      <c r="X50" s="3073"/>
      <c r="Y50" s="3073"/>
    </row>
    <row r="51" spans="1:25" s="2703" customFormat="1" ht="140.25">
      <c r="A51" s="2715"/>
      <c r="B51" s="2716" t="s">
        <v>3751</v>
      </c>
      <c r="C51" s="2878"/>
      <c r="D51" s="2879"/>
      <c r="E51" s="3087"/>
      <c r="F51" s="2880"/>
      <c r="G51" s="3073"/>
      <c r="H51" s="3073"/>
      <c r="I51" s="3073"/>
      <c r="J51" s="3073"/>
      <c r="K51" s="3073"/>
      <c r="L51" s="3073"/>
      <c r="M51" s="3073"/>
      <c r="N51" s="3073"/>
      <c r="O51" s="3073"/>
      <c r="P51" s="3073"/>
      <c r="Q51" s="3073"/>
      <c r="R51" s="3073"/>
      <c r="S51" s="3073"/>
      <c r="T51" s="3073"/>
      <c r="U51" s="3073"/>
      <c r="V51" s="3073"/>
      <c r="W51" s="3073"/>
      <c r="X51" s="3073"/>
      <c r="Y51" s="3073"/>
    </row>
    <row r="52" spans="1:25" s="2703" customFormat="1" ht="25.5">
      <c r="A52" s="2715"/>
      <c r="B52" s="2716" t="s">
        <v>3752</v>
      </c>
      <c r="C52" s="2878"/>
      <c r="D52" s="2879"/>
      <c r="E52" s="3087"/>
      <c r="F52" s="2880"/>
      <c r="G52" s="3073"/>
      <c r="H52" s="3073"/>
      <c r="I52" s="3073"/>
      <c r="J52" s="3073"/>
      <c r="K52" s="3073"/>
      <c r="L52" s="3073"/>
      <c r="M52" s="3073"/>
      <c r="N52" s="3073"/>
      <c r="O52" s="3073"/>
      <c r="P52" s="3073"/>
      <c r="Q52" s="3073"/>
      <c r="R52" s="3073"/>
      <c r="S52" s="3073"/>
      <c r="T52" s="3073"/>
      <c r="U52" s="3073"/>
      <c r="V52" s="3073"/>
      <c r="W52" s="3073"/>
      <c r="X52" s="3073"/>
      <c r="Y52" s="3073"/>
    </row>
    <row r="53" spans="1:25" s="2703" customFormat="1" ht="51">
      <c r="A53" s="2715"/>
      <c r="B53" s="2716" t="s">
        <v>3684</v>
      </c>
      <c r="C53" s="2878"/>
      <c r="D53" s="2879"/>
      <c r="E53" s="3087"/>
      <c r="F53" s="2880"/>
      <c r="G53" s="3073"/>
      <c r="H53" s="3073"/>
      <c r="I53" s="3073"/>
      <c r="J53" s="3073"/>
      <c r="K53" s="3073"/>
      <c r="L53" s="3073"/>
      <c r="M53" s="3073"/>
      <c r="N53" s="3073"/>
      <c r="O53" s="3073"/>
      <c r="P53" s="3073"/>
      <c r="Q53" s="3073"/>
      <c r="R53" s="3073"/>
      <c r="S53" s="3073"/>
      <c r="T53" s="3073"/>
      <c r="U53" s="3073"/>
      <c r="V53" s="3073"/>
      <c r="W53" s="3073"/>
      <c r="X53" s="3073"/>
      <c r="Y53" s="3073"/>
    </row>
    <row r="54" spans="1:25" s="2703" customFormat="1" ht="63.75">
      <c r="A54" s="2715"/>
      <c r="B54" s="2716" t="s">
        <v>3753</v>
      </c>
      <c r="C54" s="2878"/>
      <c r="D54" s="2879"/>
      <c r="E54" s="3087"/>
      <c r="F54" s="2880"/>
      <c r="G54" s="3073"/>
      <c r="H54" s="3073"/>
      <c r="I54" s="3073"/>
      <c r="J54" s="3073"/>
      <c r="K54" s="3073"/>
      <c r="L54" s="3073"/>
      <c r="M54" s="3073"/>
      <c r="N54" s="3073"/>
      <c r="O54" s="3073"/>
      <c r="P54" s="3073"/>
      <c r="Q54" s="3073"/>
      <c r="R54" s="3073"/>
      <c r="S54" s="3073"/>
      <c r="T54" s="3073"/>
      <c r="U54" s="3073"/>
      <c r="V54" s="3073"/>
      <c r="W54" s="3073"/>
      <c r="X54" s="3073"/>
      <c r="Y54" s="3073"/>
    </row>
    <row r="55" spans="1:25" s="2703" customFormat="1" ht="102">
      <c r="A55" s="2715"/>
      <c r="B55" s="2716" t="s">
        <v>3754</v>
      </c>
      <c r="C55" s="2878"/>
      <c r="D55" s="2879"/>
      <c r="E55" s="3087"/>
      <c r="F55" s="2880"/>
      <c r="G55" s="3073"/>
      <c r="H55" s="3073"/>
      <c r="I55" s="3073"/>
      <c r="J55" s="3073"/>
      <c r="K55" s="3073"/>
      <c r="L55" s="3073"/>
      <c r="M55" s="3073"/>
      <c r="N55" s="3073"/>
      <c r="O55" s="3073"/>
      <c r="P55" s="3073"/>
      <c r="Q55" s="3073"/>
      <c r="R55" s="3073"/>
      <c r="S55" s="3073"/>
      <c r="T55" s="3073"/>
      <c r="U55" s="3073"/>
      <c r="V55" s="3073"/>
      <c r="W55" s="3073"/>
      <c r="X55" s="3073"/>
      <c r="Y55" s="3073"/>
    </row>
    <row r="56" spans="1:25" s="2703" customFormat="1" ht="15">
      <c r="A56" s="2715"/>
      <c r="B56" s="2716" t="s">
        <v>3755</v>
      </c>
      <c r="C56" s="2878"/>
      <c r="D56" s="2879"/>
      <c r="E56" s="3087"/>
      <c r="F56" s="2880"/>
      <c r="G56" s="3073"/>
      <c r="H56" s="3073"/>
      <c r="I56" s="3073"/>
      <c r="J56" s="3073"/>
      <c r="K56" s="3073"/>
      <c r="L56" s="3073"/>
      <c r="M56" s="3073"/>
      <c r="N56" s="3073"/>
      <c r="O56" s="3073"/>
      <c r="P56" s="3073"/>
      <c r="Q56" s="3073"/>
      <c r="R56" s="3073"/>
      <c r="S56" s="3073"/>
      <c r="T56" s="3073"/>
      <c r="U56" s="3073"/>
      <c r="V56" s="3073"/>
      <c r="W56" s="3073"/>
      <c r="X56" s="3073"/>
      <c r="Y56" s="3073"/>
    </row>
    <row r="57" spans="1:25" s="2703" customFormat="1" ht="15">
      <c r="A57" s="2715"/>
      <c r="B57" s="2881" t="s">
        <v>3756</v>
      </c>
      <c r="C57" s="2878"/>
      <c r="D57" s="2879"/>
      <c r="E57" s="3087"/>
      <c r="F57" s="2880"/>
      <c r="G57" s="3073"/>
      <c r="H57" s="3073"/>
      <c r="I57" s="3073"/>
      <c r="J57" s="3073"/>
      <c r="K57" s="3073"/>
      <c r="L57" s="3073"/>
      <c r="M57" s="3073"/>
      <c r="N57" s="3073"/>
      <c r="O57" s="3073"/>
      <c r="P57" s="3073"/>
      <c r="Q57" s="3073"/>
      <c r="R57" s="3073"/>
      <c r="S57" s="3073"/>
      <c r="T57" s="3073"/>
      <c r="U57" s="3073"/>
      <c r="V57" s="3073"/>
      <c r="W57" s="3073"/>
      <c r="X57" s="3073"/>
      <c r="Y57" s="3073"/>
    </row>
    <row r="58" spans="1:25" s="2703" customFormat="1">
      <c r="A58" s="2709" t="s">
        <v>2744</v>
      </c>
      <c r="B58" s="2710" t="s">
        <v>3686</v>
      </c>
      <c r="C58" s="2882"/>
      <c r="D58" s="2883"/>
      <c r="E58" s="3088"/>
      <c r="F58" s="2883"/>
      <c r="G58" s="3073"/>
      <c r="H58" s="3073"/>
      <c r="I58" s="3073"/>
      <c r="J58" s="3073"/>
      <c r="K58" s="3073"/>
      <c r="L58" s="3073"/>
      <c r="M58" s="3073"/>
      <c r="N58" s="3073"/>
      <c r="O58" s="3073"/>
      <c r="P58" s="3073"/>
      <c r="Q58" s="3073"/>
      <c r="R58" s="3073"/>
      <c r="S58" s="3073"/>
      <c r="T58" s="3073"/>
      <c r="U58" s="3073"/>
      <c r="V58" s="3073"/>
      <c r="W58" s="3073"/>
      <c r="X58" s="3073"/>
      <c r="Y58" s="3073"/>
    </row>
    <row r="59" spans="1:25" s="2703" customFormat="1">
      <c r="A59" s="2709" t="s">
        <v>3580</v>
      </c>
      <c r="B59" s="2712" t="s">
        <v>3757</v>
      </c>
      <c r="C59" s="2876" t="s">
        <v>3582</v>
      </c>
      <c r="D59" s="2877">
        <v>1</v>
      </c>
      <c r="E59" s="3086"/>
      <c r="F59" s="2877">
        <f>D59*E59</f>
        <v>0</v>
      </c>
      <c r="G59" s="3073"/>
      <c r="H59" s="3073"/>
      <c r="I59" s="3073"/>
      <c r="J59" s="3073"/>
      <c r="K59" s="3073"/>
      <c r="L59" s="3073"/>
      <c r="M59" s="3073"/>
      <c r="N59" s="3073"/>
      <c r="O59" s="3073"/>
      <c r="P59" s="3073"/>
      <c r="Q59" s="3073"/>
      <c r="R59" s="3073"/>
      <c r="S59" s="3073"/>
      <c r="T59" s="3073"/>
      <c r="U59" s="3073"/>
      <c r="V59" s="3073"/>
      <c r="W59" s="3073"/>
      <c r="X59" s="3073"/>
      <c r="Y59" s="3073"/>
    </row>
    <row r="60" spans="1:25" s="2703" customFormat="1">
      <c r="A60" s="2709"/>
      <c r="B60" s="2712"/>
      <c r="C60" s="2884"/>
      <c r="D60" s="2885"/>
      <c r="E60" s="3089"/>
      <c r="F60" s="2885"/>
      <c r="G60" s="3073"/>
      <c r="H60" s="3073"/>
      <c r="I60" s="3073"/>
      <c r="J60" s="3073"/>
      <c r="K60" s="3073"/>
      <c r="L60" s="3073"/>
      <c r="M60" s="3073"/>
      <c r="N60" s="3073"/>
      <c r="O60" s="3073"/>
      <c r="P60" s="3073"/>
      <c r="Q60" s="3073"/>
      <c r="R60" s="3073"/>
      <c r="S60" s="3073"/>
      <c r="T60" s="3073"/>
      <c r="U60" s="3073"/>
      <c r="V60" s="3073"/>
      <c r="W60" s="3073"/>
      <c r="X60" s="3073"/>
      <c r="Y60" s="3073"/>
    </row>
    <row r="61" spans="1:25" s="1630" customFormat="1" ht="204">
      <c r="A61" s="2721">
        <f>COUNT($A$1:A59)+1</f>
        <v>4</v>
      </c>
      <c r="B61" s="2722" t="s">
        <v>3537</v>
      </c>
      <c r="C61" s="2876"/>
      <c r="D61" s="2877"/>
      <c r="E61" s="3086"/>
      <c r="F61" s="2877"/>
      <c r="G61" s="3074"/>
      <c r="H61" s="3074"/>
      <c r="I61" s="3074"/>
      <c r="J61" s="3075"/>
      <c r="K61" s="3075"/>
      <c r="L61" s="3075"/>
      <c r="M61" s="2199"/>
      <c r="N61" s="3075"/>
      <c r="O61" s="3075"/>
      <c r="P61" s="3075"/>
      <c r="Q61" s="3075"/>
      <c r="R61" s="3075"/>
      <c r="S61" s="2199"/>
      <c r="T61" s="3075"/>
      <c r="U61" s="2096"/>
      <c r="V61" s="2096"/>
      <c r="W61" s="2096"/>
      <c r="X61" s="2096"/>
      <c r="Y61" s="2096"/>
    </row>
    <row r="62" spans="1:25" s="2728" customFormat="1">
      <c r="A62" s="2723"/>
      <c r="B62" s="2724" t="s">
        <v>3538</v>
      </c>
      <c r="C62" s="2886"/>
      <c r="D62" s="2887"/>
      <c r="E62" s="2887"/>
      <c r="F62" s="2877"/>
      <c r="G62" s="3076"/>
      <c r="H62" s="3076"/>
      <c r="I62" s="3076"/>
      <c r="J62" s="3076"/>
      <c r="K62" s="3076"/>
      <c r="L62" s="3076"/>
      <c r="M62" s="3076"/>
      <c r="N62" s="3076"/>
      <c r="O62" s="3076"/>
      <c r="P62" s="3076"/>
      <c r="Q62" s="3076"/>
      <c r="R62" s="3076"/>
      <c r="S62" s="3076"/>
      <c r="T62" s="3076"/>
      <c r="U62" s="3076"/>
      <c r="V62" s="3076"/>
      <c r="W62" s="3076"/>
      <c r="X62" s="3076"/>
      <c r="Y62" s="3076"/>
    </row>
    <row r="63" spans="1:25" s="2728" customFormat="1">
      <c r="A63" s="2723"/>
      <c r="B63" s="2724" t="s">
        <v>3539</v>
      </c>
      <c r="C63" s="2886"/>
      <c r="D63" s="2887"/>
      <c r="E63" s="2887"/>
      <c r="F63" s="2877"/>
      <c r="G63" s="3076"/>
      <c r="H63" s="3076"/>
      <c r="I63" s="3076"/>
      <c r="J63" s="3076"/>
      <c r="K63" s="3076"/>
      <c r="L63" s="3076"/>
      <c r="M63" s="3076"/>
      <c r="N63" s="3076"/>
      <c r="O63" s="3076"/>
      <c r="P63" s="3076"/>
      <c r="Q63" s="3076"/>
      <c r="R63" s="3076"/>
      <c r="S63" s="3076"/>
      <c r="T63" s="3076"/>
      <c r="U63" s="3076"/>
      <c r="V63" s="3076"/>
      <c r="W63" s="3076"/>
      <c r="X63" s="3076"/>
      <c r="Y63" s="3076"/>
    </row>
    <row r="64" spans="1:25" s="2728" customFormat="1">
      <c r="A64" s="2723"/>
      <c r="B64" s="2724" t="s">
        <v>3540</v>
      </c>
      <c r="C64" s="2886"/>
      <c r="D64" s="2887"/>
      <c r="E64" s="2887"/>
      <c r="F64" s="2877"/>
      <c r="G64" s="3076"/>
      <c r="H64" s="3076"/>
      <c r="I64" s="3076"/>
      <c r="J64" s="3076"/>
      <c r="K64" s="3076"/>
      <c r="L64" s="3076"/>
      <c r="M64" s="3076"/>
      <c r="N64" s="3076"/>
      <c r="O64" s="3076"/>
      <c r="P64" s="3076"/>
      <c r="Q64" s="3076"/>
      <c r="R64" s="3076"/>
      <c r="S64" s="3076"/>
      <c r="T64" s="3076"/>
      <c r="U64" s="3076"/>
      <c r="V64" s="3076"/>
      <c r="W64" s="3076"/>
      <c r="X64" s="3076"/>
      <c r="Y64" s="3076"/>
    </row>
    <row r="65" spans="1:25" s="2728" customFormat="1">
      <c r="A65" s="2723"/>
      <c r="B65" s="2724" t="s">
        <v>3589</v>
      </c>
      <c r="C65" s="2886"/>
      <c r="D65" s="2887"/>
      <c r="E65" s="2887"/>
      <c r="F65" s="2877"/>
      <c r="G65" s="3076"/>
      <c r="H65" s="3076"/>
      <c r="I65" s="3076"/>
      <c r="J65" s="3076"/>
      <c r="K65" s="3076"/>
      <c r="L65" s="3076"/>
      <c r="M65" s="3076"/>
      <c r="N65" s="3076"/>
      <c r="O65" s="3076"/>
      <c r="P65" s="3076"/>
      <c r="Q65" s="3076"/>
      <c r="R65" s="3076"/>
      <c r="S65" s="3076"/>
      <c r="T65" s="3076"/>
      <c r="U65" s="3076"/>
      <c r="V65" s="3076"/>
      <c r="W65" s="3076"/>
      <c r="X65" s="3076"/>
      <c r="Y65" s="3076"/>
    </row>
    <row r="66" spans="1:25" s="1630" customFormat="1">
      <c r="A66" s="2709"/>
      <c r="B66" s="2729"/>
      <c r="C66" s="2876" t="s">
        <v>214</v>
      </c>
      <c r="D66" s="2877">
        <v>6600</v>
      </c>
      <c r="E66" s="3086"/>
      <c r="F66" s="2877">
        <f>D66*E66</f>
        <v>0</v>
      </c>
      <c r="G66" s="3074"/>
      <c r="H66" s="3074"/>
      <c r="I66" s="3074"/>
      <c r="J66" s="3075"/>
      <c r="K66" s="3075"/>
      <c r="L66" s="3075"/>
      <c r="M66" s="2199"/>
      <c r="N66" s="3075"/>
      <c r="O66" s="3075"/>
      <c r="P66" s="3075"/>
      <c r="Q66" s="3075"/>
      <c r="R66" s="3075"/>
      <c r="S66" s="2199"/>
      <c r="T66" s="3075"/>
      <c r="U66" s="2096"/>
      <c r="V66" s="2096"/>
      <c r="W66" s="2096"/>
      <c r="X66" s="2096"/>
      <c r="Y66" s="2096"/>
    </row>
    <row r="67" spans="1:25" s="1630" customFormat="1">
      <c r="A67" s="2709"/>
      <c r="B67" s="2729"/>
      <c r="C67" s="2876"/>
      <c r="D67" s="2877"/>
      <c r="E67" s="3086"/>
      <c r="F67" s="2877"/>
      <c r="G67" s="3074"/>
      <c r="H67" s="3074"/>
      <c r="I67" s="3074"/>
      <c r="J67" s="3075"/>
      <c r="K67" s="3075"/>
      <c r="L67" s="3075"/>
      <c r="M67" s="2199"/>
      <c r="N67" s="3075"/>
      <c r="O67" s="3075"/>
      <c r="P67" s="3075"/>
      <c r="Q67" s="3075"/>
      <c r="R67" s="3075"/>
      <c r="S67" s="2199"/>
      <c r="T67" s="3075"/>
      <c r="U67" s="2096"/>
      <c r="V67" s="2096"/>
      <c r="W67" s="2096"/>
      <c r="X67" s="2096"/>
      <c r="Y67" s="2096"/>
    </row>
    <row r="68" spans="1:25" s="1630" customFormat="1" ht="51">
      <c r="A68" s="2709">
        <f>COUNT($A$1:A67)+1</f>
        <v>5</v>
      </c>
      <c r="B68" s="2729" t="s">
        <v>3590</v>
      </c>
      <c r="C68" s="2876"/>
      <c r="D68" s="2877"/>
      <c r="E68" s="3086"/>
      <c r="F68" s="2877"/>
      <c r="G68" s="3074"/>
      <c r="H68" s="3074"/>
      <c r="I68" s="3074"/>
      <c r="J68" s="3075"/>
      <c r="K68" s="3075"/>
      <c r="L68" s="3075"/>
      <c r="M68" s="2199"/>
      <c r="N68" s="3075"/>
      <c r="O68" s="3075"/>
      <c r="P68" s="3075"/>
      <c r="Q68" s="3075"/>
      <c r="R68" s="3075"/>
      <c r="S68" s="2199"/>
      <c r="T68" s="3075"/>
      <c r="U68" s="2096"/>
      <c r="V68" s="2096"/>
      <c r="W68" s="2096"/>
      <c r="X68" s="2096"/>
      <c r="Y68" s="2096"/>
    </row>
    <row r="69" spans="1:25" s="1630" customFormat="1">
      <c r="A69" s="2709"/>
      <c r="B69" s="2730" t="s">
        <v>3591</v>
      </c>
      <c r="C69" s="2876" t="s">
        <v>1579</v>
      </c>
      <c r="D69" s="2877">
        <v>510</v>
      </c>
      <c r="E69" s="3086"/>
      <c r="F69" s="2877">
        <f>D69*E69</f>
        <v>0</v>
      </c>
      <c r="G69" s="3074"/>
      <c r="H69" s="3074"/>
      <c r="I69" s="3074"/>
      <c r="J69" s="3075"/>
      <c r="K69" s="3075"/>
      <c r="L69" s="3075"/>
      <c r="M69" s="2199"/>
      <c r="N69" s="3075"/>
      <c r="O69" s="3075"/>
      <c r="P69" s="3075"/>
      <c r="Q69" s="3075"/>
      <c r="R69" s="3075"/>
      <c r="S69" s="2199"/>
      <c r="T69" s="3075"/>
      <c r="U69" s="2096"/>
      <c r="V69" s="2096"/>
      <c r="W69" s="2096"/>
      <c r="X69" s="2096"/>
      <c r="Y69" s="2096"/>
    </row>
    <row r="70" spans="1:25" s="1630" customFormat="1">
      <c r="A70" s="2709"/>
      <c r="B70" s="2730" t="s">
        <v>3592</v>
      </c>
      <c r="C70" s="2876" t="s">
        <v>1579</v>
      </c>
      <c r="D70" s="2877">
        <v>42</v>
      </c>
      <c r="E70" s="3086"/>
      <c r="F70" s="2877">
        <f>D70*E70</f>
        <v>0</v>
      </c>
      <c r="G70" s="3074"/>
      <c r="H70" s="3074"/>
      <c r="I70" s="3074"/>
      <c r="J70" s="3075"/>
      <c r="K70" s="3075"/>
      <c r="L70" s="3075"/>
      <c r="M70" s="2199"/>
      <c r="N70" s="3075"/>
      <c r="O70" s="3075"/>
      <c r="P70" s="3075"/>
      <c r="Q70" s="3075"/>
      <c r="R70" s="3075"/>
      <c r="S70" s="2199"/>
      <c r="T70" s="3075"/>
      <c r="U70" s="2096"/>
      <c r="V70" s="2096"/>
      <c r="W70" s="2096"/>
      <c r="X70" s="2096"/>
      <c r="Y70" s="2096"/>
    </row>
    <row r="71" spans="1:25" s="1630" customFormat="1">
      <c r="A71" s="2709"/>
      <c r="B71" s="2730" t="s">
        <v>3687</v>
      </c>
      <c r="C71" s="2876" t="s">
        <v>1579</v>
      </c>
      <c r="D71" s="2877">
        <v>55</v>
      </c>
      <c r="E71" s="3086"/>
      <c r="F71" s="2877">
        <f>D71*E71</f>
        <v>0</v>
      </c>
      <c r="G71" s="3074"/>
      <c r="H71" s="3074"/>
      <c r="I71" s="3074"/>
      <c r="J71" s="3075"/>
      <c r="K71" s="3075"/>
      <c r="L71" s="3075"/>
      <c r="M71" s="2199"/>
      <c r="N71" s="3075"/>
      <c r="O71" s="3075"/>
      <c r="P71" s="3075"/>
      <c r="Q71" s="3075"/>
      <c r="R71" s="3075"/>
      <c r="S71" s="2199"/>
      <c r="T71" s="3075"/>
      <c r="U71" s="2096"/>
      <c r="V71" s="2096"/>
      <c r="W71" s="2096"/>
      <c r="X71" s="2096"/>
      <c r="Y71" s="2096"/>
    </row>
    <row r="72" spans="1:25" s="1630" customFormat="1">
      <c r="A72" s="2709"/>
      <c r="B72" s="2730" t="s">
        <v>3758</v>
      </c>
      <c r="C72" s="2876" t="s">
        <v>1579</v>
      </c>
      <c r="D72" s="2877">
        <v>9</v>
      </c>
      <c r="E72" s="3086"/>
      <c r="F72" s="2877">
        <f>D72*E72</f>
        <v>0</v>
      </c>
      <c r="G72" s="3074"/>
      <c r="H72" s="3074"/>
      <c r="I72" s="3074"/>
      <c r="J72" s="3075"/>
      <c r="K72" s="3075"/>
      <c r="L72" s="3075"/>
      <c r="M72" s="2199"/>
      <c r="N72" s="3075"/>
      <c r="O72" s="3075"/>
      <c r="P72" s="3075"/>
      <c r="Q72" s="3075"/>
      <c r="R72" s="3075"/>
      <c r="S72" s="2199"/>
      <c r="T72" s="3075"/>
      <c r="U72" s="2096"/>
      <c r="V72" s="2096"/>
      <c r="W72" s="2096"/>
      <c r="X72" s="2096"/>
      <c r="Y72" s="2096"/>
    </row>
    <row r="73" spans="1:25" s="1630" customFormat="1">
      <c r="A73" s="2729"/>
      <c r="B73" s="2729"/>
      <c r="C73" s="2888"/>
      <c r="D73" s="2889"/>
      <c r="E73" s="3086"/>
      <c r="F73" s="2877"/>
      <c r="G73" s="3074"/>
      <c r="H73" s="3074"/>
      <c r="I73" s="3074"/>
      <c r="J73" s="3075"/>
      <c r="K73" s="3075"/>
      <c r="L73" s="3075"/>
      <c r="M73" s="2199"/>
      <c r="N73" s="3075"/>
      <c r="O73" s="3075"/>
      <c r="P73" s="3075"/>
      <c r="Q73" s="3075"/>
      <c r="R73" s="3075"/>
      <c r="S73" s="2199"/>
      <c r="T73" s="3075"/>
      <c r="U73" s="2096"/>
      <c r="V73" s="2096"/>
      <c r="W73" s="2096"/>
      <c r="X73" s="2096"/>
      <c r="Y73" s="2096"/>
    </row>
    <row r="74" spans="1:25" s="2735" customFormat="1" ht="25.5">
      <c r="A74" s="2709">
        <f>COUNT($A$1:A73)+1</f>
        <v>6</v>
      </c>
      <c r="B74" s="2730" t="s">
        <v>3595</v>
      </c>
      <c r="C74" s="2890"/>
      <c r="D74" s="2891"/>
      <c r="E74" s="3090"/>
      <c r="F74" s="2877"/>
      <c r="G74" s="3077"/>
      <c r="H74" s="3078"/>
      <c r="I74" s="3078"/>
      <c r="J74" s="3078"/>
      <c r="K74" s="3078"/>
      <c r="L74" s="3078"/>
      <c r="M74" s="3078"/>
      <c r="N74" s="3078"/>
      <c r="O74" s="3078"/>
      <c r="P74" s="3078"/>
      <c r="Q74" s="3078"/>
      <c r="R74" s="3078"/>
      <c r="S74" s="3078"/>
      <c r="T74" s="3078"/>
      <c r="U74" s="3078"/>
      <c r="V74" s="3078"/>
      <c r="W74" s="3078"/>
      <c r="X74" s="3078"/>
      <c r="Y74" s="3078"/>
    </row>
    <row r="75" spans="1:25" s="2735" customFormat="1">
      <c r="A75" s="2736"/>
      <c r="B75" s="2730" t="s">
        <v>3596</v>
      </c>
      <c r="C75" s="2890" t="s">
        <v>84</v>
      </c>
      <c r="D75" s="2877">
        <v>8</v>
      </c>
      <c r="E75" s="3086"/>
      <c r="F75" s="2877">
        <f>D75*E75</f>
        <v>0</v>
      </c>
      <c r="G75" s="3077"/>
      <c r="H75" s="3078"/>
      <c r="I75" s="3078"/>
      <c r="J75" s="3078"/>
      <c r="K75" s="3078"/>
      <c r="L75" s="3078"/>
      <c r="M75" s="3078"/>
      <c r="N75" s="3078"/>
      <c r="O75" s="3078"/>
      <c r="P75" s="3078"/>
      <c r="Q75" s="3078"/>
      <c r="R75" s="3078"/>
      <c r="S75" s="3078"/>
      <c r="T75" s="3078"/>
      <c r="U75" s="3078"/>
      <c r="V75" s="3078"/>
      <c r="W75" s="3078"/>
      <c r="X75" s="3078"/>
      <c r="Y75" s="3078"/>
    </row>
    <row r="76" spans="1:25" s="2735" customFormat="1">
      <c r="A76" s="2736"/>
      <c r="B76" s="2730"/>
      <c r="C76" s="2890"/>
      <c r="D76" s="2877"/>
      <c r="E76" s="3086"/>
      <c r="F76" s="2877"/>
      <c r="G76" s="3077"/>
      <c r="H76" s="3078"/>
      <c r="I76" s="3078"/>
      <c r="J76" s="3078"/>
      <c r="K76" s="3078"/>
      <c r="L76" s="3078"/>
      <c r="M76" s="3078"/>
      <c r="N76" s="3078"/>
      <c r="O76" s="3078"/>
      <c r="P76" s="3078"/>
      <c r="Q76" s="3078"/>
      <c r="R76" s="3078"/>
      <c r="S76" s="3078"/>
      <c r="T76" s="3078"/>
      <c r="U76" s="3078"/>
      <c r="V76" s="3078"/>
      <c r="W76" s="3078"/>
      <c r="X76" s="3078"/>
      <c r="Y76" s="3078"/>
    </row>
    <row r="77" spans="1:25" s="2735" customFormat="1">
      <c r="A77" s="2709">
        <f>COUNT($A$1:A76)+1</f>
        <v>7</v>
      </c>
      <c r="B77" s="2737" t="s">
        <v>3597</v>
      </c>
      <c r="C77" s="2876"/>
      <c r="D77" s="2877"/>
      <c r="E77" s="3086"/>
      <c r="F77" s="2877"/>
      <c r="G77" s="3077"/>
      <c r="H77" s="3078"/>
      <c r="I77" s="3078"/>
      <c r="J77" s="3078"/>
      <c r="K77" s="3078"/>
      <c r="L77" s="3078"/>
      <c r="M77" s="3078"/>
      <c r="N77" s="3078"/>
      <c r="O77" s="3078"/>
      <c r="P77" s="3078"/>
      <c r="Q77" s="3078"/>
      <c r="R77" s="3078"/>
      <c r="S77" s="3078"/>
      <c r="T77" s="3078"/>
      <c r="U77" s="3078"/>
      <c r="V77" s="3078"/>
      <c r="W77" s="3078"/>
      <c r="X77" s="3078"/>
      <c r="Y77" s="3078"/>
    </row>
    <row r="78" spans="1:25" s="2735" customFormat="1" ht="127.5">
      <c r="A78" s="2709"/>
      <c r="B78" s="2738" t="s">
        <v>3598</v>
      </c>
      <c r="C78" s="2876"/>
      <c r="D78" s="2877"/>
      <c r="E78" s="3086"/>
      <c r="F78" s="2877"/>
      <c r="G78" s="3077"/>
      <c r="H78" s="3078"/>
      <c r="I78" s="3078"/>
      <c r="J78" s="3078"/>
      <c r="K78" s="3078"/>
      <c r="L78" s="3078"/>
      <c r="M78" s="3078"/>
      <c r="N78" s="3078"/>
      <c r="O78" s="3078"/>
      <c r="P78" s="3078"/>
      <c r="Q78" s="3078"/>
      <c r="R78" s="3078"/>
      <c r="S78" s="3078"/>
      <c r="T78" s="3078"/>
      <c r="U78" s="3078"/>
      <c r="V78" s="3078"/>
      <c r="W78" s="3078"/>
      <c r="X78" s="3078"/>
      <c r="Y78" s="3078"/>
    </row>
    <row r="79" spans="1:25" s="2735" customFormat="1">
      <c r="A79" s="2739"/>
      <c r="B79" s="2729"/>
      <c r="C79" s="2876" t="s">
        <v>96</v>
      </c>
      <c r="D79" s="2877">
        <v>590</v>
      </c>
      <c r="E79" s="3086"/>
      <c r="F79" s="2877">
        <f>D79*E79</f>
        <v>0</v>
      </c>
      <c r="G79" s="3077"/>
      <c r="H79" s="3078"/>
      <c r="I79" s="3078"/>
      <c r="J79" s="3078"/>
      <c r="K79" s="3078"/>
      <c r="L79" s="3078"/>
      <c r="M79" s="3078"/>
      <c r="N79" s="3078"/>
      <c r="O79" s="3078"/>
      <c r="P79" s="3078"/>
      <c r="Q79" s="3078"/>
      <c r="R79" s="3078"/>
      <c r="S79" s="3078"/>
      <c r="T79" s="3078"/>
      <c r="U79" s="3078"/>
      <c r="V79" s="3078"/>
      <c r="W79" s="3078"/>
      <c r="X79" s="3078"/>
      <c r="Y79" s="3078"/>
    </row>
    <row r="80" spans="1:25" s="2735" customFormat="1">
      <c r="A80" s="2739"/>
      <c r="B80" s="2729"/>
      <c r="C80" s="2876"/>
      <c r="D80" s="2877"/>
      <c r="E80" s="3086"/>
      <c r="F80" s="2877"/>
      <c r="G80" s="3077"/>
      <c r="H80" s="3078"/>
      <c r="I80" s="3078"/>
      <c r="J80" s="3078"/>
      <c r="K80" s="3078"/>
      <c r="L80" s="3078"/>
      <c r="M80" s="3078"/>
      <c r="N80" s="3078"/>
      <c r="O80" s="3078"/>
      <c r="P80" s="3078"/>
      <c r="Q80" s="3078"/>
      <c r="R80" s="3078"/>
      <c r="S80" s="3078"/>
      <c r="T80" s="3078"/>
      <c r="U80" s="3078"/>
      <c r="V80" s="3078"/>
      <c r="W80" s="3078"/>
      <c r="X80" s="3078"/>
      <c r="Y80" s="3078"/>
    </row>
    <row r="81" spans="1:25" s="2735" customFormat="1" ht="38.25">
      <c r="A81" s="2709">
        <f>COUNT($A$1:A80)+1</f>
        <v>8</v>
      </c>
      <c r="B81" s="2740" t="s">
        <v>3599</v>
      </c>
      <c r="C81" s="2878"/>
      <c r="D81" s="2879"/>
      <c r="E81" s="3091"/>
      <c r="F81" s="2879"/>
      <c r="G81" s="3077"/>
      <c r="H81" s="3078"/>
      <c r="I81" s="3078"/>
      <c r="J81" s="3078"/>
      <c r="K81" s="3078"/>
      <c r="L81" s="3078"/>
      <c r="M81" s="3078"/>
      <c r="N81" s="3078"/>
      <c r="O81" s="3078"/>
      <c r="P81" s="3078"/>
      <c r="Q81" s="3078"/>
      <c r="R81" s="3078"/>
      <c r="S81" s="3078"/>
      <c r="T81" s="3078"/>
      <c r="U81" s="3078"/>
      <c r="V81" s="3078"/>
      <c r="W81" s="3078"/>
      <c r="X81" s="3078"/>
      <c r="Y81" s="3078"/>
    </row>
    <row r="82" spans="1:25" s="2735" customFormat="1" ht="114.75">
      <c r="A82" s="2739"/>
      <c r="B82" s="2738" t="s">
        <v>3600</v>
      </c>
      <c r="C82" s="2892"/>
      <c r="D82" s="2893"/>
      <c r="E82" s="3091"/>
      <c r="F82" s="2879"/>
      <c r="G82" s="3077"/>
      <c r="H82" s="3078"/>
      <c r="I82" s="3078"/>
      <c r="J82" s="3078"/>
      <c r="K82" s="3078"/>
      <c r="L82" s="3078"/>
      <c r="M82" s="3078"/>
      <c r="N82" s="3078"/>
      <c r="O82" s="3078"/>
      <c r="P82" s="3078"/>
      <c r="Q82" s="3078"/>
      <c r="R82" s="3078"/>
      <c r="S82" s="3078"/>
      <c r="T82" s="3078"/>
      <c r="U82" s="3078"/>
      <c r="V82" s="3078"/>
      <c r="W82" s="3078"/>
      <c r="X82" s="3078"/>
      <c r="Y82" s="3078"/>
    </row>
    <row r="83" spans="1:25" s="2735" customFormat="1">
      <c r="A83" s="2739"/>
      <c r="B83" s="2738"/>
      <c r="C83" s="2878" t="s">
        <v>96</v>
      </c>
      <c r="D83" s="2879">
        <v>36</v>
      </c>
      <c r="E83" s="3087"/>
      <c r="F83" s="2879">
        <f>D83*E83</f>
        <v>0</v>
      </c>
      <c r="G83" s="3077"/>
      <c r="H83" s="3078"/>
      <c r="I83" s="3078"/>
      <c r="J83" s="3078"/>
      <c r="K83" s="3078"/>
      <c r="L83" s="3078"/>
      <c r="M83" s="3078"/>
      <c r="N83" s="3078"/>
      <c r="O83" s="3078"/>
      <c r="P83" s="3078"/>
      <c r="Q83" s="3078"/>
      <c r="R83" s="3078"/>
      <c r="S83" s="3078"/>
      <c r="T83" s="3078"/>
      <c r="U83" s="3078"/>
      <c r="V83" s="3078"/>
      <c r="W83" s="3078"/>
      <c r="X83" s="3078"/>
      <c r="Y83" s="3078"/>
    </row>
    <row r="84" spans="1:25" s="2735" customFormat="1">
      <c r="A84" s="2739"/>
      <c r="B84" s="2729"/>
      <c r="C84" s="2876"/>
      <c r="D84" s="2877"/>
      <c r="E84" s="3086"/>
      <c r="F84" s="2877"/>
      <c r="G84" s="3077"/>
      <c r="H84" s="3078"/>
      <c r="I84" s="3078"/>
      <c r="J84" s="3078"/>
      <c r="K84" s="3078"/>
      <c r="L84" s="3078"/>
      <c r="M84" s="3078"/>
      <c r="N84" s="3078"/>
      <c r="O84" s="3078"/>
      <c r="P84" s="3078"/>
      <c r="Q84" s="3078"/>
      <c r="R84" s="3078"/>
      <c r="S84" s="3078"/>
      <c r="T84" s="3078"/>
      <c r="U84" s="3078"/>
      <c r="V84" s="3078"/>
      <c r="W84" s="3078"/>
      <c r="X84" s="3078"/>
      <c r="Y84" s="3078"/>
    </row>
    <row r="85" spans="1:25" s="1630" customFormat="1">
      <c r="A85" s="2764">
        <f>COUNT($A$3:A84)+1</f>
        <v>9</v>
      </c>
      <c r="B85" s="2829" t="s">
        <v>3688</v>
      </c>
      <c r="C85" s="2894"/>
      <c r="D85" s="2895"/>
      <c r="E85" s="3092"/>
      <c r="F85" s="2896"/>
      <c r="G85" s="3079"/>
      <c r="H85" s="3075"/>
      <c r="I85" s="3075"/>
      <c r="J85" s="3075"/>
      <c r="K85" s="2199"/>
      <c r="L85" s="3075"/>
      <c r="M85" s="3075"/>
      <c r="N85" s="3075"/>
      <c r="O85" s="3075"/>
      <c r="P85" s="3075"/>
      <c r="Q85" s="2199"/>
      <c r="R85" s="3075"/>
      <c r="S85" s="2096"/>
      <c r="T85" s="2096"/>
      <c r="U85" s="2096"/>
      <c r="V85" s="2096"/>
      <c r="W85" s="2096"/>
      <c r="X85" s="2096"/>
      <c r="Y85" s="2096"/>
    </row>
    <row r="86" spans="1:25" s="1630" customFormat="1" ht="25.5">
      <c r="A86" s="2829"/>
      <c r="B86" s="2829" t="s">
        <v>3689</v>
      </c>
      <c r="C86" s="2894"/>
      <c r="D86" s="2895"/>
      <c r="E86" s="3092"/>
      <c r="F86" s="2896"/>
      <c r="G86" s="3079"/>
      <c r="H86" s="3075"/>
      <c r="I86" s="3075"/>
      <c r="J86" s="3075"/>
      <c r="K86" s="2199"/>
      <c r="L86" s="3075"/>
      <c r="M86" s="3075"/>
      <c r="N86" s="3075"/>
      <c r="O86" s="3075"/>
      <c r="P86" s="3075"/>
      <c r="Q86" s="2199"/>
      <c r="R86" s="3075"/>
      <c r="S86" s="2096"/>
      <c r="T86" s="2096"/>
      <c r="U86" s="2096"/>
      <c r="V86" s="2096"/>
      <c r="W86" s="2096"/>
      <c r="X86" s="2096"/>
      <c r="Y86" s="2096"/>
    </row>
    <row r="87" spans="1:25" s="1630" customFormat="1">
      <c r="A87" s="2829"/>
      <c r="B87" s="2829" t="s">
        <v>3690</v>
      </c>
      <c r="C87" s="2894"/>
      <c r="D87" s="2895"/>
      <c r="E87" s="3092"/>
      <c r="F87" s="2896"/>
      <c r="G87" s="3079"/>
      <c r="H87" s="3075"/>
      <c r="I87" s="3075"/>
      <c r="J87" s="3075"/>
      <c r="K87" s="2199"/>
      <c r="L87" s="3075"/>
      <c r="M87" s="3075"/>
      <c r="N87" s="3075"/>
      <c r="O87" s="3075"/>
      <c r="P87" s="3075"/>
      <c r="Q87" s="2199"/>
      <c r="R87" s="3075"/>
      <c r="S87" s="2096"/>
      <c r="T87" s="2096"/>
      <c r="U87" s="2096"/>
      <c r="V87" s="2096"/>
      <c r="W87" s="2096"/>
      <c r="X87" s="2096"/>
      <c r="Y87" s="2096"/>
    </row>
    <row r="88" spans="1:25" s="1630" customFormat="1">
      <c r="A88" s="2829"/>
      <c r="B88" s="2829" t="s">
        <v>3691</v>
      </c>
      <c r="C88" s="2894"/>
      <c r="D88" s="2895"/>
      <c r="E88" s="3092"/>
      <c r="F88" s="2896"/>
      <c r="G88" s="3079"/>
      <c r="H88" s="3075"/>
      <c r="I88" s="3075"/>
      <c r="J88" s="3075"/>
      <c r="K88" s="2199"/>
      <c r="L88" s="3075"/>
      <c r="M88" s="3075"/>
      <c r="N88" s="3075"/>
      <c r="O88" s="3075"/>
      <c r="P88" s="3075"/>
      <c r="Q88" s="2199"/>
      <c r="R88" s="3075"/>
      <c r="S88" s="2096"/>
      <c r="T88" s="2096"/>
      <c r="U88" s="2096"/>
      <c r="V88" s="2096"/>
      <c r="W88" s="2096"/>
      <c r="X88" s="2096"/>
      <c r="Y88" s="2096"/>
    </row>
    <row r="89" spans="1:25" s="1630" customFormat="1">
      <c r="A89" s="2829"/>
      <c r="B89" s="2829" t="s">
        <v>3692</v>
      </c>
      <c r="C89" s="2894"/>
      <c r="D89" s="2895"/>
      <c r="E89" s="3092"/>
      <c r="F89" s="2896"/>
      <c r="G89" s="3079"/>
      <c r="H89" s="3075"/>
      <c r="I89" s="3075"/>
      <c r="J89" s="3075"/>
      <c r="K89" s="2199"/>
      <c r="L89" s="3075"/>
      <c r="M89" s="3075"/>
      <c r="N89" s="3075"/>
      <c r="O89" s="3075"/>
      <c r="P89" s="3075"/>
      <c r="Q89" s="2199"/>
      <c r="R89" s="3075"/>
      <c r="S89" s="2096"/>
      <c r="T89" s="2096"/>
      <c r="U89" s="2096"/>
      <c r="V89" s="2096"/>
      <c r="W89" s="2096"/>
      <c r="X89" s="2096"/>
      <c r="Y89" s="2096"/>
    </row>
    <row r="90" spans="1:25" s="1630" customFormat="1">
      <c r="A90" s="2829"/>
      <c r="B90" s="2829" t="s">
        <v>3693</v>
      </c>
      <c r="C90" s="2894"/>
      <c r="D90" s="2895"/>
      <c r="E90" s="3092"/>
      <c r="F90" s="2896"/>
      <c r="G90" s="3079"/>
      <c r="H90" s="3075"/>
      <c r="I90" s="3075"/>
      <c r="J90" s="3075"/>
      <c r="K90" s="2199"/>
      <c r="L90" s="3075"/>
      <c r="M90" s="3075"/>
      <c r="N90" s="3075"/>
      <c r="O90" s="3075"/>
      <c r="P90" s="3075"/>
      <c r="Q90" s="2199"/>
      <c r="R90" s="3075"/>
      <c r="S90" s="2096"/>
      <c r="T90" s="2096"/>
      <c r="U90" s="2096"/>
      <c r="V90" s="2096"/>
      <c r="W90" s="2096"/>
      <c r="X90" s="2096"/>
      <c r="Y90" s="2096"/>
    </row>
    <row r="91" spans="1:25" s="1630" customFormat="1" ht="25.5">
      <c r="A91" s="2829"/>
      <c r="B91" s="2829" t="s">
        <v>3694</v>
      </c>
      <c r="C91" s="2894"/>
      <c r="D91" s="2895"/>
      <c r="E91" s="3092"/>
      <c r="F91" s="2896"/>
      <c r="G91" s="3079"/>
      <c r="H91" s="3075"/>
      <c r="I91" s="3075"/>
      <c r="J91" s="3075"/>
      <c r="K91" s="2199"/>
      <c r="L91" s="3075"/>
      <c r="M91" s="3075"/>
      <c r="N91" s="3075"/>
      <c r="O91" s="3075"/>
      <c r="P91" s="3075"/>
      <c r="Q91" s="2199"/>
      <c r="R91" s="3075"/>
      <c r="S91" s="2096"/>
      <c r="T91" s="2096"/>
      <c r="U91" s="2096"/>
      <c r="V91" s="2096"/>
      <c r="W91" s="2096"/>
      <c r="X91" s="2096"/>
      <c r="Y91" s="2096"/>
    </row>
    <row r="92" spans="1:25" s="1630" customFormat="1">
      <c r="A92" s="2832" t="s">
        <v>2744</v>
      </c>
      <c r="B92" s="2833" t="s">
        <v>3602</v>
      </c>
      <c r="C92" s="2894"/>
      <c r="D92" s="2895"/>
      <c r="E92" s="3092"/>
      <c r="F92" s="2896"/>
      <c r="G92" s="3079"/>
      <c r="H92" s="3075"/>
      <c r="I92" s="3075"/>
      <c r="J92" s="3075"/>
      <c r="K92" s="2199"/>
      <c r="L92" s="3075"/>
      <c r="M92" s="3075"/>
      <c r="N92" s="3075"/>
      <c r="O92" s="3075"/>
      <c r="P92" s="3075"/>
      <c r="Q92" s="2199"/>
      <c r="R92" s="3075"/>
      <c r="S92" s="2096"/>
      <c r="T92" s="2096"/>
      <c r="U92" s="2096"/>
      <c r="V92" s="2096"/>
      <c r="W92" s="2096"/>
      <c r="X92" s="2096"/>
      <c r="Y92" s="2096"/>
    </row>
    <row r="93" spans="1:25" s="1630" customFormat="1">
      <c r="A93" s="2829"/>
      <c r="B93" s="2829" t="s">
        <v>3695</v>
      </c>
      <c r="C93" s="2894"/>
      <c r="D93" s="2895"/>
      <c r="E93" s="3092"/>
      <c r="F93" s="2896"/>
      <c r="G93" s="3079"/>
      <c r="H93" s="3075"/>
      <c r="I93" s="3075"/>
      <c r="J93" s="3075"/>
      <c r="K93" s="2199"/>
      <c r="L93" s="3075"/>
      <c r="M93" s="3075"/>
      <c r="N93" s="3075"/>
      <c r="O93" s="3075"/>
      <c r="P93" s="3075"/>
      <c r="Q93" s="2199"/>
      <c r="R93" s="3075"/>
      <c r="S93" s="2096"/>
      <c r="T93" s="2096"/>
      <c r="U93" s="2096"/>
      <c r="V93" s="2096"/>
      <c r="W93" s="2096"/>
      <c r="X93" s="2096"/>
      <c r="Y93" s="2096"/>
    </row>
    <row r="94" spans="1:25" s="1630" customFormat="1">
      <c r="A94" s="2829"/>
      <c r="B94" s="2829" t="s">
        <v>3759</v>
      </c>
      <c r="C94" s="2894" t="s">
        <v>84</v>
      </c>
      <c r="D94" s="2895">
        <v>1</v>
      </c>
      <c r="E94" s="3093"/>
      <c r="F94" s="2897" t="str">
        <f>IF(AND(D94&lt;&gt;"",E94&lt;&gt;""),D94*E94,"")</f>
        <v/>
      </c>
      <c r="G94" s="3079"/>
      <c r="H94" s="3075"/>
      <c r="I94" s="3075"/>
      <c r="J94" s="3075"/>
      <c r="K94" s="2199"/>
      <c r="L94" s="3075"/>
      <c r="M94" s="3075"/>
      <c r="N94" s="3075"/>
      <c r="O94" s="3075"/>
      <c r="P94" s="3075"/>
      <c r="Q94" s="2199"/>
      <c r="R94" s="3075"/>
      <c r="S94" s="2096"/>
      <c r="T94" s="2096"/>
      <c r="U94" s="2096"/>
      <c r="V94" s="2096"/>
      <c r="W94" s="2096"/>
      <c r="X94" s="2096"/>
      <c r="Y94" s="2096"/>
    </row>
    <row r="95" spans="1:25" s="1630" customFormat="1">
      <c r="A95" s="2829"/>
      <c r="B95" s="2829" t="s">
        <v>3760</v>
      </c>
      <c r="C95" s="2894" t="s">
        <v>84</v>
      </c>
      <c r="D95" s="2895">
        <v>1</v>
      </c>
      <c r="E95" s="3093"/>
      <c r="F95" s="2897" t="str">
        <f>IF(AND(D95&lt;&gt;"",E95&lt;&gt;""),D95*E95,"")</f>
        <v/>
      </c>
      <c r="G95" s="3079"/>
      <c r="H95" s="3075"/>
      <c r="I95" s="3075"/>
      <c r="J95" s="3075"/>
      <c r="K95" s="2199"/>
      <c r="L95" s="3075"/>
      <c r="M95" s="3075"/>
      <c r="N95" s="3075"/>
      <c r="O95" s="3075"/>
      <c r="P95" s="3075"/>
      <c r="Q95" s="2199"/>
      <c r="R95" s="3075"/>
      <c r="S95" s="2096"/>
      <c r="T95" s="2096"/>
      <c r="U95" s="2096"/>
      <c r="V95" s="2096"/>
      <c r="W95" s="2096"/>
      <c r="X95" s="2096"/>
      <c r="Y95" s="2096"/>
    </row>
    <row r="96" spans="1:25" s="1630" customFormat="1">
      <c r="A96" s="2829"/>
      <c r="B96" s="2835" t="s">
        <v>3697</v>
      </c>
      <c r="C96" s="2894"/>
      <c r="D96" s="2895"/>
      <c r="E96" s="3094"/>
      <c r="F96" s="2896"/>
      <c r="G96" s="3079"/>
      <c r="H96" s="3075"/>
      <c r="I96" s="3075"/>
      <c r="J96" s="3075"/>
      <c r="K96" s="2199"/>
      <c r="L96" s="3075"/>
      <c r="M96" s="3075"/>
      <c r="N96" s="3075"/>
      <c r="O96" s="3075"/>
      <c r="P96" s="3075"/>
      <c r="Q96" s="2199"/>
      <c r="R96" s="3075"/>
      <c r="S96" s="2096"/>
      <c r="T96" s="2096"/>
      <c r="U96" s="2096"/>
      <c r="V96" s="2096"/>
      <c r="W96" s="2096"/>
      <c r="X96" s="2096"/>
      <c r="Y96" s="2096"/>
    </row>
    <row r="97" spans="1:25" s="2735" customFormat="1">
      <c r="A97" s="2739"/>
      <c r="B97" s="2729"/>
      <c r="C97" s="2876"/>
      <c r="D97" s="2877"/>
      <c r="E97" s="3086"/>
      <c r="F97" s="2877"/>
      <c r="G97" s="3077"/>
      <c r="H97" s="3078"/>
      <c r="I97" s="3078"/>
      <c r="J97" s="3078"/>
      <c r="K97" s="3078"/>
      <c r="L97" s="3078"/>
      <c r="M97" s="3078"/>
      <c r="N97" s="3078"/>
      <c r="O97" s="3078"/>
      <c r="P97" s="3078"/>
      <c r="Q97" s="3078"/>
      <c r="R97" s="3078"/>
      <c r="S97" s="3078"/>
      <c r="T97" s="3078"/>
      <c r="U97" s="3078"/>
      <c r="V97" s="3078"/>
      <c r="W97" s="3078"/>
      <c r="X97" s="3078"/>
      <c r="Y97" s="3078"/>
    </row>
    <row r="98" spans="1:25" s="2735" customFormat="1" ht="25.5">
      <c r="A98" s="2721">
        <f>COUNT($A$1:A97)+1</f>
        <v>10</v>
      </c>
      <c r="B98" s="2743" t="s">
        <v>3601</v>
      </c>
      <c r="C98" s="2898"/>
      <c r="D98" s="2899"/>
      <c r="E98" s="3086"/>
      <c r="F98" s="2877"/>
      <c r="G98" s="3077"/>
      <c r="H98" s="3078"/>
      <c r="I98" s="3078"/>
      <c r="J98" s="3078"/>
      <c r="K98" s="3078"/>
      <c r="L98" s="3078"/>
      <c r="M98" s="3078"/>
      <c r="N98" s="3078"/>
      <c r="O98" s="3078"/>
      <c r="P98" s="3078"/>
      <c r="Q98" s="3078"/>
      <c r="R98" s="3078"/>
      <c r="S98" s="3078"/>
      <c r="T98" s="3078"/>
      <c r="U98" s="3078"/>
      <c r="V98" s="3078"/>
      <c r="W98" s="3078"/>
      <c r="X98" s="3078"/>
      <c r="Y98" s="3078"/>
    </row>
    <row r="99" spans="1:25" s="2735" customFormat="1">
      <c r="A99" s="2746" t="s">
        <v>2744</v>
      </c>
      <c r="B99" s="2743" t="s">
        <v>3602</v>
      </c>
      <c r="C99" s="2898"/>
      <c r="D99" s="2899"/>
      <c r="E99" s="3086"/>
      <c r="F99" s="2877"/>
      <c r="G99" s="3077"/>
      <c r="H99" s="3078"/>
      <c r="I99" s="3078"/>
      <c r="J99" s="3078"/>
      <c r="K99" s="3078"/>
      <c r="L99" s="3078"/>
      <c r="M99" s="3078"/>
      <c r="N99" s="3078"/>
      <c r="O99" s="3078"/>
      <c r="P99" s="3078"/>
      <c r="Q99" s="3078"/>
      <c r="R99" s="3078"/>
      <c r="S99" s="3078"/>
      <c r="T99" s="3078"/>
      <c r="U99" s="3078"/>
      <c r="V99" s="3078"/>
      <c r="W99" s="3078"/>
      <c r="X99" s="3078"/>
      <c r="Y99" s="3078"/>
    </row>
    <row r="100" spans="1:25" s="2735" customFormat="1">
      <c r="A100" s="2743" t="s">
        <v>3580</v>
      </c>
      <c r="B100" s="2747" t="s">
        <v>3603</v>
      </c>
      <c r="C100" s="2898" t="s">
        <v>84</v>
      </c>
      <c r="D100" s="2899">
        <v>9</v>
      </c>
      <c r="E100" s="3086"/>
      <c r="F100" s="2877">
        <f>D100*E100</f>
        <v>0</v>
      </c>
      <c r="G100" s="3077"/>
      <c r="H100" s="3078"/>
      <c r="I100" s="3078"/>
      <c r="J100" s="3078"/>
      <c r="K100" s="3078"/>
      <c r="L100" s="3078"/>
      <c r="M100" s="3078"/>
      <c r="N100" s="3078"/>
      <c r="O100" s="3078"/>
      <c r="P100" s="3078"/>
      <c r="Q100" s="3078"/>
      <c r="R100" s="3078"/>
      <c r="S100" s="3078"/>
      <c r="T100" s="3078"/>
      <c r="U100" s="3078"/>
      <c r="V100" s="3078"/>
      <c r="W100" s="3078"/>
      <c r="X100" s="3078"/>
      <c r="Y100" s="3078"/>
    </row>
    <row r="101" spans="1:25" s="2735" customFormat="1">
      <c r="A101" s="2748"/>
      <c r="B101" s="2716"/>
      <c r="C101" s="2900"/>
      <c r="D101" s="2901"/>
      <c r="E101" s="3086"/>
      <c r="F101" s="2877"/>
      <c r="G101" s="3077"/>
      <c r="H101" s="3078"/>
      <c r="I101" s="3078"/>
      <c r="J101" s="3078"/>
      <c r="K101" s="3078"/>
      <c r="L101" s="3078"/>
      <c r="M101" s="3078"/>
      <c r="N101" s="3078"/>
      <c r="O101" s="3078"/>
      <c r="P101" s="3078"/>
      <c r="Q101" s="3078"/>
      <c r="R101" s="3078"/>
      <c r="S101" s="3078"/>
      <c r="T101" s="3078"/>
      <c r="U101" s="3078"/>
      <c r="V101" s="3078"/>
      <c r="W101" s="3078"/>
      <c r="X101" s="3078"/>
      <c r="Y101" s="3078"/>
    </row>
    <row r="102" spans="1:25" s="2735" customFormat="1" ht="51">
      <c r="A102" s="2721">
        <f>COUNT($A$1:A101)+1</f>
        <v>11</v>
      </c>
      <c r="B102" s="2737" t="s">
        <v>3605</v>
      </c>
      <c r="C102" s="2876"/>
      <c r="D102" s="2877"/>
      <c r="E102" s="3086"/>
      <c r="F102" s="2877"/>
      <c r="G102" s="3077"/>
      <c r="H102" s="3078"/>
      <c r="I102" s="3078"/>
      <c r="J102" s="3078"/>
      <c r="K102" s="3078"/>
      <c r="L102" s="3078"/>
      <c r="M102" s="3078"/>
      <c r="N102" s="3078"/>
      <c r="O102" s="3078"/>
      <c r="P102" s="3078"/>
      <c r="Q102" s="3078"/>
      <c r="R102" s="3078"/>
      <c r="S102" s="3078"/>
      <c r="T102" s="3078"/>
      <c r="U102" s="3078"/>
      <c r="V102" s="3078"/>
      <c r="W102" s="3078"/>
      <c r="X102" s="3078"/>
      <c r="Y102" s="3078"/>
    </row>
    <row r="103" spans="1:25" s="2735" customFormat="1">
      <c r="A103" s="2748"/>
      <c r="B103" s="2737" t="s">
        <v>3761</v>
      </c>
      <c r="C103" s="2876" t="s">
        <v>84</v>
      </c>
      <c r="D103" s="2877">
        <v>1</v>
      </c>
      <c r="E103" s="3086"/>
      <c r="F103" s="2877">
        <f>D103*E103</f>
        <v>0</v>
      </c>
      <c r="G103" s="3077"/>
      <c r="H103" s="3078"/>
      <c r="I103" s="3078"/>
      <c r="J103" s="3078"/>
      <c r="K103" s="3078"/>
      <c r="L103" s="3078"/>
      <c r="M103" s="3078"/>
      <c r="N103" s="3078"/>
      <c r="O103" s="3078"/>
      <c r="P103" s="3078"/>
      <c r="Q103" s="3078"/>
      <c r="R103" s="3078"/>
      <c r="S103" s="3078"/>
      <c r="T103" s="3078"/>
      <c r="U103" s="3078"/>
      <c r="V103" s="3078"/>
      <c r="W103" s="3078"/>
      <c r="X103" s="3078"/>
      <c r="Y103" s="3078"/>
    </row>
    <row r="104" spans="1:25" s="2735" customFormat="1">
      <c r="A104" s="2748"/>
      <c r="B104" s="2751"/>
      <c r="C104" s="2900"/>
      <c r="D104" s="2902"/>
      <c r="E104" s="3086"/>
      <c r="F104" s="2877"/>
      <c r="G104" s="3077"/>
      <c r="H104" s="3078"/>
      <c r="I104" s="3078"/>
      <c r="J104" s="3078"/>
      <c r="K104" s="3078"/>
      <c r="L104" s="3078"/>
      <c r="M104" s="3078"/>
      <c r="N104" s="3078"/>
      <c r="O104" s="3078"/>
      <c r="P104" s="3078"/>
      <c r="Q104" s="3078"/>
      <c r="R104" s="3078"/>
      <c r="S104" s="3078"/>
      <c r="T104" s="3078"/>
      <c r="U104" s="3078"/>
      <c r="V104" s="3078"/>
      <c r="W104" s="3078"/>
      <c r="X104" s="3078"/>
      <c r="Y104" s="3078"/>
    </row>
    <row r="105" spans="1:25" s="1630" customFormat="1" ht="25.5">
      <c r="A105" s="2715">
        <f>COUNT($A$4:A104)+1</f>
        <v>12</v>
      </c>
      <c r="B105" s="2743" t="s">
        <v>3607</v>
      </c>
      <c r="C105" s="2898"/>
      <c r="D105" s="2899"/>
      <c r="E105" s="3086"/>
      <c r="F105" s="2877"/>
      <c r="G105" s="3074"/>
      <c r="H105" s="3075"/>
      <c r="I105" s="3075"/>
      <c r="J105" s="3075"/>
      <c r="K105" s="2199"/>
      <c r="L105" s="3075"/>
      <c r="M105" s="3075"/>
      <c r="N105" s="3075"/>
      <c r="O105" s="3075"/>
      <c r="P105" s="3075"/>
      <c r="Q105" s="2199"/>
      <c r="R105" s="3075"/>
      <c r="S105" s="2096"/>
      <c r="T105" s="2096"/>
      <c r="U105" s="2096"/>
      <c r="V105" s="2096"/>
      <c r="W105" s="2096"/>
      <c r="X105" s="2096"/>
      <c r="Y105" s="2096"/>
    </row>
    <row r="106" spans="1:25" s="1630" customFormat="1">
      <c r="A106" s="2746" t="s">
        <v>2744</v>
      </c>
      <c r="B106" s="2743" t="s">
        <v>3608</v>
      </c>
      <c r="C106" s="2898"/>
      <c r="D106" s="2899"/>
      <c r="E106" s="3086"/>
      <c r="F106" s="2877"/>
      <c r="G106" s="3074"/>
      <c r="H106" s="3075"/>
      <c r="I106" s="3075"/>
      <c r="J106" s="3075"/>
      <c r="K106" s="2199"/>
      <c r="L106" s="3075"/>
      <c r="M106" s="3075"/>
      <c r="N106" s="3075"/>
      <c r="O106" s="3075"/>
      <c r="P106" s="3075"/>
      <c r="Q106" s="2199"/>
      <c r="R106" s="3075"/>
      <c r="S106" s="2096"/>
      <c r="T106" s="2096"/>
      <c r="U106" s="2096"/>
      <c r="V106" s="2096"/>
      <c r="W106" s="2096"/>
      <c r="X106" s="2096"/>
      <c r="Y106" s="2096"/>
    </row>
    <row r="107" spans="1:25" s="1630" customFormat="1">
      <c r="A107" s="2743" t="s">
        <v>3580</v>
      </c>
      <c r="B107" s="2747" t="s">
        <v>3609</v>
      </c>
      <c r="C107" s="2898" t="s">
        <v>84</v>
      </c>
      <c r="D107" s="2899">
        <v>2</v>
      </c>
      <c r="E107" s="3086"/>
      <c r="F107" s="2877">
        <f>D107*E107</f>
        <v>0</v>
      </c>
      <c r="G107" s="3074"/>
      <c r="H107" s="3075"/>
      <c r="I107" s="3075"/>
      <c r="J107" s="3075"/>
      <c r="K107" s="2199"/>
      <c r="L107" s="3075"/>
      <c r="M107" s="3075"/>
      <c r="N107" s="3075"/>
      <c r="O107" s="3075"/>
      <c r="P107" s="3075"/>
      <c r="Q107" s="2199"/>
      <c r="R107" s="3075"/>
      <c r="S107" s="2096"/>
      <c r="T107" s="2096"/>
      <c r="U107" s="2096"/>
      <c r="V107" s="2096"/>
      <c r="W107" s="2096"/>
      <c r="X107" s="2096"/>
      <c r="Y107" s="2096"/>
    </row>
    <row r="108" spans="1:25" s="1630" customFormat="1">
      <c r="A108" s="2743" t="s">
        <v>3580</v>
      </c>
      <c r="B108" s="2747" t="s">
        <v>3610</v>
      </c>
      <c r="C108" s="2898" t="s">
        <v>84</v>
      </c>
      <c r="D108" s="2899">
        <v>12</v>
      </c>
      <c r="E108" s="3086"/>
      <c r="F108" s="2877">
        <f>D108*E108</f>
        <v>0</v>
      </c>
      <c r="G108" s="3074"/>
      <c r="H108" s="3075"/>
      <c r="I108" s="3075"/>
      <c r="J108" s="3075"/>
      <c r="K108" s="2199"/>
      <c r="L108" s="3075"/>
      <c r="M108" s="3075"/>
      <c r="N108" s="3075"/>
      <c r="O108" s="3075"/>
      <c r="P108" s="3075"/>
      <c r="Q108" s="2199"/>
      <c r="R108" s="3075"/>
      <c r="S108" s="2096"/>
      <c r="T108" s="2096"/>
      <c r="U108" s="2096"/>
      <c r="V108" s="2096"/>
      <c r="W108" s="2096"/>
      <c r="X108" s="2096"/>
      <c r="Y108" s="2096"/>
    </row>
    <row r="109" spans="1:25" s="1630" customFormat="1">
      <c r="A109" s="2743"/>
      <c r="B109" s="2747"/>
      <c r="C109" s="2898"/>
      <c r="D109" s="2899"/>
      <c r="E109" s="3086"/>
      <c r="F109" s="2877"/>
      <c r="G109" s="3074"/>
      <c r="H109" s="3075"/>
      <c r="I109" s="3075"/>
      <c r="J109" s="3075"/>
      <c r="K109" s="2199"/>
      <c r="L109" s="3075"/>
      <c r="M109" s="3075"/>
      <c r="N109" s="3075"/>
      <c r="O109" s="3075"/>
      <c r="P109" s="3075"/>
      <c r="Q109" s="2199"/>
      <c r="R109" s="3075"/>
      <c r="S109" s="2096"/>
      <c r="T109" s="2096"/>
      <c r="U109" s="2096"/>
      <c r="V109" s="2096"/>
      <c r="W109" s="2096"/>
      <c r="X109" s="2096"/>
      <c r="Y109" s="2096"/>
    </row>
    <row r="110" spans="1:25" s="1630" customFormat="1" ht="25.5">
      <c r="A110" s="2754">
        <f>COUNT($A$4:A109)+1</f>
        <v>13</v>
      </c>
      <c r="B110" s="2755" t="s">
        <v>3613</v>
      </c>
      <c r="C110" s="2898"/>
      <c r="D110" s="2899"/>
      <c r="E110" s="3095"/>
      <c r="F110" s="2877"/>
      <c r="G110" s="3074"/>
      <c r="H110" s="3075"/>
      <c r="I110" s="3075"/>
      <c r="J110" s="3075"/>
      <c r="K110" s="2199"/>
      <c r="L110" s="3075"/>
      <c r="M110" s="3075"/>
      <c r="N110" s="3075"/>
      <c r="O110" s="3075"/>
      <c r="P110" s="3075"/>
      <c r="Q110" s="2199"/>
      <c r="R110" s="3075"/>
      <c r="S110" s="2096"/>
      <c r="T110" s="2096"/>
      <c r="U110" s="2096"/>
      <c r="V110" s="2096"/>
      <c r="W110" s="2096"/>
      <c r="X110" s="2096"/>
      <c r="Y110" s="2096"/>
    </row>
    <row r="111" spans="1:25" s="1630" customFormat="1">
      <c r="A111" s="2756"/>
      <c r="B111" s="2729" t="s">
        <v>3762</v>
      </c>
      <c r="C111" s="2898" t="s">
        <v>1579</v>
      </c>
      <c r="D111" s="2899">
        <v>1</v>
      </c>
      <c r="E111" s="3096"/>
      <c r="F111" s="2877">
        <f t="shared" ref="F111:F122" si="0">D111*E111</f>
        <v>0</v>
      </c>
      <c r="G111" s="3074"/>
      <c r="H111" s="3075"/>
      <c r="I111" s="3075"/>
      <c r="J111" s="3075"/>
      <c r="K111" s="2199"/>
      <c r="L111" s="3075"/>
      <c r="M111" s="3075"/>
      <c r="N111" s="3075"/>
      <c r="O111" s="3075"/>
      <c r="P111" s="3075"/>
      <c r="Q111" s="2199"/>
      <c r="R111" s="3075"/>
      <c r="S111" s="2096"/>
      <c r="T111" s="2096"/>
      <c r="U111" s="2096"/>
      <c r="V111" s="2096"/>
      <c r="W111" s="2096"/>
      <c r="X111" s="2096"/>
      <c r="Y111" s="2096"/>
    </row>
    <row r="112" spans="1:25" s="1630" customFormat="1">
      <c r="A112" s="2757"/>
      <c r="B112" s="2729" t="s">
        <v>3614</v>
      </c>
      <c r="C112" s="2898" t="s">
        <v>1579</v>
      </c>
      <c r="D112" s="2899">
        <v>1</v>
      </c>
      <c r="E112" s="3086"/>
      <c r="F112" s="2877">
        <f t="shared" si="0"/>
        <v>0</v>
      </c>
      <c r="G112" s="3074"/>
      <c r="H112" s="3075"/>
      <c r="I112" s="3075"/>
      <c r="J112" s="3075"/>
      <c r="K112" s="2199"/>
      <c r="L112" s="3075"/>
      <c r="M112" s="3075"/>
      <c r="N112" s="3075"/>
      <c r="O112" s="3075"/>
      <c r="P112" s="3075"/>
      <c r="Q112" s="2199"/>
      <c r="R112" s="3075"/>
      <c r="S112" s="2096"/>
      <c r="T112" s="2096"/>
      <c r="U112" s="2096"/>
      <c r="V112" s="2096"/>
      <c r="W112" s="2096"/>
      <c r="X112" s="2096"/>
      <c r="Y112" s="2096"/>
    </row>
    <row r="113" spans="1:25" s="1630" customFormat="1">
      <c r="A113" s="2756"/>
      <c r="B113" s="2729" t="s">
        <v>3615</v>
      </c>
      <c r="C113" s="2898" t="s">
        <v>1579</v>
      </c>
      <c r="D113" s="2899">
        <v>2</v>
      </c>
      <c r="E113" s="3096"/>
      <c r="F113" s="2877">
        <f t="shared" si="0"/>
        <v>0</v>
      </c>
      <c r="G113" s="3074"/>
      <c r="H113" s="3075"/>
      <c r="I113" s="3075"/>
      <c r="J113" s="3075"/>
      <c r="K113" s="2199"/>
      <c r="L113" s="3075"/>
      <c r="M113" s="3075"/>
      <c r="N113" s="3075"/>
      <c r="O113" s="3075"/>
      <c r="P113" s="3075"/>
      <c r="Q113" s="2199"/>
      <c r="R113" s="3075"/>
      <c r="S113" s="2096"/>
      <c r="T113" s="2096"/>
      <c r="U113" s="2096"/>
      <c r="V113" s="2096"/>
      <c r="W113" s="2096"/>
      <c r="X113" s="2096"/>
      <c r="Y113" s="2096"/>
    </row>
    <row r="114" spans="1:25" s="1630" customFormat="1">
      <c r="A114" s="2756"/>
      <c r="B114" s="2729" t="s">
        <v>3763</v>
      </c>
      <c r="C114" s="2898" t="s">
        <v>1579</v>
      </c>
      <c r="D114" s="2899">
        <v>2</v>
      </c>
      <c r="E114" s="3096"/>
      <c r="F114" s="2877">
        <f t="shared" si="0"/>
        <v>0</v>
      </c>
      <c r="G114" s="3074"/>
      <c r="H114" s="3075"/>
      <c r="I114" s="3075"/>
      <c r="J114" s="3075"/>
      <c r="K114" s="2199"/>
      <c r="L114" s="3075"/>
      <c r="M114" s="3075"/>
      <c r="N114" s="3075"/>
      <c r="O114" s="3075"/>
      <c r="P114" s="3075"/>
      <c r="Q114" s="2199"/>
      <c r="R114" s="3075"/>
      <c r="S114" s="2096"/>
      <c r="T114" s="2096"/>
      <c r="U114" s="2096"/>
      <c r="V114" s="2096"/>
      <c r="W114" s="2096"/>
      <c r="X114" s="2096"/>
      <c r="Y114" s="2096"/>
    </row>
    <row r="115" spans="1:25" s="1630" customFormat="1">
      <c r="A115" s="2756"/>
      <c r="B115" s="2729" t="s">
        <v>3764</v>
      </c>
      <c r="C115" s="2898" t="s">
        <v>1579</v>
      </c>
      <c r="D115" s="2899">
        <v>1</v>
      </c>
      <c r="E115" s="3096"/>
      <c r="F115" s="2877">
        <f t="shared" si="0"/>
        <v>0</v>
      </c>
      <c r="G115" s="3074"/>
      <c r="H115" s="3075"/>
      <c r="I115" s="3075"/>
      <c r="J115" s="3075"/>
      <c r="K115" s="2199"/>
      <c r="L115" s="3075"/>
      <c r="M115" s="3075"/>
      <c r="N115" s="3075"/>
      <c r="O115" s="3075"/>
      <c r="P115" s="3075"/>
      <c r="Q115" s="2199"/>
      <c r="R115" s="3075"/>
      <c r="S115" s="2096"/>
      <c r="T115" s="2096"/>
      <c r="U115" s="2096"/>
      <c r="V115" s="2096"/>
      <c r="W115" s="2096"/>
      <c r="X115" s="2096"/>
      <c r="Y115" s="2096"/>
    </row>
    <row r="116" spans="1:25" s="1630" customFormat="1">
      <c r="A116" s="2756"/>
      <c r="B116" s="2729" t="s">
        <v>3765</v>
      </c>
      <c r="C116" s="2898" t="s">
        <v>1579</v>
      </c>
      <c r="D116" s="2899">
        <v>1</v>
      </c>
      <c r="E116" s="3096"/>
      <c r="F116" s="2877">
        <f t="shared" si="0"/>
        <v>0</v>
      </c>
      <c r="G116" s="3074"/>
      <c r="H116" s="3075"/>
      <c r="I116" s="3075"/>
      <c r="J116" s="3075"/>
      <c r="K116" s="2199"/>
      <c r="L116" s="3075"/>
      <c r="M116" s="3075"/>
      <c r="N116" s="3075"/>
      <c r="O116" s="3075"/>
      <c r="P116" s="3075"/>
      <c r="Q116" s="2199"/>
      <c r="R116" s="3075"/>
      <c r="S116" s="2096"/>
      <c r="T116" s="2096"/>
      <c r="U116" s="2096"/>
      <c r="V116" s="2096"/>
      <c r="W116" s="2096"/>
      <c r="X116" s="2096"/>
      <c r="Y116" s="2096"/>
    </row>
    <row r="117" spans="1:25" s="1630" customFormat="1">
      <c r="A117" s="2756"/>
      <c r="B117" s="2729" t="s">
        <v>3766</v>
      </c>
      <c r="C117" s="2898" t="s">
        <v>1579</v>
      </c>
      <c r="D117" s="2899">
        <v>1</v>
      </c>
      <c r="E117" s="3096"/>
      <c r="F117" s="2877">
        <f t="shared" si="0"/>
        <v>0</v>
      </c>
      <c r="G117" s="3074"/>
      <c r="H117" s="3075"/>
      <c r="I117" s="3075"/>
      <c r="J117" s="3075"/>
      <c r="K117" s="2199"/>
      <c r="L117" s="3075"/>
      <c r="M117" s="3075"/>
      <c r="N117" s="3075"/>
      <c r="O117" s="3075"/>
      <c r="P117" s="3075"/>
      <c r="Q117" s="2199"/>
      <c r="R117" s="3075"/>
      <c r="S117" s="2096"/>
      <c r="T117" s="2096"/>
      <c r="U117" s="2096"/>
      <c r="V117" s="2096"/>
      <c r="W117" s="2096"/>
      <c r="X117" s="2096"/>
      <c r="Y117" s="2096"/>
    </row>
    <row r="118" spans="1:25" s="1630" customFormat="1">
      <c r="A118" s="2756"/>
      <c r="B118" s="2729" t="s">
        <v>3767</v>
      </c>
      <c r="C118" s="2898" t="s">
        <v>1579</v>
      </c>
      <c r="D118" s="2899">
        <v>1</v>
      </c>
      <c r="E118" s="3096"/>
      <c r="F118" s="2877">
        <f t="shared" si="0"/>
        <v>0</v>
      </c>
      <c r="G118" s="3074"/>
      <c r="H118" s="3075"/>
      <c r="I118" s="3075"/>
      <c r="J118" s="3075"/>
      <c r="K118" s="2199"/>
      <c r="L118" s="3075"/>
      <c r="M118" s="3075"/>
      <c r="N118" s="3075"/>
      <c r="O118" s="3075"/>
      <c r="P118" s="3075"/>
      <c r="Q118" s="2199"/>
      <c r="R118" s="3075"/>
      <c r="S118" s="2096"/>
      <c r="T118" s="2096"/>
      <c r="U118" s="2096"/>
      <c r="V118" s="2096"/>
      <c r="W118" s="2096"/>
      <c r="X118" s="2096"/>
      <c r="Y118" s="2096"/>
    </row>
    <row r="119" spans="1:25" s="1630" customFormat="1">
      <c r="A119" s="2756"/>
      <c r="B119" s="2729" t="s">
        <v>3768</v>
      </c>
      <c r="C119" s="2898" t="s">
        <v>1579</v>
      </c>
      <c r="D119" s="2899">
        <v>1</v>
      </c>
      <c r="E119" s="3096"/>
      <c r="F119" s="2877">
        <f t="shared" si="0"/>
        <v>0</v>
      </c>
      <c r="G119" s="3074"/>
      <c r="H119" s="3075"/>
      <c r="I119" s="3075"/>
      <c r="J119" s="3075"/>
      <c r="K119" s="2199"/>
      <c r="L119" s="3075"/>
      <c r="M119" s="3075"/>
      <c r="N119" s="3075"/>
      <c r="O119" s="3075"/>
      <c r="P119" s="3075"/>
      <c r="Q119" s="2199"/>
      <c r="R119" s="3075"/>
      <c r="S119" s="2096"/>
      <c r="T119" s="2096"/>
      <c r="U119" s="2096"/>
      <c r="V119" s="2096"/>
      <c r="W119" s="2096"/>
      <c r="X119" s="2096"/>
      <c r="Y119" s="2096"/>
    </row>
    <row r="120" spans="1:25" s="1630" customFormat="1">
      <c r="A120" s="2756"/>
      <c r="B120" s="2729" t="s">
        <v>3769</v>
      </c>
      <c r="C120" s="2898" t="s">
        <v>1579</v>
      </c>
      <c r="D120" s="2899">
        <v>1</v>
      </c>
      <c r="E120" s="3096"/>
      <c r="F120" s="2877">
        <f t="shared" si="0"/>
        <v>0</v>
      </c>
      <c r="G120" s="3074"/>
      <c r="H120" s="3075"/>
      <c r="I120" s="3075"/>
      <c r="J120" s="3075"/>
      <c r="K120" s="2199"/>
      <c r="L120" s="3075"/>
      <c r="M120" s="3075"/>
      <c r="N120" s="3075"/>
      <c r="O120" s="3075"/>
      <c r="P120" s="3075"/>
      <c r="Q120" s="2199"/>
      <c r="R120" s="3075"/>
      <c r="S120" s="2096"/>
      <c r="T120" s="2096"/>
      <c r="U120" s="2096"/>
      <c r="V120" s="2096"/>
      <c r="W120" s="2096"/>
      <c r="X120" s="2096"/>
      <c r="Y120" s="2096"/>
    </row>
    <row r="121" spans="1:25" s="1630" customFormat="1">
      <c r="A121" s="2756"/>
      <c r="B121" s="2729" t="s">
        <v>3770</v>
      </c>
      <c r="C121" s="2898" t="s">
        <v>1579</v>
      </c>
      <c r="D121" s="2899">
        <v>2</v>
      </c>
      <c r="E121" s="3096"/>
      <c r="F121" s="2877">
        <f t="shared" si="0"/>
        <v>0</v>
      </c>
      <c r="G121" s="3074"/>
      <c r="H121" s="3075"/>
      <c r="I121" s="3075"/>
      <c r="J121" s="3075"/>
      <c r="K121" s="2199"/>
      <c r="L121" s="3075"/>
      <c r="M121" s="3075"/>
      <c r="N121" s="3075"/>
      <c r="O121" s="3075"/>
      <c r="P121" s="3075"/>
      <c r="Q121" s="2199"/>
      <c r="R121" s="3075"/>
      <c r="S121" s="2096"/>
      <c r="T121" s="2096"/>
      <c r="U121" s="2096"/>
      <c r="V121" s="2096"/>
      <c r="W121" s="2096"/>
      <c r="X121" s="2096"/>
      <c r="Y121" s="2096"/>
    </row>
    <row r="122" spans="1:25" s="1630" customFormat="1">
      <c r="A122" s="2756"/>
      <c r="B122" s="2729" t="s">
        <v>3771</v>
      </c>
      <c r="C122" s="2898" t="s">
        <v>1579</v>
      </c>
      <c r="D122" s="2899">
        <v>1</v>
      </c>
      <c r="E122" s="3096"/>
      <c r="F122" s="2877">
        <f t="shared" si="0"/>
        <v>0</v>
      </c>
      <c r="G122" s="3074"/>
      <c r="H122" s="3075"/>
      <c r="I122" s="3075"/>
      <c r="J122" s="3075"/>
      <c r="K122" s="2199"/>
      <c r="L122" s="3075"/>
      <c r="M122" s="3075"/>
      <c r="N122" s="3075"/>
      <c r="O122" s="3075"/>
      <c r="P122" s="3075"/>
      <c r="Q122" s="2199"/>
      <c r="R122" s="3075"/>
      <c r="S122" s="2096"/>
      <c r="T122" s="2096"/>
      <c r="U122" s="2096"/>
      <c r="V122" s="2096"/>
      <c r="W122" s="2096"/>
      <c r="X122" s="2096"/>
      <c r="Y122" s="2096"/>
    </row>
    <row r="123" spans="1:25" s="1630" customFormat="1">
      <c r="A123" s="2756"/>
      <c r="B123" s="2729"/>
      <c r="C123" s="2898"/>
      <c r="D123" s="2899"/>
      <c r="E123" s="3096"/>
      <c r="F123" s="2877"/>
      <c r="G123" s="3074"/>
      <c r="H123" s="3075"/>
      <c r="I123" s="3075"/>
      <c r="J123" s="3075"/>
      <c r="K123" s="2199"/>
      <c r="L123" s="3075"/>
      <c r="M123" s="3075"/>
      <c r="N123" s="3075"/>
      <c r="O123" s="3075"/>
      <c r="P123" s="3075"/>
      <c r="Q123" s="2199"/>
      <c r="R123" s="3075"/>
      <c r="S123" s="2096"/>
      <c r="T123" s="2096"/>
      <c r="U123" s="2096"/>
      <c r="V123" s="2096"/>
      <c r="W123" s="2096"/>
      <c r="X123" s="2096"/>
      <c r="Y123" s="2096"/>
    </row>
    <row r="124" spans="1:25" s="1630" customFormat="1" ht="25.5">
      <c r="A124" s="2754">
        <f>COUNT($A$4:A123)+1</f>
        <v>14</v>
      </c>
      <c r="B124" s="2755" t="s">
        <v>3552</v>
      </c>
      <c r="C124" s="2898"/>
      <c r="D124" s="2899"/>
      <c r="E124" s="3095"/>
      <c r="F124" s="2877"/>
      <c r="G124" s="3074"/>
      <c r="H124" s="3075"/>
      <c r="I124" s="3075"/>
      <c r="J124" s="3075"/>
      <c r="K124" s="2199"/>
      <c r="L124" s="3075"/>
      <c r="M124" s="3075"/>
      <c r="N124" s="3075"/>
      <c r="O124" s="3075"/>
      <c r="P124" s="3075"/>
      <c r="Q124" s="2199"/>
      <c r="R124" s="3075"/>
      <c r="S124" s="2096"/>
      <c r="T124" s="2096"/>
      <c r="U124" s="2096"/>
      <c r="V124" s="2096"/>
      <c r="W124" s="2096"/>
      <c r="X124" s="2096"/>
      <c r="Y124" s="2096"/>
    </row>
    <row r="125" spans="1:25" s="1630" customFormat="1">
      <c r="A125" s="2756"/>
      <c r="B125" s="2729" t="s">
        <v>3618</v>
      </c>
      <c r="C125" s="2898" t="s">
        <v>1579</v>
      </c>
      <c r="D125" s="2899">
        <v>10</v>
      </c>
      <c r="E125" s="3096"/>
      <c r="F125" s="2877">
        <f t="shared" ref="F125:F128" si="1">D125*E125</f>
        <v>0</v>
      </c>
      <c r="G125" s="3074"/>
      <c r="H125" s="3075"/>
      <c r="I125" s="3075"/>
      <c r="J125" s="3075"/>
      <c r="K125" s="2199"/>
      <c r="L125" s="3075"/>
      <c r="M125" s="3075"/>
      <c r="N125" s="3075"/>
      <c r="O125" s="3075"/>
      <c r="P125" s="3075"/>
      <c r="Q125" s="2199"/>
      <c r="R125" s="3075"/>
      <c r="S125" s="2096"/>
      <c r="T125" s="2096"/>
      <c r="U125" s="2096"/>
      <c r="V125" s="2096"/>
      <c r="W125" s="2096"/>
      <c r="X125" s="2096"/>
      <c r="Y125" s="2096"/>
    </row>
    <row r="126" spans="1:25" s="1630" customFormat="1">
      <c r="A126" s="2757"/>
      <c r="B126" s="2729" t="s">
        <v>3534</v>
      </c>
      <c r="C126" s="2898" t="s">
        <v>1579</v>
      </c>
      <c r="D126" s="2899">
        <v>6</v>
      </c>
      <c r="E126" s="3086"/>
      <c r="F126" s="2877">
        <f t="shared" si="1"/>
        <v>0</v>
      </c>
      <c r="G126" s="3074"/>
      <c r="H126" s="3075"/>
      <c r="I126" s="3075"/>
      <c r="J126" s="3075"/>
      <c r="K126" s="2199"/>
      <c r="L126" s="3075"/>
      <c r="M126" s="3075"/>
      <c r="N126" s="3075"/>
      <c r="O126" s="3075"/>
      <c r="P126" s="3075"/>
      <c r="Q126" s="2199"/>
      <c r="R126" s="3075"/>
      <c r="S126" s="2096"/>
      <c r="T126" s="2096"/>
      <c r="U126" s="2096"/>
      <c r="V126" s="2096"/>
      <c r="W126" s="2096"/>
      <c r="X126" s="2096"/>
      <c r="Y126" s="2096"/>
    </row>
    <row r="127" spans="1:25" s="1630" customFormat="1">
      <c r="A127" s="2756"/>
      <c r="B127" s="2729" t="s">
        <v>3709</v>
      </c>
      <c r="C127" s="2898" t="s">
        <v>1579</v>
      </c>
      <c r="D127" s="2899">
        <v>2</v>
      </c>
      <c r="E127" s="3096"/>
      <c r="F127" s="2877">
        <f t="shared" si="1"/>
        <v>0</v>
      </c>
      <c r="G127" s="3074"/>
      <c r="H127" s="3075"/>
      <c r="I127" s="3075"/>
      <c r="J127" s="3075"/>
      <c r="K127" s="2199"/>
      <c r="L127" s="3075"/>
      <c r="M127" s="3075"/>
      <c r="N127" s="3075"/>
      <c r="O127" s="3075"/>
      <c r="P127" s="3075"/>
      <c r="Q127" s="2199"/>
      <c r="R127" s="3075"/>
      <c r="S127" s="2096"/>
      <c r="T127" s="2096"/>
      <c r="U127" s="2096"/>
      <c r="V127" s="2096"/>
      <c r="W127" s="2096"/>
      <c r="X127" s="2096"/>
      <c r="Y127" s="2096"/>
    </row>
    <row r="128" spans="1:25" s="1630" customFormat="1">
      <c r="A128" s="2756"/>
      <c r="B128" s="2729" t="s">
        <v>3772</v>
      </c>
      <c r="C128" s="2898" t="s">
        <v>1579</v>
      </c>
      <c r="D128" s="2899">
        <v>2</v>
      </c>
      <c r="E128" s="3096"/>
      <c r="F128" s="2877">
        <f t="shared" si="1"/>
        <v>0</v>
      </c>
      <c r="G128" s="3074"/>
      <c r="H128" s="3075"/>
      <c r="I128" s="3075"/>
      <c r="J128" s="3075"/>
      <c r="K128" s="2199"/>
      <c r="L128" s="3075"/>
      <c r="M128" s="3075"/>
      <c r="N128" s="3075"/>
      <c r="O128" s="3075"/>
      <c r="P128" s="3075"/>
      <c r="Q128" s="2199"/>
      <c r="R128" s="3075"/>
      <c r="S128" s="2096"/>
      <c r="T128" s="2096"/>
      <c r="U128" s="2096"/>
      <c r="V128" s="2096"/>
      <c r="W128" s="2096"/>
      <c r="X128" s="2096"/>
      <c r="Y128" s="2096"/>
    </row>
    <row r="129" spans="1:25" s="1630" customFormat="1">
      <c r="A129" s="2756"/>
      <c r="B129" s="2729"/>
      <c r="C129" s="2898"/>
      <c r="D129" s="2899"/>
      <c r="E129" s="3096"/>
      <c r="F129" s="2877"/>
      <c r="G129" s="3074"/>
      <c r="H129" s="3075"/>
      <c r="I129" s="3075"/>
      <c r="J129" s="3075"/>
      <c r="K129" s="2199"/>
      <c r="L129" s="3075"/>
      <c r="M129" s="3075"/>
      <c r="N129" s="3075"/>
      <c r="O129" s="3075"/>
      <c r="P129" s="3075"/>
      <c r="Q129" s="2199"/>
      <c r="R129" s="3075"/>
      <c r="S129" s="2096"/>
      <c r="T129" s="2096"/>
      <c r="U129" s="2096"/>
      <c r="V129" s="2096"/>
      <c r="W129" s="2096"/>
      <c r="X129" s="2096"/>
      <c r="Y129" s="2096"/>
    </row>
    <row r="130" spans="1:25" s="1630" customFormat="1" ht="38.25">
      <c r="A130" s="2754">
        <f>COUNT($A$4:A129)+1</f>
        <v>15</v>
      </c>
      <c r="B130" s="2839" t="s">
        <v>3710</v>
      </c>
      <c r="C130" s="2903"/>
      <c r="D130" s="2904"/>
      <c r="E130" s="3097"/>
      <c r="F130" s="2905"/>
      <c r="G130" s="3074"/>
      <c r="H130" s="3075"/>
      <c r="I130" s="3075"/>
      <c r="J130" s="3075"/>
      <c r="K130" s="2199"/>
      <c r="L130" s="3075"/>
      <c r="M130" s="3075"/>
      <c r="N130" s="3075"/>
      <c r="O130" s="3075"/>
      <c r="P130" s="3075"/>
      <c r="Q130" s="2199"/>
      <c r="R130" s="3075"/>
      <c r="S130" s="2096"/>
      <c r="T130" s="2096"/>
      <c r="U130" s="2096"/>
      <c r="V130" s="2096"/>
      <c r="W130" s="2096"/>
      <c r="X130" s="2096"/>
      <c r="Y130" s="2096"/>
    </row>
    <row r="131" spans="1:25" s="1630" customFormat="1">
      <c r="A131" s="2756"/>
      <c r="B131" s="2839" t="s">
        <v>3711</v>
      </c>
      <c r="C131" s="2903"/>
      <c r="D131" s="2904"/>
      <c r="E131" s="3097"/>
      <c r="F131" s="2905"/>
      <c r="G131" s="3074"/>
      <c r="H131" s="3075"/>
      <c r="I131" s="3075"/>
      <c r="J131" s="3075"/>
      <c r="K131" s="2199"/>
      <c r="L131" s="3075"/>
      <c r="M131" s="3075"/>
      <c r="N131" s="3075"/>
      <c r="O131" s="3075"/>
      <c r="P131" s="3075"/>
      <c r="Q131" s="2199"/>
      <c r="R131" s="3075"/>
      <c r="S131" s="2096"/>
      <c r="T131" s="2096"/>
      <c r="U131" s="2096"/>
      <c r="V131" s="2096"/>
      <c r="W131" s="2096"/>
      <c r="X131" s="2096"/>
      <c r="Y131" s="2096"/>
    </row>
    <row r="132" spans="1:25" s="1630" customFormat="1" ht="25.5">
      <c r="A132" s="2756"/>
      <c r="B132" s="2839" t="s">
        <v>3773</v>
      </c>
      <c r="C132" s="2903" t="s">
        <v>84</v>
      </c>
      <c r="D132" s="2904">
        <v>4</v>
      </c>
      <c r="E132" s="3097"/>
      <c r="F132" s="2905">
        <f t="shared" ref="F132:F135" si="2">D132*E132</f>
        <v>0</v>
      </c>
      <c r="G132" s="3074"/>
      <c r="H132" s="3075"/>
      <c r="I132" s="3075"/>
      <c r="J132" s="3075"/>
      <c r="K132" s="2199"/>
      <c r="L132" s="3075"/>
      <c r="M132" s="3075"/>
      <c r="N132" s="3075"/>
      <c r="O132" s="3075"/>
      <c r="P132" s="3075"/>
      <c r="Q132" s="2199"/>
      <c r="R132" s="3075"/>
      <c r="S132" s="2096"/>
      <c r="T132" s="2096"/>
      <c r="U132" s="2096"/>
      <c r="V132" s="2096"/>
      <c r="W132" s="2096"/>
      <c r="X132" s="2096"/>
      <c r="Y132" s="2096"/>
    </row>
    <row r="133" spans="1:25" s="1630" customFormat="1" ht="25.5">
      <c r="A133" s="2756"/>
      <c r="B133" s="2839" t="s">
        <v>3712</v>
      </c>
      <c r="C133" s="2903" t="s">
        <v>84</v>
      </c>
      <c r="D133" s="2904">
        <v>143</v>
      </c>
      <c r="E133" s="3097"/>
      <c r="F133" s="2905">
        <f t="shared" si="2"/>
        <v>0</v>
      </c>
      <c r="G133" s="3074"/>
      <c r="H133" s="3075"/>
      <c r="I133" s="3075"/>
      <c r="J133" s="3075"/>
      <c r="K133" s="2199"/>
      <c r="L133" s="3075"/>
      <c r="M133" s="3075"/>
      <c r="N133" s="3075"/>
      <c r="O133" s="3075"/>
      <c r="P133" s="3075"/>
      <c r="Q133" s="2199"/>
      <c r="R133" s="3075"/>
      <c r="S133" s="2096"/>
      <c r="T133" s="2096"/>
      <c r="U133" s="2096"/>
      <c r="V133" s="2096"/>
      <c r="W133" s="2096"/>
      <c r="X133" s="2096"/>
      <c r="Y133" s="2096"/>
    </row>
    <row r="134" spans="1:25" s="1630" customFormat="1" ht="25.5">
      <c r="A134" s="2756"/>
      <c r="B134" s="2839" t="s">
        <v>3774</v>
      </c>
      <c r="C134" s="2903" t="s">
        <v>84</v>
      </c>
      <c r="D134" s="2904">
        <v>4</v>
      </c>
      <c r="E134" s="3097"/>
      <c r="F134" s="2905">
        <f t="shared" si="2"/>
        <v>0</v>
      </c>
      <c r="G134" s="3074"/>
      <c r="H134" s="3075"/>
      <c r="I134" s="3075"/>
      <c r="J134" s="3075"/>
      <c r="K134" s="2199"/>
      <c r="L134" s="3075"/>
      <c r="M134" s="3075"/>
      <c r="N134" s="3075"/>
      <c r="O134" s="3075"/>
      <c r="P134" s="3075"/>
      <c r="Q134" s="2199"/>
      <c r="R134" s="3075"/>
      <c r="S134" s="2096"/>
      <c r="T134" s="2096"/>
      <c r="U134" s="2096"/>
      <c r="V134" s="2096"/>
      <c r="W134" s="2096"/>
      <c r="X134" s="2096"/>
      <c r="Y134" s="2096"/>
    </row>
    <row r="135" spans="1:25" s="1630" customFormat="1" ht="25.5">
      <c r="A135" s="2756"/>
      <c r="B135" s="2839" t="s">
        <v>3775</v>
      </c>
      <c r="C135" s="2903" t="s">
        <v>84</v>
      </c>
      <c r="D135" s="2904">
        <v>20</v>
      </c>
      <c r="E135" s="3097"/>
      <c r="F135" s="2905">
        <f t="shared" si="2"/>
        <v>0</v>
      </c>
      <c r="G135" s="3074"/>
      <c r="H135" s="3075"/>
      <c r="I135" s="3075"/>
      <c r="J135" s="3075"/>
      <c r="K135" s="2199"/>
      <c r="L135" s="3075"/>
      <c r="M135" s="3075"/>
      <c r="N135" s="3075"/>
      <c r="O135" s="3075"/>
      <c r="P135" s="3075"/>
      <c r="Q135" s="2199"/>
      <c r="R135" s="3075"/>
      <c r="S135" s="2096"/>
      <c r="T135" s="2096"/>
      <c r="U135" s="2096"/>
      <c r="V135" s="2096"/>
      <c r="W135" s="2096"/>
      <c r="X135" s="2096"/>
      <c r="Y135" s="2096"/>
    </row>
    <row r="136" spans="1:25" s="1630" customFormat="1">
      <c r="A136" s="2756"/>
      <c r="B136" s="2729"/>
      <c r="C136" s="2898"/>
      <c r="D136" s="2899"/>
      <c r="E136" s="3096"/>
      <c r="F136" s="2877"/>
      <c r="G136" s="3074"/>
      <c r="H136" s="3075"/>
      <c r="I136" s="3075"/>
      <c r="J136" s="3075"/>
      <c r="K136" s="2199"/>
      <c r="L136" s="3075"/>
      <c r="M136" s="3075"/>
      <c r="N136" s="3075"/>
      <c r="O136" s="3075"/>
      <c r="P136" s="3075"/>
      <c r="Q136" s="2199"/>
      <c r="R136" s="3075"/>
      <c r="S136" s="2096"/>
      <c r="T136" s="2096"/>
      <c r="U136" s="2096"/>
      <c r="V136" s="2096"/>
      <c r="W136" s="2096"/>
      <c r="X136" s="2096"/>
      <c r="Y136" s="2096"/>
    </row>
    <row r="137" spans="1:25" s="1630" customFormat="1" ht="25.5">
      <c r="A137" s="2692">
        <f>COUNT($A$3:A136)+1</f>
        <v>16</v>
      </c>
      <c r="B137" s="2729" t="s">
        <v>3533</v>
      </c>
      <c r="C137" s="2876"/>
      <c r="D137" s="2877"/>
      <c r="E137" s="3098"/>
      <c r="F137" s="2877"/>
      <c r="G137" s="3074"/>
      <c r="H137" s="3075"/>
      <c r="I137" s="3075"/>
      <c r="J137" s="3075"/>
      <c r="K137" s="2199"/>
      <c r="L137" s="3075"/>
      <c r="M137" s="3075"/>
      <c r="N137" s="3075"/>
      <c r="O137" s="3075"/>
      <c r="P137" s="3075"/>
      <c r="Q137" s="2199"/>
      <c r="R137" s="3075"/>
      <c r="S137" s="2096"/>
      <c r="T137" s="2096"/>
      <c r="U137" s="2096"/>
      <c r="V137" s="2096"/>
      <c r="W137" s="2096"/>
      <c r="X137" s="2096"/>
      <c r="Y137" s="2096"/>
    </row>
    <row r="138" spans="1:25" s="1630" customFormat="1">
      <c r="A138" s="2692"/>
      <c r="B138" s="2729" t="s">
        <v>3618</v>
      </c>
      <c r="C138" s="2888" t="s">
        <v>1579</v>
      </c>
      <c r="D138" s="2877">
        <v>155</v>
      </c>
      <c r="E138" s="3086"/>
      <c r="F138" s="2877" t="str">
        <f>IF(AND(D138&lt;&gt;"",E138&lt;&gt;""),D138*E138,"")</f>
        <v/>
      </c>
      <c r="G138" s="3074"/>
      <c r="H138" s="3075"/>
      <c r="I138" s="3075"/>
      <c r="J138" s="3075"/>
      <c r="K138" s="2199"/>
      <c r="L138" s="3075"/>
      <c r="M138" s="3075"/>
      <c r="N138" s="3075"/>
      <c r="O138" s="3075"/>
      <c r="P138" s="3075"/>
      <c r="Q138" s="2199"/>
      <c r="R138" s="3075"/>
      <c r="S138" s="2096"/>
      <c r="T138" s="2096"/>
      <c r="U138" s="2096"/>
      <c r="V138" s="2096"/>
      <c r="W138" s="2096"/>
      <c r="X138" s="2096"/>
      <c r="Y138" s="2096"/>
    </row>
    <row r="139" spans="1:25" s="1630" customFormat="1">
      <c r="A139" s="2739"/>
      <c r="B139" s="2729" t="s">
        <v>3534</v>
      </c>
      <c r="C139" s="2888" t="s">
        <v>1579</v>
      </c>
      <c r="D139" s="2877">
        <v>6</v>
      </c>
      <c r="E139" s="3086"/>
      <c r="F139" s="2877" t="str">
        <f>IF(AND(D139&lt;&gt;"",E139&lt;&gt;""),D139*E139,"")</f>
        <v/>
      </c>
      <c r="G139" s="3074"/>
      <c r="H139" s="3075"/>
      <c r="I139" s="3075"/>
      <c r="J139" s="3075"/>
      <c r="K139" s="2199"/>
      <c r="L139" s="3075"/>
      <c r="M139" s="3075"/>
      <c r="N139" s="3075"/>
      <c r="O139" s="3075"/>
      <c r="P139" s="3075"/>
      <c r="Q139" s="2199"/>
      <c r="R139" s="3075"/>
      <c r="S139" s="2096"/>
      <c r="T139" s="2096"/>
      <c r="U139" s="2096"/>
      <c r="V139" s="2096"/>
      <c r="W139" s="2096"/>
      <c r="X139" s="2096"/>
      <c r="Y139" s="2096"/>
    </row>
    <row r="140" spans="1:25" s="1630" customFormat="1">
      <c r="A140" s="2739"/>
      <c r="B140" s="2729" t="s">
        <v>3709</v>
      </c>
      <c r="C140" s="2888" t="s">
        <v>1579</v>
      </c>
      <c r="D140" s="2877">
        <v>22</v>
      </c>
      <c r="E140" s="3086"/>
      <c r="F140" s="2877" t="str">
        <f>IF(AND(D140&lt;&gt;"",E140&lt;&gt;""),D140*E140,"")</f>
        <v/>
      </c>
      <c r="G140" s="3074"/>
      <c r="H140" s="3075"/>
      <c r="I140" s="3075"/>
      <c r="J140" s="3075"/>
      <c r="K140" s="2199"/>
      <c r="L140" s="3075"/>
      <c r="M140" s="3075"/>
      <c r="N140" s="3075"/>
      <c r="O140" s="3075"/>
      <c r="P140" s="3075"/>
      <c r="Q140" s="2199"/>
      <c r="R140" s="3075"/>
      <c r="S140" s="2096"/>
      <c r="T140" s="2096"/>
      <c r="U140" s="2096"/>
      <c r="V140" s="2096"/>
      <c r="W140" s="2096"/>
      <c r="X140" s="2096"/>
      <c r="Y140" s="2096"/>
    </row>
    <row r="141" spans="1:25" s="1630" customFormat="1">
      <c r="A141" s="2729" t="s">
        <v>3436</v>
      </c>
      <c r="B141" s="2729" t="s">
        <v>3535</v>
      </c>
      <c r="C141" s="2888"/>
      <c r="D141" s="2889"/>
      <c r="E141" s="3086"/>
      <c r="F141" s="2877"/>
      <c r="G141" s="3074"/>
      <c r="H141" s="3075"/>
      <c r="I141" s="3075"/>
      <c r="J141" s="3075"/>
      <c r="K141" s="2199"/>
      <c r="L141" s="3075"/>
      <c r="M141" s="3075"/>
      <c r="N141" s="3075"/>
      <c r="O141" s="3075"/>
      <c r="P141" s="3075"/>
      <c r="Q141" s="2199"/>
      <c r="R141" s="3075"/>
      <c r="S141" s="2096"/>
      <c r="T141" s="2096"/>
      <c r="U141" s="2096"/>
      <c r="V141" s="2096"/>
      <c r="W141" s="2096"/>
      <c r="X141" s="2096"/>
      <c r="Y141" s="2096"/>
    </row>
    <row r="142" spans="1:25" s="1630" customFormat="1">
      <c r="A142" s="2729"/>
      <c r="B142" s="2729"/>
      <c r="C142" s="2888"/>
      <c r="D142" s="2889"/>
      <c r="E142" s="3086"/>
      <c r="F142" s="2877"/>
      <c r="G142" s="3074"/>
      <c r="H142" s="3075"/>
      <c r="I142" s="3075"/>
      <c r="J142" s="3075"/>
      <c r="K142" s="2199"/>
      <c r="L142" s="3075"/>
      <c r="M142" s="3075"/>
      <c r="N142" s="3075"/>
      <c r="O142" s="3075"/>
      <c r="P142" s="3075"/>
      <c r="Q142" s="2199"/>
      <c r="R142" s="3075"/>
      <c r="S142" s="2096"/>
      <c r="T142" s="2096"/>
      <c r="U142" s="2096"/>
      <c r="V142" s="2096"/>
      <c r="W142" s="2096"/>
      <c r="X142" s="2096"/>
      <c r="Y142" s="2096"/>
    </row>
    <row r="143" spans="1:25" s="1630" customFormat="1" ht="25.5">
      <c r="A143" s="2692">
        <f>COUNT($A$3:A142)+1</f>
        <v>17</v>
      </c>
      <c r="B143" s="2729" t="s">
        <v>3776</v>
      </c>
      <c r="C143" s="2876"/>
      <c r="D143" s="2877"/>
      <c r="E143" s="3098"/>
      <c r="F143" s="2877"/>
      <c r="G143" s="3074"/>
      <c r="H143" s="3075"/>
      <c r="I143" s="3075"/>
      <c r="J143" s="3075"/>
      <c r="K143" s="2199"/>
      <c r="L143" s="3075"/>
      <c r="M143" s="3075"/>
      <c r="N143" s="3075"/>
      <c r="O143" s="3075"/>
      <c r="P143" s="3075"/>
      <c r="Q143" s="2199"/>
      <c r="R143" s="3075"/>
      <c r="S143" s="2096"/>
      <c r="T143" s="2096"/>
      <c r="U143" s="2096"/>
      <c r="V143" s="2096"/>
      <c r="W143" s="2096"/>
      <c r="X143" s="2096"/>
      <c r="Y143" s="2096"/>
    </row>
    <row r="144" spans="1:25" s="1630" customFormat="1" ht="25.5">
      <c r="A144" s="2692"/>
      <c r="B144" s="2729" t="s">
        <v>3777</v>
      </c>
      <c r="C144" s="2888" t="s">
        <v>84</v>
      </c>
      <c r="D144" s="2877">
        <v>2</v>
      </c>
      <c r="E144" s="3086"/>
      <c r="F144" s="2877" t="str">
        <f>IF(AND(D144&lt;&gt;"",E144&lt;&gt;""),D144*E144,"")</f>
        <v/>
      </c>
      <c r="G144" s="3074"/>
      <c r="H144" s="3075"/>
      <c r="I144" s="3075"/>
      <c r="J144" s="3075"/>
      <c r="K144" s="2199"/>
      <c r="L144" s="3075"/>
      <c r="M144" s="3075"/>
      <c r="N144" s="3075"/>
      <c r="O144" s="3075"/>
      <c r="P144" s="3075"/>
      <c r="Q144" s="2199"/>
      <c r="R144" s="3075"/>
      <c r="S144" s="2096"/>
      <c r="T144" s="2096"/>
      <c r="U144" s="2096"/>
      <c r="V144" s="2096"/>
      <c r="W144" s="2096"/>
      <c r="X144" s="2096"/>
      <c r="Y144" s="2096"/>
    </row>
    <row r="145" spans="1:25" s="1630" customFormat="1">
      <c r="A145" s="2729"/>
      <c r="B145" s="2729"/>
      <c r="C145" s="2888"/>
      <c r="D145" s="2889"/>
      <c r="E145" s="3086"/>
      <c r="F145" s="2877"/>
      <c r="G145" s="3074"/>
      <c r="H145" s="3075"/>
      <c r="I145" s="3075"/>
      <c r="J145" s="3075"/>
      <c r="K145" s="2199"/>
      <c r="L145" s="3075"/>
      <c r="M145" s="3075"/>
      <c r="N145" s="3075"/>
      <c r="O145" s="3075"/>
      <c r="P145" s="3075"/>
      <c r="Q145" s="2199"/>
      <c r="R145" s="3075"/>
      <c r="S145" s="2096"/>
      <c r="T145" s="2096"/>
      <c r="U145" s="2096"/>
      <c r="V145" s="2096"/>
      <c r="W145" s="2096"/>
      <c r="X145" s="2096"/>
      <c r="Y145" s="2096"/>
    </row>
    <row r="146" spans="1:25" s="1630" customFormat="1" ht="25.5">
      <c r="A146" s="2715">
        <f>COUNT($A$4:A145)+1</f>
        <v>18</v>
      </c>
      <c r="B146" s="2729" t="s">
        <v>3620</v>
      </c>
      <c r="C146" s="2876"/>
      <c r="D146" s="2877"/>
      <c r="E146" s="3099"/>
      <c r="F146" s="2877"/>
      <c r="G146" s="3079"/>
      <c r="H146" s="3075"/>
      <c r="I146" s="3075"/>
      <c r="J146" s="3075"/>
      <c r="K146" s="2199"/>
      <c r="L146" s="3075"/>
      <c r="M146" s="3075"/>
      <c r="N146" s="3075"/>
      <c r="O146" s="3075"/>
      <c r="P146" s="3075"/>
      <c r="Q146" s="2199"/>
      <c r="R146" s="3075"/>
      <c r="S146" s="2096"/>
      <c r="T146" s="2096"/>
      <c r="U146" s="2096"/>
      <c r="V146" s="2096"/>
      <c r="W146" s="2096"/>
      <c r="X146" s="2096"/>
      <c r="Y146" s="2096"/>
    </row>
    <row r="147" spans="1:25" s="1630" customFormat="1">
      <c r="A147" s="2753"/>
      <c r="B147" s="2729" t="s">
        <v>3621</v>
      </c>
      <c r="C147" s="2876"/>
      <c r="D147" s="2877"/>
      <c r="E147" s="3099"/>
      <c r="F147" s="2877"/>
      <c r="G147" s="3079"/>
      <c r="H147" s="3075"/>
      <c r="I147" s="3075"/>
      <c r="J147" s="3075"/>
      <c r="K147" s="2199"/>
      <c r="L147" s="3075"/>
      <c r="M147" s="3075"/>
      <c r="N147" s="3075"/>
      <c r="O147" s="3075"/>
      <c r="P147" s="3075"/>
      <c r="Q147" s="2199"/>
      <c r="R147" s="3075"/>
      <c r="S147" s="2096"/>
      <c r="T147" s="2096"/>
      <c r="U147" s="2096"/>
      <c r="V147" s="2096"/>
      <c r="W147" s="2096"/>
      <c r="X147" s="2096"/>
      <c r="Y147" s="2096"/>
    </row>
    <row r="148" spans="1:25" s="1630" customFormat="1">
      <c r="A148" s="2753"/>
      <c r="B148" s="2729" t="s">
        <v>3622</v>
      </c>
      <c r="C148" s="2876"/>
      <c r="D148" s="2877"/>
      <c r="E148" s="3099"/>
      <c r="F148" s="2877"/>
      <c r="G148" s="3079"/>
      <c r="H148" s="3075"/>
      <c r="I148" s="3075"/>
      <c r="J148" s="3075"/>
      <c r="K148" s="2199"/>
      <c r="L148" s="3075"/>
      <c r="M148" s="3075"/>
      <c r="N148" s="3075"/>
      <c r="O148" s="3075"/>
      <c r="P148" s="3075"/>
      <c r="Q148" s="2199"/>
      <c r="R148" s="3075"/>
      <c r="S148" s="2096"/>
      <c r="T148" s="2096"/>
      <c r="U148" s="2096"/>
      <c r="V148" s="2096"/>
      <c r="W148" s="2096"/>
      <c r="X148" s="2096"/>
      <c r="Y148" s="2096"/>
    </row>
    <row r="149" spans="1:25" s="1630" customFormat="1">
      <c r="A149" s="2753"/>
      <c r="B149" s="2729" t="s">
        <v>3623</v>
      </c>
      <c r="C149" s="2876"/>
      <c r="D149" s="2877"/>
      <c r="E149" s="3099"/>
      <c r="F149" s="2877"/>
      <c r="G149" s="3079"/>
      <c r="H149" s="3075"/>
      <c r="I149" s="3075"/>
      <c r="J149" s="3075"/>
      <c r="K149" s="2199"/>
      <c r="L149" s="3075"/>
      <c r="M149" s="3075"/>
      <c r="N149" s="3075"/>
      <c r="O149" s="3075"/>
      <c r="P149" s="3075"/>
      <c r="Q149" s="2199"/>
      <c r="R149" s="3075"/>
      <c r="S149" s="2096"/>
      <c r="T149" s="2096"/>
      <c r="U149" s="2096"/>
      <c r="V149" s="2096"/>
      <c r="W149" s="2096"/>
      <c r="X149" s="2096"/>
      <c r="Y149" s="2096"/>
    </row>
    <row r="150" spans="1:25" s="1630" customFormat="1">
      <c r="A150" s="2753"/>
      <c r="B150" s="2729" t="s">
        <v>3624</v>
      </c>
      <c r="C150" s="2876"/>
      <c r="D150" s="2877"/>
      <c r="E150" s="3099"/>
      <c r="F150" s="2877"/>
      <c r="G150" s="3079"/>
      <c r="H150" s="3075"/>
      <c r="I150" s="3075"/>
      <c r="J150" s="3075"/>
      <c r="K150" s="2199"/>
      <c r="L150" s="3075"/>
      <c r="M150" s="3075"/>
      <c r="N150" s="3075"/>
      <c r="O150" s="3075"/>
      <c r="P150" s="3075"/>
      <c r="Q150" s="2199"/>
      <c r="R150" s="3075"/>
      <c r="S150" s="2096"/>
      <c r="T150" s="2096"/>
      <c r="U150" s="2096"/>
      <c r="V150" s="2096"/>
      <c r="W150" s="2096"/>
      <c r="X150" s="2096"/>
      <c r="Y150" s="2096"/>
    </row>
    <row r="151" spans="1:25" s="1630" customFormat="1">
      <c r="A151" s="2753"/>
      <c r="B151" s="2729" t="s">
        <v>3625</v>
      </c>
      <c r="C151" s="2876"/>
      <c r="D151" s="2877"/>
      <c r="E151" s="3099"/>
      <c r="F151" s="2877"/>
      <c r="G151" s="3079"/>
      <c r="H151" s="3075"/>
      <c r="I151" s="3075"/>
      <c r="J151" s="3075"/>
      <c r="K151" s="2199"/>
      <c r="L151" s="3075"/>
      <c r="M151" s="3075"/>
      <c r="N151" s="3075"/>
      <c r="O151" s="3075"/>
      <c r="P151" s="3075"/>
      <c r="Q151" s="2199"/>
      <c r="R151" s="3075"/>
      <c r="S151" s="2096"/>
      <c r="T151" s="2096"/>
      <c r="U151" s="2096"/>
      <c r="V151" s="2096"/>
      <c r="W151" s="2096"/>
      <c r="X151" s="2096"/>
      <c r="Y151" s="2096"/>
    </row>
    <row r="152" spans="1:25" s="1630" customFormat="1">
      <c r="A152" s="2753"/>
      <c r="B152" s="2729" t="s">
        <v>3626</v>
      </c>
      <c r="C152" s="2876"/>
      <c r="D152" s="2877"/>
      <c r="E152" s="3099"/>
      <c r="F152" s="2877"/>
      <c r="G152" s="3079"/>
      <c r="H152" s="3075"/>
      <c r="I152" s="3075"/>
      <c r="J152" s="3075"/>
      <c r="K152" s="2199"/>
      <c r="L152" s="3075"/>
      <c r="M152" s="3075"/>
      <c r="N152" s="3075"/>
      <c r="O152" s="3075"/>
      <c r="P152" s="3075"/>
      <c r="Q152" s="2199"/>
      <c r="R152" s="3075"/>
      <c r="S152" s="2096"/>
      <c r="T152" s="2096"/>
      <c r="U152" s="2096"/>
      <c r="V152" s="2096"/>
      <c r="W152" s="2096"/>
      <c r="X152" s="2096"/>
      <c r="Y152" s="2096"/>
    </row>
    <row r="153" spans="1:25" s="1630" customFormat="1">
      <c r="A153" s="2753"/>
      <c r="B153" s="2729" t="s">
        <v>3627</v>
      </c>
      <c r="C153" s="2876"/>
      <c r="D153" s="2877"/>
      <c r="E153" s="3099"/>
      <c r="F153" s="2877"/>
      <c r="G153" s="3079"/>
      <c r="H153" s="3075"/>
      <c r="I153" s="3075"/>
      <c r="J153" s="3075"/>
      <c r="K153" s="2199"/>
      <c r="L153" s="3075"/>
      <c r="M153" s="3075"/>
      <c r="N153" s="3075"/>
      <c r="O153" s="3075"/>
      <c r="P153" s="3075"/>
      <c r="Q153" s="2199"/>
      <c r="R153" s="3075"/>
      <c r="S153" s="2096"/>
      <c r="T153" s="2096"/>
      <c r="U153" s="2096"/>
      <c r="V153" s="2096"/>
      <c r="W153" s="2096"/>
      <c r="X153" s="2096"/>
      <c r="Y153" s="2096"/>
    </row>
    <row r="154" spans="1:25" s="1630" customFormat="1" ht="25.5">
      <c r="A154" s="2753"/>
      <c r="B154" s="2737" t="s">
        <v>3628</v>
      </c>
      <c r="C154" s="2876"/>
      <c r="D154" s="2877"/>
      <c r="E154" s="3099"/>
      <c r="F154" s="2877"/>
      <c r="G154" s="3079"/>
      <c r="H154" s="3075"/>
      <c r="I154" s="3075"/>
      <c r="J154" s="3075"/>
      <c r="K154" s="2199"/>
      <c r="L154" s="3075"/>
      <c r="M154" s="3075"/>
      <c r="N154" s="3075"/>
      <c r="O154" s="3075"/>
      <c r="P154" s="3075"/>
      <c r="Q154" s="2199"/>
      <c r="R154" s="3075"/>
      <c r="S154" s="2096"/>
      <c r="T154" s="2096"/>
      <c r="U154" s="2096"/>
      <c r="V154" s="2096"/>
      <c r="W154" s="2096"/>
      <c r="X154" s="2096"/>
      <c r="Y154" s="2096"/>
    </row>
    <row r="155" spans="1:25" s="1630" customFormat="1">
      <c r="A155" s="2760" t="s">
        <v>2896</v>
      </c>
      <c r="B155" s="2729" t="s">
        <v>3629</v>
      </c>
      <c r="C155" s="2876"/>
      <c r="D155" s="2877"/>
      <c r="E155" s="3099"/>
      <c r="F155" s="2877"/>
      <c r="G155" s="3079"/>
      <c r="H155" s="3075"/>
      <c r="I155" s="3075"/>
      <c r="J155" s="3075"/>
      <c r="K155" s="2199"/>
      <c r="L155" s="3075"/>
      <c r="M155" s="3075"/>
      <c r="N155" s="3075"/>
      <c r="O155" s="3075"/>
      <c r="P155" s="3075"/>
      <c r="Q155" s="2199"/>
      <c r="R155" s="3075"/>
      <c r="S155" s="2096"/>
      <c r="T155" s="2096"/>
      <c r="U155" s="2096"/>
      <c r="V155" s="2096"/>
      <c r="W155" s="2096"/>
      <c r="X155" s="2096"/>
      <c r="Y155" s="2096"/>
    </row>
    <row r="156" spans="1:25" s="1630" customFormat="1">
      <c r="A156" s="2760"/>
      <c r="B156" s="2729" t="s">
        <v>3630</v>
      </c>
      <c r="C156" s="2876"/>
      <c r="D156" s="2877"/>
      <c r="E156" s="3100"/>
      <c r="F156" s="2877"/>
      <c r="G156" s="3079"/>
      <c r="H156" s="3075"/>
      <c r="I156" s="3075"/>
      <c r="J156" s="3075"/>
      <c r="K156" s="2199"/>
      <c r="L156" s="3075"/>
      <c r="M156" s="3075"/>
      <c r="N156" s="3075"/>
      <c r="O156" s="3075"/>
      <c r="P156" s="3075"/>
      <c r="Q156" s="2199"/>
      <c r="R156" s="3075"/>
      <c r="S156" s="2096"/>
      <c r="T156" s="2096"/>
      <c r="U156" s="2096"/>
      <c r="V156" s="2096"/>
      <c r="W156" s="2096"/>
      <c r="X156" s="2096"/>
      <c r="Y156" s="2096"/>
    </row>
    <row r="157" spans="1:25" s="1630" customFormat="1">
      <c r="A157" s="2753"/>
      <c r="B157" s="2761" t="s">
        <v>3778</v>
      </c>
      <c r="C157" s="2876" t="s">
        <v>84</v>
      </c>
      <c r="D157" s="2877">
        <v>1</v>
      </c>
      <c r="E157" s="3086"/>
      <c r="F157" s="2877">
        <f t="shared" ref="F157:F176" si="3">D157*E157</f>
        <v>0</v>
      </c>
      <c r="G157" s="3079"/>
      <c r="H157" s="3075"/>
      <c r="I157" s="3075"/>
      <c r="J157" s="3075"/>
      <c r="K157" s="2199"/>
      <c r="L157" s="3075"/>
      <c r="M157" s="3075"/>
      <c r="N157" s="3075"/>
      <c r="O157" s="3075"/>
      <c r="P157" s="3075"/>
      <c r="Q157" s="2199"/>
      <c r="R157" s="3075"/>
      <c r="S157" s="2096"/>
      <c r="T157" s="2096"/>
      <c r="U157" s="2096"/>
      <c r="V157" s="2096"/>
      <c r="W157" s="2096"/>
      <c r="X157" s="2096"/>
      <c r="Y157" s="2096"/>
    </row>
    <row r="158" spans="1:25" s="1630" customFormat="1">
      <c r="A158" s="2753"/>
      <c r="B158" s="2761" t="s">
        <v>3632</v>
      </c>
      <c r="C158" s="2876" t="s">
        <v>84</v>
      </c>
      <c r="D158" s="2877">
        <v>1</v>
      </c>
      <c r="E158" s="3086"/>
      <c r="F158" s="2877">
        <f t="shared" si="3"/>
        <v>0</v>
      </c>
      <c r="G158" s="3079"/>
      <c r="H158" s="3075"/>
      <c r="I158" s="3075"/>
      <c r="J158" s="3075"/>
      <c r="K158" s="2199"/>
      <c r="L158" s="3075"/>
      <c r="M158" s="3075"/>
      <c r="N158" s="3075"/>
      <c r="O158" s="3075"/>
      <c r="P158" s="3075"/>
      <c r="Q158" s="2199"/>
      <c r="R158" s="3075"/>
      <c r="S158" s="2096"/>
      <c r="T158" s="2096"/>
      <c r="U158" s="2096"/>
      <c r="V158" s="2096"/>
      <c r="W158" s="2096"/>
      <c r="X158" s="2096"/>
      <c r="Y158" s="2096"/>
    </row>
    <row r="159" spans="1:25" s="1630" customFormat="1">
      <c r="A159" s="2753"/>
      <c r="B159" s="2761" t="s">
        <v>3779</v>
      </c>
      <c r="C159" s="2876" t="s">
        <v>84</v>
      </c>
      <c r="D159" s="2877">
        <v>1</v>
      </c>
      <c r="E159" s="3086"/>
      <c r="F159" s="2877">
        <f t="shared" si="3"/>
        <v>0</v>
      </c>
      <c r="G159" s="3079"/>
      <c r="H159" s="3075"/>
      <c r="I159" s="3075"/>
      <c r="J159" s="3075"/>
      <c r="K159" s="2199"/>
      <c r="L159" s="3075"/>
      <c r="M159" s="3075"/>
      <c r="N159" s="3075"/>
      <c r="O159" s="3075"/>
      <c r="P159" s="3075"/>
      <c r="Q159" s="2199"/>
      <c r="R159" s="3075"/>
      <c r="S159" s="2096"/>
      <c r="T159" s="2096"/>
      <c r="U159" s="2096"/>
      <c r="V159" s="2096"/>
      <c r="W159" s="2096"/>
      <c r="X159" s="2096"/>
      <c r="Y159" s="2096"/>
    </row>
    <row r="160" spans="1:25" s="1630" customFormat="1">
      <c r="A160" s="2753"/>
      <c r="B160" s="2761" t="s">
        <v>3633</v>
      </c>
      <c r="C160" s="2876" t="s">
        <v>84</v>
      </c>
      <c r="D160" s="2877">
        <v>1</v>
      </c>
      <c r="E160" s="3086"/>
      <c r="F160" s="2877">
        <f t="shared" si="3"/>
        <v>0</v>
      </c>
      <c r="G160" s="3079"/>
      <c r="H160" s="3075"/>
      <c r="I160" s="3075"/>
      <c r="J160" s="3075"/>
      <c r="K160" s="2199"/>
      <c r="L160" s="3075"/>
      <c r="M160" s="3075"/>
      <c r="N160" s="3075"/>
      <c r="O160" s="3075"/>
      <c r="P160" s="3075"/>
      <c r="Q160" s="2199"/>
      <c r="R160" s="3075"/>
      <c r="S160" s="2096"/>
      <c r="T160" s="2096"/>
      <c r="U160" s="2096"/>
      <c r="V160" s="2096"/>
      <c r="W160" s="2096"/>
      <c r="X160" s="2096"/>
      <c r="Y160" s="2096"/>
    </row>
    <row r="161" spans="1:25" s="1630" customFormat="1">
      <c r="A161" s="2753"/>
      <c r="B161" s="2761" t="s">
        <v>3780</v>
      </c>
      <c r="C161" s="2876" t="s">
        <v>84</v>
      </c>
      <c r="D161" s="2877">
        <v>1</v>
      </c>
      <c r="E161" s="3086"/>
      <c r="F161" s="2877">
        <f t="shared" si="3"/>
        <v>0</v>
      </c>
      <c r="G161" s="3079"/>
      <c r="H161" s="3075"/>
      <c r="I161" s="3075"/>
      <c r="J161" s="3075"/>
      <c r="K161" s="2199"/>
      <c r="L161" s="3075"/>
      <c r="M161" s="3075"/>
      <c r="N161" s="3075"/>
      <c r="O161" s="3075"/>
      <c r="P161" s="3075"/>
      <c r="Q161" s="2199"/>
      <c r="R161" s="3075"/>
      <c r="S161" s="2096"/>
      <c r="T161" s="2096"/>
      <c r="U161" s="2096"/>
      <c r="V161" s="2096"/>
      <c r="W161" s="2096"/>
      <c r="X161" s="2096"/>
      <c r="Y161" s="2096"/>
    </row>
    <row r="162" spans="1:25" s="1630" customFormat="1">
      <c r="A162" s="2753"/>
      <c r="B162" s="2761" t="s">
        <v>3781</v>
      </c>
      <c r="C162" s="2876" t="s">
        <v>84</v>
      </c>
      <c r="D162" s="2877">
        <v>3</v>
      </c>
      <c r="E162" s="3086"/>
      <c r="F162" s="2877">
        <f t="shared" si="3"/>
        <v>0</v>
      </c>
      <c r="G162" s="3079"/>
      <c r="H162" s="3075"/>
      <c r="I162" s="3075"/>
      <c r="J162" s="3075"/>
      <c r="K162" s="2199"/>
      <c r="L162" s="3075"/>
      <c r="M162" s="3075"/>
      <c r="N162" s="3075"/>
      <c r="O162" s="3075"/>
      <c r="P162" s="3075"/>
      <c r="Q162" s="2199"/>
      <c r="R162" s="3075"/>
      <c r="S162" s="2096"/>
      <c r="T162" s="2096"/>
      <c r="U162" s="2096"/>
      <c r="V162" s="2096"/>
      <c r="W162" s="2096"/>
      <c r="X162" s="2096"/>
      <c r="Y162" s="2096"/>
    </row>
    <row r="163" spans="1:25" s="1630" customFormat="1">
      <c r="A163" s="2753"/>
      <c r="B163" s="2761" t="s">
        <v>3782</v>
      </c>
      <c r="C163" s="2876" t="s">
        <v>84</v>
      </c>
      <c r="D163" s="2877">
        <v>1</v>
      </c>
      <c r="E163" s="3086"/>
      <c r="F163" s="2877">
        <f t="shared" si="3"/>
        <v>0</v>
      </c>
      <c r="G163" s="3079"/>
      <c r="H163" s="3075"/>
      <c r="I163" s="3075"/>
      <c r="J163" s="3075"/>
      <c r="K163" s="2199"/>
      <c r="L163" s="3075"/>
      <c r="M163" s="3075"/>
      <c r="N163" s="3075"/>
      <c r="O163" s="3075"/>
      <c r="P163" s="3075"/>
      <c r="Q163" s="2199"/>
      <c r="R163" s="3075"/>
      <c r="S163" s="2096"/>
      <c r="T163" s="2096"/>
      <c r="U163" s="2096"/>
      <c r="V163" s="2096"/>
      <c r="W163" s="2096"/>
      <c r="X163" s="2096"/>
      <c r="Y163" s="2096"/>
    </row>
    <row r="164" spans="1:25" s="1630" customFormat="1">
      <c r="A164" s="2753"/>
      <c r="B164" s="2761" t="s">
        <v>3783</v>
      </c>
      <c r="C164" s="2876" t="s">
        <v>84</v>
      </c>
      <c r="D164" s="2877">
        <v>1</v>
      </c>
      <c r="E164" s="3086"/>
      <c r="F164" s="2877">
        <f t="shared" si="3"/>
        <v>0</v>
      </c>
      <c r="G164" s="3079"/>
      <c r="H164" s="3075"/>
      <c r="I164" s="3075"/>
      <c r="J164" s="3075"/>
      <c r="K164" s="2199"/>
      <c r="L164" s="3075"/>
      <c r="M164" s="3075"/>
      <c r="N164" s="3075"/>
      <c r="O164" s="3075"/>
      <c r="P164" s="3075"/>
      <c r="Q164" s="2199"/>
      <c r="R164" s="3075"/>
      <c r="S164" s="2096"/>
      <c r="T164" s="2096"/>
      <c r="U164" s="2096"/>
      <c r="V164" s="2096"/>
      <c r="W164" s="2096"/>
      <c r="X164" s="2096"/>
      <c r="Y164" s="2096"/>
    </row>
    <row r="165" spans="1:25" s="1630" customFormat="1">
      <c r="A165" s="2753"/>
      <c r="B165" s="2761" t="s">
        <v>3784</v>
      </c>
      <c r="C165" s="2876" t="s">
        <v>84</v>
      </c>
      <c r="D165" s="2877">
        <v>1</v>
      </c>
      <c r="E165" s="3086"/>
      <c r="F165" s="2877">
        <f t="shared" si="3"/>
        <v>0</v>
      </c>
      <c r="G165" s="3079"/>
      <c r="H165" s="3075"/>
      <c r="I165" s="3075"/>
      <c r="J165" s="3075"/>
      <c r="K165" s="2199"/>
      <c r="L165" s="3075"/>
      <c r="M165" s="3075"/>
      <c r="N165" s="3075"/>
      <c r="O165" s="3075"/>
      <c r="P165" s="3075"/>
      <c r="Q165" s="2199"/>
      <c r="R165" s="3075"/>
      <c r="S165" s="2096"/>
      <c r="T165" s="2096"/>
      <c r="U165" s="2096"/>
      <c r="V165" s="2096"/>
      <c r="W165" s="2096"/>
      <c r="X165" s="2096"/>
      <c r="Y165" s="2096"/>
    </row>
    <row r="166" spans="1:25" s="1630" customFormat="1">
      <c r="A166" s="2753"/>
      <c r="B166" s="2761" t="s">
        <v>3785</v>
      </c>
      <c r="C166" s="2876" t="s">
        <v>84</v>
      </c>
      <c r="D166" s="2877">
        <v>1</v>
      </c>
      <c r="E166" s="3086"/>
      <c r="F166" s="2877">
        <f t="shared" si="3"/>
        <v>0</v>
      </c>
      <c r="G166" s="3079"/>
      <c r="H166" s="3075"/>
      <c r="I166" s="3075"/>
      <c r="J166" s="3075"/>
      <c r="K166" s="2199"/>
      <c r="L166" s="3075"/>
      <c r="M166" s="3075"/>
      <c r="N166" s="3075"/>
      <c r="O166" s="3075"/>
      <c r="P166" s="3075"/>
      <c r="Q166" s="2199"/>
      <c r="R166" s="3075"/>
      <c r="S166" s="2096"/>
      <c r="T166" s="2096"/>
      <c r="U166" s="2096"/>
      <c r="V166" s="2096"/>
      <c r="W166" s="2096"/>
      <c r="X166" s="2096"/>
      <c r="Y166" s="2096"/>
    </row>
    <row r="167" spans="1:25" s="1630" customFormat="1">
      <c r="A167" s="2753"/>
      <c r="B167" s="2761" t="s">
        <v>3786</v>
      </c>
      <c r="C167" s="2876" t="s">
        <v>84</v>
      </c>
      <c r="D167" s="2877">
        <v>1</v>
      </c>
      <c r="E167" s="3086"/>
      <c r="F167" s="2877">
        <f t="shared" si="3"/>
        <v>0</v>
      </c>
      <c r="G167" s="3079"/>
      <c r="H167" s="3075"/>
      <c r="I167" s="3075"/>
      <c r="J167" s="3075"/>
      <c r="K167" s="2199"/>
      <c r="L167" s="3075"/>
      <c r="M167" s="3075"/>
      <c r="N167" s="3075"/>
      <c r="O167" s="3075"/>
      <c r="P167" s="3075"/>
      <c r="Q167" s="2199"/>
      <c r="R167" s="3075"/>
      <c r="S167" s="2096"/>
      <c r="T167" s="2096"/>
      <c r="U167" s="2096"/>
      <c r="V167" s="2096"/>
      <c r="W167" s="2096"/>
      <c r="X167" s="2096"/>
      <c r="Y167" s="2096"/>
    </row>
    <row r="168" spans="1:25" s="1630" customFormat="1">
      <c r="A168" s="2753"/>
      <c r="B168" s="2761" t="s">
        <v>3787</v>
      </c>
      <c r="C168" s="2876" t="s">
        <v>84</v>
      </c>
      <c r="D168" s="2877">
        <v>1</v>
      </c>
      <c r="E168" s="3086"/>
      <c r="F168" s="2877">
        <f t="shared" si="3"/>
        <v>0</v>
      </c>
      <c r="G168" s="3079"/>
      <c r="H168" s="3075"/>
      <c r="I168" s="3075"/>
      <c r="J168" s="3075"/>
      <c r="K168" s="2199"/>
      <c r="L168" s="3075"/>
      <c r="M168" s="3075"/>
      <c r="N168" s="3075"/>
      <c r="O168" s="3075"/>
      <c r="P168" s="3075"/>
      <c r="Q168" s="2199"/>
      <c r="R168" s="3075"/>
      <c r="S168" s="2096"/>
      <c r="T168" s="2096"/>
      <c r="U168" s="2096"/>
      <c r="V168" s="2096"/>
      <c r="W168" s="2096"/>
      <c r="X168" s="2096"/>
      <c r="Y168" s="2096"/>
    </row>
    <row r="169" spans="1:25" s="1630" customFormat="1">
      <c r="A169" s="2753"/>
      <c r="B169" s="2761" t="s">
        <v>3788</v>
      </c>
      <c r="C169" s="2876" t="s">
        <v>84</v>
      </c>
      <c r="D169" s="2877">
        <v>1</v>
      </c>
      <c r="E169" s="3086"/>
      <c r="F169" s="2877">
        <f t="shared" si="3"/>
        <v>0</v>
      </c>
      <c r="G169" s="3079"/>
      <c r="H169" s="3075"/>
      <c r="I169" s="3075"/>
      <c r="J169" s="3075"/>
      <c r="K169" s="2199"/>
      <c r="L169" s="3075"/>
      <c r="M169" s="3075"/>
      <c r="N169" s="3075"/>
      <c r="O169" s="3075"/>
      <c r="P169" s="3075"/>
      <c r="Q169" s="2199"/>
      <c r="R169" s="3075"/>
      <c r="S169" s="2096"/>
      <c r="T169" s="2096"/>
      <c r="U169" s="2096"/>
      <c r="V169" s="2096"/>
      <c r="W169" s="2096"/>
      <c r="X169" s="2096"/>
      <c r="Y169" s="2096"/>
    </row>
    <row r="170" spans="1:25" s="1630" customFormat="1">
      <c r="A170" s="2753"/>
      <c r="B170" s="2761" t="s">
        <v>3789</v>
      </c>
      <c r="C170" s="2876" t="s">
        <v>84</v>
      </c>
      <c r="D170" s="2877">
        <v>1</v>
      </c>
      <c r="E170" s="3086"/>
      <c r="F170" s="2877">
        <f t="shared" si="3"/>
        <v>0</v>
      </c>
      <c r="G170" s="3079"/>
      <c r="H170" s="3075"/>
      <c r="I170" s="3075"/>
      <c r="J170" s="3075"/>
      <c r="K170" s="2199"/>
      <c r="L170" s="3075"/>
      <c r="M170" s="3075"/>
      <c r="N170" s="3075"/>
      <c r="O170" s="3075"/>
      <c r="P170" s="3075"/>
      <c r="Q170" s="2199"/>
      <c r="R170" s="3075"/>
      <c r="S170" s="2096"/>
      <c r="T170" s="2096"/>
      <c r="U170" s="2096"/>
      <c r="V170" s="2096"/>
      <c r="W170" s="2096"/>
      <c r="X170" s="2096"/>
      <c r="Y170" s="2096"/>
    </row>
    <row r="171" spans="1:25" s="1630" customFormat="1">
      <c r="A171" s="2753"/>
      <c r="B171" s="2761" t="s">
        <v>3790</v>
      </c>
      <c r="C171" s="2876" t="s">
        <v>84</v>
      </c>
      <c r="D171" s="2877">
        <v>1</v>
      </c>
      <c r="E171" s="3086"/>
      <c r="F171" s="2877">
        <f t="shared" si="3"/>
        <v>0</v>
      </c>
      <c r="G171" s="3079"/>
      <c r="H171" s="3075"/>
      <c r="I171" s="3075"/>
      <c r="J171" s="3075"/>
      <c r="K171" s="2199"/>
      <c r="L171" s="3075"/>
      <c r="M171" s="3075"/>
      <c r="N171" s="3075"/>
      <c r="O171" s="3075"/>
      <c r="P171" s="3075"/>
      <c r="Q171" s="2199"/>
      <c r="R171" s="3075"/>
      <c r="S171" s="2096"/>
      <c r="T171" s="2096"/>
      <c r="U171" s="2096"/>
      <c r="V171" s="2096"/>
      <c r="W171" s="2096"/>
      <c r="X171" s="2096"/>
      <c r="Y171" s="2096"/>
    </row>
    <row r="172" spans="1:25" s="1630" customFormat="1">
      <c r="A172" s="2753"/>
      <c r="B172" s="2761" t="s">
        <v>3791</v>
      </c>
      <c r="C172" s="2876" t="s">
        <v>84</v>
      </c>
      <c r="D172" s="2877">
        <v>1</v>
      </c>
      <c r="E172" s="3086"/>
      <c r="F172" s="2877">
        <f t="shared" si="3"/>
        <v>0</v>
      </c>
      <c r="G172" s="3079"/>
      <c r="H172" s="3075"/>
      <c r="I172" s="3075"/>
      <c r="J172" s="3075"/>
      <c r="K172" s="2199"/>
      <c r="L172" s="3075"/>
      <c r="M172" s="3075"/>
      <c r="N172" s="3075"/>
      <c r="O172" s="3075"/>
      <c r="P172" s="3075"/>
      <c r="Q172" s="2199"/>
      <c r="R172" s="3075"/>
      <c r="S172" s="2096"/>
      <c r="T172" s="2096"/>
      <c r="U172" s="2096"/>
      <c r="V172" s="2096"/>
      <c r="W172" s="2096"/>
      <c r="X172" s="2096"/>
      <c r="Y172" s="2096"/>
    </row>
    <row r="173" spans="1:25" s="1630" customFormat="1">
      <c r="A173" s="2753"/>
      <c r="B173" s="2761" t="s">
        <v>3792</v>
      </c>
      <c r="C173" s="2876" t="s">
        <v>84</v>
      </c>
      <c r="D173" s="2877">
        <v>1</v>
      </c>
      <c r="E173" s="3086"/>
      <c r="F173" s="2877">
        <f t="shared" si="3"/>
        <v>0</v>
      </c>
      <c r="G173" s="3079"/>
      <c r="H173" s="3075"/>
      <c r="I173" s="3075"/>
      <c r="J173" s="3075"/>
      <c r="K173" s="2199"/>
      <c r="L173" s="3075"/>
      <c r="M173" s="3075"/>
      <c r="N173" s="3075"/>
      <c r="O173" s="3075"/>
      <c r="P173" s="3075"/>
      <c r="Q173" s="2199"/>
      <c r="R173" s="3075"/>
      <c r="S173" s="2096"/>
      <c r="T173" s="2096"/>
      <c r="U173" s="2096"/>
      <c r="V173" s="2096"/>
      <c r="W173" s="2096"/>
      <c r="X173" s="2096"/>
      <c r="Y173" s="2096"/>
    </row>
    <row r="174" spans="1:25" s="1630" customFormat="1">
      <c r="A174" s="2753"/>
      <c r="B174" s="2761" t="s">
        <v>3793</v>
      </c>
      <c r="C174" s="2876" t="s">
        <v>84</v>
      </c>
      <c r="D174" s="2877">
        <v>2</v>
      </c>
      <c r="E174" s="3086"/>
      <c r="F174" s="2877">
        <f t="shared" si="3"/>
        <v>0</v>
      </c>
      <c r="G174" s="3079"/>
      <c r="H174" s="3075"/>
      <c r="I174" s="3075"/>
      <c r="J174" s="3075"/>
      <c r="K174" s="2199"/>
      <c r="L174" s="3075"/>
      <c r="M174" s="3075"/>
      <c r="N174" s="3075"/>
      <c r="O174" s="3075"/>
      <c r="P174" s="3075"/>
      <c r="Q174" s="2199"/>
      <c r="R174" s="3075"/>
      <c r="S174" s="2096"/>
      <c r="T174" s="2096"/>
      <c r="U174" s="2096"/>
      <c r="V174" s="2096"/>
      <c r="W174" s="2096"/>
      <c r="X174" s="2096"/>
      <c r="Y174" s="2096"/>
    </row>
    <row r="175" spans="1:25" s="1630" customFormat="1">
      <c r="A175" s="2753"/>
      <c r="B175" s="2761" t="s">
        <v>3794</v>
      </c>
      <c r="C175" s="2876" t="s">
        <v>84</v>
      </c>
      <c r="D175" s="2877">
        <v>1</v>
      </c>
      <c r="E175" s="3086"/>
      <c r="F175" s="2877">
        <f t="shared" si="3"/>
        <v>0</v>
      </c>
      <c r="G175" s="3079"/>
      <c r="H175" s="3075"/>
      <c r="I175" s="3075"/>
      <c r="J175" s="3075"/>
      <c r="K175" s="2199"/>
      <c r="L175" s="3075"/>
      <c r="M175" s="3075"/>
      <c r="N175" s="3075"/>
      <c r="O175" s="3075"/>
      <c r="P175" s="3075"/>
      <c r="Q175" s="2199"/>
      <c r="R175" s="3075"/>
      <c r="S175" s="2096"/>
      <c r="T175" s="2096"/>
      <c r="U175" s="2096"/>
      <c r="V175" s="2096"/>
      <c r="W175" s="2096"/>
      <c r="X175" s="2096"/>
      <c r="Y175" s="2096"/>
    </row>
    <row r="176" spans="1:25" s="1630" customFormat="1">
      <c r="A176" s="2753"/>
      <c r="B176" s="2761" t="s">
        <v>3795</v>
      </c>
      <c r="C176" s="2876" t="s">
        <v>84</v>
      </c>
      <c r="D176" s="2877">
        <v>1</v>
      </c>
      <c r="E176" s="3086"/>
      <c r="F176" s="2877">
        <f t="shared" si="3"/>
        <v>0</v>
      </c>
      <c r="G176" s="3079"/>
      <c r="H176" s="3075"/>
      <c r="I176" s="3075"/>
      <c r="J176" s="3075"/>
      <c r="K176" s="2199"/>
      <c r="L176" s="3075"/>
      <c r="M176" s="3075"/>
      <c r="N176" s="3075"/>
      <c r="O176" s="3075"/>
      <c r="P176" s="3075"/>
      <c r="Q176" s="2199"/>
      <c r="R176" s="3075"/>
      <c r="S176" s="2096"/>
      <c r="T176" s="2096"/>
      <c r="U176" s="2096"/>
      <c r="V176" s="2096"/>
      <c r="W176" s="2096"/>
      <c r="X176" s="2096"/>
      <c r="Y176" s="2096"/>
    </row>
    <row r="177" spans="1:25" s="1630" customFormat="1">
      <c r="A177" s="2753"/>
      <c r="B177" s="2761"/>
      <c r="C177" s="2876"/>
      <c r="D177" s="2877"/>
      <c r="E177" s="3086"/>
      <c r="F177" s="2877"/>
      <c r="G177" s="3079"/>
      <c r="H177" s="3075"/>
      <c r="I177" s="3075"/>
      <c r="J177" s="3075"/>
      <c r="K177" s="2199"/>
      <c r="L177" s="3075"/>
      <c r="M177" s="3075"/>
      <c r="N177" s="3075"/>
      <c r="O177" s="3075"/>
      <c r="P177" s="3075"/>
      <c r="Q177" s="2199"/>
      <c r="R177" s="3075"/>
      <c r="S177" s="2096"/>
      <c r="T177" s="2096"/>
      <c r="U177" s="2096"/>
      <c r="V177" s="2096"/>
      <c r="W177" s="2096"/>
      <c r="X177" s="2096"/>
      <c r="Y177" s="2096"/>
    </row>
    <row r="178" spans="1:25" s="1630" customFormat="1" ht="25.5">
      <c r="A178" s="2715">
        <f>COUNT($A$4:A177)+1</f>
        <v>19</v>
      </c>
      <c r="B178" s="2729" t="s">
        <v>3620</v>
      </c>
      <c r="C178" s="2876"/>
      <c r="D178" s="2877"/>
      <c r="E178" s="3099"/>
      <c r="F178" s="2877"/>
      <c r="G178" s="3079"/>
      <c r="H178" s="3075"/>
      <c r="I178" s="3075"/>
      <c r="J178" s="3075"/>
      <c r="K178" s="2199"/>
      <c r="L178" s="3075"/>
      <c r="M178" s="3075"/>
      <c r="N178" s="3075"/>
      <c r="O178" s="3075"/>
      <c r="P178" s="3075"/>
      <c r="Q178" s="2199"/>
      <c r="R178" s="3075"/>
      <c r="S178" s="2096"/>
      <c r="T178" s="2096"/>
      <c r="U178" s="2096"/>
      <c r="V178" s="2096"/>
      <c r="W178" s="2096"/>
      <c r="X178" s="2096"/>
      <c r="Y178" s="2096"/>
    </row>
    <row r="179" spans="1:25" s="1630" customFormat="1">
      <c r="A179" s="2753"/>
      <c r="B179" s="2729" t="s">
        <v>3621</v>
      </c>
      <c r="C179" s="2876"/>
      <c r="D179" s="2877"/>
      <c r="E179" s="3099"/>
      <c r="F179" s="2877"/>
      <c r="G179" s="3079"/>
      <c r="H179" s="3075"/>
      <c r="I179" s="3075"/>
      <c r="J179" s="3075"/>
      <c r="K179" s="2199"/>
      <c r="L179" s="3075"/>
      <c r="M179" s="3075"/>
      <c r="N179" s="3075"/>
      <c r="O179" s="3075"/>
      <c r="P179" s="3075"/>
      <c r="Q179" s="2199"/>
      <c r="R179" s="3075"/>
      <c r="S179" s="2096"/>
      <c r="T179" s="2096"/>
      <c r="U179" s="2096"/>
      <c r="V179" s="2096"/>
      <c r="W179" s="2096"/>
      <c r="X179" s="2096"/>
      <c r="Y179" s="2096"/>
    </row>
    <row r="180" spans="1:25" s="1630" customFormat="1">
      <c r="A180" s="2753"/>
      <c r="B180" s="2729" t="s">
        <v>3622</v>
      </c>
      <c r="C180" s="2876"/>
      <c r="D180" s="2877"/>
      <c r="E180" s="3099"/>
      <c r="F180" s="2877"/>
      <c r="G180" s="3079"/>
      <c r="H180" s="3075"/>
      <c r="I180" s="3075"/>
      <c r="J180" s="3075"/>
      <c r="K180" s="2199"/>
      <c r="L180" s="3075"/>
      <c r="M180" s="3075"/>
      <c r="N180" s="3075"/>
      <c r="O180" s="3075"/>
      <c r="P180" s="3075"/>
      <c r="Q180" s="2199"/>
      <c r="R180" s="3075"/>
      <c r="S180" s="2096"/>
      <c r="T180" s="2096"/>
      <c r="U180" s="2096"/>
      <c r="V180" s="2096"/>
      <c r="W180" s="2096"/>
      <c r="X180" s="2096"/>
      <c r="Y180" s="2096"/>
    </row>
    <row r="181" spans="1:25" s="1630" customFormat="1">
      <c r="A181" s="2753"/>
      <c r="B181" s="2729" t="s">
        <v>3623</v>
      </c>
      <c r="C181" s="2876"/>
      <c r="D181" s="2877"/>
      <c r="E181" s="3099"/>
      <c r="F181" s="2877"/>
      <c r="G181" s="3079"/>
      <c r="H181" s="3075"/>
      <c r="I181" s="3075"/>
      <c r="J181" s="3075"/>
      <c r="K181" s="2199"/>
      <c r="L181" s="3075"/>
      <c r="M181" s="3075"/>
      <c r="N181" s="3075"/>
      <c r="O181" s="3075"/>
      <c r="P181" s="3075"/>
      <c r="Q181" s="2199"/>
      <c r="R181" s="3075"/>
      <c r="S181" s="2096"/>
      <c r="T181" s="2096"/>
      <c r="U181" s="2096"/>
      <c r="V181" s="2096"/>
      <c r="W181" s="2096"/>
      <c r="X181" s="2096"/>
      <c r="Y181" s="2096"/>
    </row>
    <row r="182" spans="1:25" s="1630" customFormat="1">
      <c r="A182" s="2753"/>
      <c r="B182" s="2729" t="s">
        <v>3624</v>
      </c>
      <c r="C182" s="2876"/>
      <c r="D182" s="2877"/>
      <c r="E182" s="3099"/>
      <c r="F182" s="2877"/>
      <c r="G182" s="3079"/>
      <c r="H182" s="3075"/>
      <c r="I182" s="3075"/>
      <c r="J182" s="3075"/>
      <c r="K182" s="2199"/>
      <c r="L182" s="3075"/>
      <c r="M182" s="3075"/>
      <c r="N182" s="3075"/>
      <c r="O182" s="3075"/>
      <c r="P182" s="3075"/>
      <c r="Q182" s="2199"/>
      <c r="R182" s="3075"/>
      <c r="S182" s="2096"/>
      <c r="T182" s="2096"/>
      <c r="U182" s="2096"/>
      <c r="V182" s="2096"/>
      <c r="W182" s="2096"/>
      <c r="X182" s="2096"/>
      <c r="Y182" s="2096"/>
    </row>
    <row r="183" spans="1:25" s="1630" customFormat="1">
      <c r="A183" s="2753"/>
      <c r="B183" s="2729" t="s">
        <v>3625</v>
      </c>
      <c r="C183" s="2876"/>
      <c r="D183" s="2877"/>
      <c r="E183" s="3099"/>
      <c r="F183" s="2877"/>
      <c r="G183" s="3079"/>
      <c r="H183" s="3075"/>
      <c r="I183" s="3075"/>
      <c r="J183" s="3075"/>
      <c r="K183" s="2199"/>
      <c r="L183" s="3075"/>
      <c r="M183" s="3075"/>
      <c r="N183" s="3075"/>
      <c r="O183" s="3075"/>
      <c r="P183" s="3075"/>
      <c r="Q183" s="2199"/>
      <c r="R183" s="3075"/>
      <c r="S183" s="2096"/>
      <c r="T183" s="2096"/>
      <c r="U183" s="2096"/>
      <c r="V183" s="2096"/>
      <c r="W183" s="2096"/>
      <c r="X183" s="2096"/>
      <c r="Y183" s="2096"/>
    </row>
    <row r="184" spans="1:25" s="1630" customFormat="1">
      <c r="A184" s="2753"/>
      <c r="B184" s="2729" t="s">
        <v>3626</v>
      </c>
      <c r="C184" s="2876"/>
      <c r="D184" s="2877"/>
      <c r="E184" s="3099"/>
      <c r="F184" s="2877"/>
      <c r="G184" s="3079"/>
      <c r="H184" s="3075"/>
      <c r="I184" s="3075"/>
      <c r="J184" s="3075"/>
      <c r="K184" s="2199"/>
      <c r="L184" s="3075"/>
      <c r="M184" s="3075"/>
      <c r="N184" s="3075"/>
      <c r="O184" s="3075"/>
      <c r="P184" s="3075"/>
      <c r="Q184" s="2199"/>
      <c r="R184" s="3075"/>
      <c r="S184" s="2096"/>
      <c r="T184" s="2096"/>
      <c r="U184" s="2096"/>
      <c r="V184" s="2096"/>
      <c r="W184" s="2096"/>
      <c r="X184" s="2096"/>
      <c r="Y184" s="2096"/>
    </row>
    <row r="185" spans="1:25" s="1630" customFormat="1">
      <c r="A185" s="2753"/>
      <c r="B185" s="2729" t="s">
        <v>3627</v>
      </c>
      <c r="C185" s="2876"/>
      <c r="D185" s="2877"/>
      <c r="E185" s="3099"/>
      <c r="F185" s="2877"/>
      <c r="G185" s="3079"/>
      <c r="H185" s="3075"/>
      <c r="I185" s="3075"/>
      <c r="J185" s="3075"/>
      <c r="K185" s="2199"/>
      <c r="L185" s="3075"/>
      <c r="M185" s="3075"/>
      <c r="N185" s="3075"/>
      <c r="O185" s="3075"/>
      <c r="P185" s="3075"/>
      <c r="Q185" s="2199"/>
      <c r="R185" s="3075"/>
      <c r="S185" s="2096"/>
      <c r="T185" s="2096"/>
      <c r="U185" s="2096"/>
      <c r="V185" s="2096"/>
      <c r="W185" s="2096"/>
      <c r="X185" s="2096"/>
      <c r="Y185" s="2096"/>
    </row>
    <row r="186" spans="1:25" s="1630" customFormat="1" ht="25.5">
      <c r="A186" s="2753"/>
      <c r="B186" s="2737" t="s">
        <v>3628</v>
      </c>
      <c r="C186" s="2876"/>
      <c r="D186" s="2877"/>
      <c r="E186" s="3099"/>
      <c r="F186" s="2877"/>
      <c r="G186" s="3079"/>
      <c r="H186" s="3075"/>
      <c r="I186" s="3075"/>
      <c r="J186" s="3075"/>
      <c r="K186" s="2199"/>
      <c r="L186" s="3075"/>
      <c r="M186" s="3075"/>
      <c r="N186" s="3075"/>
      <c r="O186" s="3075"/>
      <c r="P186" s="3075"/>
      <c r="Q186" s="2199"/>
      <c r="R186" s="3075"/>
      <c r="S186" s="2096"/>
      <c r="T186" s="2096"/>
      <c r="U186" s="2096"/>
      <c r="V186" s="2096"/>
      <c r="W186" s="2096"/>
      <c r="X186" s="2096"/>
      <c r="Y186" s="2096"/>
    </row>
    <row r="187" spans="1:25" s="1630" customFormat="1">
      <c r="A187" s="2760" t="s">
        <v>2896</v>
      </c>
      <c r="B187" s="2729" t="s">
        <v>3629</v>
      </c>
      <c r="C187" s="2876"/>
      <c r="D187" s="2877"/>
      <c r="E187" s="3099"/>
      <c r="F187" s="2877"/>
      <c r="G187" s="3079"/>
      <c r="H187" s="3075"/>
      <c r="I187" s="3075"/>
      <c r="J187" s="3075"/>
      <c r="K187" s="2199"/>
      <c r="L187" s="3075"/>
      <c r="M187" s="3075"/>
      <c r="N187" s="3075"/>
      <c r="O187" s="3075"/>
      <c r="P187" s="3075"/>
      <c r="Q187" s="2199"/>
      <c r="R187" s="3075"/>
      <c r="S187" s="2096"/>
      <c r="T187" s="2096"/>
      <c r="U187" s="2096"/>
      <c r="V187" s="2096"/>
      <c r="W187" s="2096"/>
      <c r="X187" s="2096"/>
      <c r="Y187" s="2096"/>
    </row>
    <row r="188" spans="1:25" s="1630" customFormat="1">
      <c r="A188" s="2760"/>
      <c r="B188" s="2729" t="s">
        <v>3635</v>
      </c>
      <c r="C188" s="2876"/>
      <c r="D188" s="2877"/>
      <c r="E188" s="3100"/>
      <c r="F188" s="2877"/>
      <c r="G188" s="3079"/>
      <c r="H188" s="3075"/>
      <c r="I188" s="3075"/>
      <c r="J188" s="3075"/>
      <c r="K188" s="2199"/>
      <c r="L188" s="3075"/>
      <c r="M188" s="3075"/>
      <c r="N188" s="3075"/>
      <c r="O188" s="3075"/>
      <c r="P188" s="3075"/>
      <c r="Q188" s="2199"/>
      <c r="R188" s="3075"/>
      <c r="S188" s="2096"/>
      <c r="T188" s="2096"/>
      <c r="U188" s="2096"/>
      <c r="V188" s="2096"/>
      <c r="W188" s="2096"/>
      <c r="X188" s="2096"/>
      <c r="Y188" s="2096"/>
    </row>
    <row r="189" spans="1:25" s="1630" customFormat="1">
      <c r="A189" s="2753"/>
      <c r="B189" s="2729" t="s">
        <v>3618</v>
      </c>
      <c r="C189" s="2876" t="s">
        <v>84</v>
      </c>
      <c r="D189" s="2877">
        <v>41</v>
      </c>
      <c r="E189" s="3086"/>
      <c r="F189" s="2877">
        <f t="shared" ref="F189:F190" si="4">D189*E189</f>
        <v>0</v>
      </c>
      <c r="G189" s="3079"/>
      <c r="H189" s="3075"/>
      <c r="I189" s="3075"/>
      <c r="J189" s="3075"/>
      <c r="K189" s="2199"/>
      <c r="L189" s="3075"/>
      <c r="M189" s="3075"/>
      <c r="N189" s="3075"/>
      <c r="O189" s="3075"/>
      <c r="P189" s="3075"/>
      <c r="Q189" s="2199"/>
      <c r="R189" s="3075"/>
      <c r="S189" s="2096"/>
      <c r="T189" s="2096"/>
      <c r="U189" s="2096"/>
      <c r="V189" s="2096"/>
      <c r="W189" s="2096"/>
      <c r="X189" s="2096"/>
      <c r="Y189" s="2096"/>
    </row>
    <row r="190" spans="1:25" s="1630" customFormat="1">
      <c r="A190" s="2753"/>
      <c r="B190" s="2729" t="s">
        <v>3534</v>
      </c>
      <c r="C190" s="2876" t="s">
        <v>84</v>
      </c>
      <c r="D190" s="2877">
        <v>2</v>
      </c>
      <c r="E190" s="3086"/>
      <c r="F190" s="2877">
        <f t="shared" si="4"/>
        <v>0</v>
      </c>
      <c r="G190" s="3079"/>
      <c r="H190" s="3075"/>
      <c r="I190" s="3075"/>
      <c r="J190" s="3075"/>
      <c r="K190" s="2199"/>
      <c r="L190" s="3075"/>
      <c r="M190" s="3075"/>
      <c r="N190" s="3075"/>
      <c r="O190" s="3075"/>
      <c r="P190" s="3075"/>
      <c r="Q190" s="2199"/>
      <c r="R190" s="3075"/>
      <c r="S190" s="2096"/>
      <c r="T190" s="2096"/>
      <c r="U190" s="2096"/>
      <c r="V190" s="2096"/>
      <c r="W190" s="2096"/>
      <c r="X190" s="2096"/>
      <c r="Y190" s="2096"/>
    </row>
    <row r="191" spans="1:25" s="1630" customFormat="1" ht="15">
      <c r="A191" s="2753"/>
      <c r="B191" s="2762"/>
      <c r="C191" s="2907"/>
      <c r="D191" s="2880"/>
      <c r="E191" s="3101"/>
      <c r="F191" s="2879"/>
      <c r="G191" s="3079"/>
      <c r="H191" s="3075"/>
      <c r="I191" s="3075"/>
      <c r="J191" s="3075"/>
      <c r="K191" s="2199"/>
      <c r="L191" s="3075"/>
      <c r="M191" s="3075"/>
      <c r="N191" s="3075"/>
      <c r="O191" s="3075"/>
      <c r="P191" s="3075"/>
      <c r="Q191" s="2199"/>
      <c r="R191" s="3075"/>
      <c r="S191" s="2096"/>
      <c r="T191" s="2096"/>
      <c r="U191" s="2096"/>
      <c r="V191" s="2096"/>
      <c r="W191" s="2096"/>
      <c r="X191" s="2096"/>
      <c r="Y191" s="2096"/>
    </row>
    <row r="192" spans="1:25" s="1630" customFormat="1">
      <c r="A192" s="2764">
        <f>COUNT($A$3:A191)+1</f>
        <v>20</v>
      </c>
      <c r="B192" s="2729" t="s">
        <v>3637</v>
      </c>
      <c r="C192" s="2906" t="s">
        <v>84</v>
      </c>
      <c r="D192" s="2906">
        <v>66</v>
      </c>
      <c r="E192" s="3086"/>
      <c r="F192" s="2906">
        <f t="shared" ref="F192" si="5">D192*E192</f>
        <v>0</v>
      </c>
      <c r="G192" s="3079"/>
      <c r="H192" s="3075"/>
      <c r="I192" s="3075"/>
      <c r="J192" s="3075"/>
      <c r="K192" s="2199"/>
      <c r="L192" s="3075"/>
      <c r="M192" s="3075"/>
      <c r="N192" s="3075"/>
      <c r="O192" s="3075"/>
      <c r="P192" s="3075"/>
      <c r="Q192" s="2199"/>
      <c r="R192" s="3075"/>
      <c r="S192" s="2096"/>
      <c r="T192" s="2096"/>
      <c r="U192" s="2096"/>
      <c r="V192" s="2096"/>
      <c r="W192" s="2096"/>
      <c r="X192" s="2096"/>
      <c r="Y192" s="2096"/>
    </row>
    <row r="193" spans="1:25" s="1630" customFormat="1">
      <c r="A193" s="2764"/>
      <c r="B193" s="2729"/>
      <c r="C193" s="2906"/>
      <c r="D193" s="2906"/>
      <c r="E193" s="3086"/>
      <c r="F193" s="2906"/>
      <c r="G193" s="3079"/>
      <c r="H193" s="3075"/>
      <c r="I193" s="3075"/>
      <c r="J193" s="3075"/>
      <c r="K193" s="2199"/>
      <c r="L193" s="3075"/>
      <c r="M193" s="3075"/>
      <c r="N193" s="3075"/>
      <c r="O193" s="3075"/>
      <c r="P193" s="3075"/>
      <c r="Q193" s="2199"/>
      <c r="R193" s="3075"/>
      <c r="S193" s="2096"/>
      <c r="T193" s="2096"/>
      <c r="U193" s="2096"/>
      <c r="V193" s="2096"/>
      <c r="W193" s="2096"/>
      <c r="X193" s="2096"/>
      <c r="Y193" s="2096"/>
    </row>
    <row r="194" spans="1:25" s="1630" customFormat="1" ht="25.5">
      <c r="A194" s="2764">
        <f>COUNT($A$3:A193)+1</f>
        <v>21</v>
      </c>
      <c r="B194" s="2729" t="s">
        <v>3796</v>
      </c>
      <c r="C194" s="2906" t="s">
        <v>96</v>
      </c>
      <c r="D194" s="2906">
        <v>10</v>
      </c>
      <c r="E194" s="3086"/>
      <c r="F194" s="2906">
        <f t="shared" ref="F194" si="6">D194*E194</f>
        <v>0</v>
      </c>
      <c r="G194" s="3079"/>
      <c r="H194" s="3075"/>
      <c r="I194" s="3075"/>
      <c r="J194" s="3075"/>
      <c r="K194" s="2199"/>
      <c r="L194" s="3075"/>
      <c r="M194" s="3075"/>
      <c r="N194" s="3075"/>
      <c r="O194" s="3075"/>
      <c r="P194" s="3075"/>
      <c r="Q194" s="2199"/>
      <c r="R194" s="3075"/>
      <c r="S194" s="2096"/>
      <c r="T194" s="2096"/>
      <c r="U194" s="2096"/>
      <c r="V194" s="2096"/>
      <c r="W194" s="2096"/>
      <c r="X194" s="2096"/>
      <c r="Y194" s="2096"/>
    </row>
    <row r="195" spans="1:25" s="1630" customFormat="1">
      <c r="A195" s="2765"/>
      <c r="B195" s="2766"/>
      <c r="C195" s="2898"/>
      <c r="D195" s="2899"/>
      <c r="E195" s="3102"/>
      <c r="F195" s="2877"/>
      <c r="G195" s="3079"/>
      <c r="H195" s="3075"/>
      <c r="I195" s="3075"/>
      <c r="J195" s="3075"/>
      <c r="K195" s="2199"/>
      <c r="L195" s="3075"/>
      <c r="M195" s="3075"/>
      <c r="N195" s="3075"/>
      <c r="O195" s="3075"/>
      <c r="P195" s="3075"/>
      <c r="Q195" s="2199"/>
      <c r="R195" s="3075"/>
      <c r="S195" s="2096"/>
      <c r="T195" s="2096"/>
      <c r="U195" s="2096"/>
      <c r="V195" s="2096"/>
      <c r="W195" s="2096"/>
      <c r="X195" s="2096"/>
      <c r="Y195" s="2096"/>
    </row>
    <row r="196" spans="1:25" s="1630" customFormat="1">
      <c r="A196" s="2764">
        <f>COUNT($A$3:A195)+1</f>
        <v>22</v>
      </c>
      <c r="B196" s="2729" t="s">
        <v>3638</v>
      </c>
      <c r="C196" s="2888"/>
      <c r="D196" s="2889"/>
      <c r="E196" s="3086"/>
      <c r="F196" s="2877"/>
      <c r="G196" s="3074"/>
      <c r="H196" s="3074"/>
      <c r="I196" s="3074"/>
      <c r="J196" s="3075"/>
      <c r="K196" s="3075"/>
      <c r="L196" s="3075"/>
      <c r="M196" s="2199"/>
      <c r="N196" s="3075"/>
      <c r="O196" s="3075"/>
      <c r="P196" s="3075"/>
      <c r="Q196" s="3075"/>
      <c r="R196" s="3075"/>
      <c r="S196" s="2199"/>
      <c r="T196" s="3075"/>
      <c r="U196" s="2096"/>
      <c r="V196" s="2096"/>
      <c r="W196" s="2096"/>
      <c r="X196" s="2096"/>
      <c r="Y196" s="2096"/>
    </row>
    <row r="197" spans="1:25" s="1630" customFormat="1" ht="25.5">
      <c r="A197" s="2769"/>
      <c r="B197" s="2729" t="s">
        <v>3639</v>
      </c>
      <c r="C197" s="2888" t="s">
        <v>214</v>
      </c>
      <c r="D197" s="2889">
        <v>220</v>
      </c>
      <c r="E197" s="3086"/>
      <c r="F197" s="2877">
        <f>D197*E197</f>
        <v>0</v>
      </c>
      <c r="G197" s="3074"/>
      <c r="H197" s="3074"/>
      <c r="I197" s="3074"/>
      <c r="J197" s="3075"/>
      <c r="K197" s="3075"/>
      <c r="L197" s="3075"/>
      <c r="M197" s="2199"/>
      <c r="N197" s="3075"/>
      <c r="O197" s="3075"/>
      <c r="P197" s="3075"/>
      <c r="Q197" s="3075"/>
      <c r="R197" s="3075"/>
      <c r="S197" s="2199"/>
      <c r="T197" s="3075"/>
      <c r="U197" s="2096"/>
      <c r="V197" s="2096"/>
      <c r="W197" s="2096"/>
      <c r="X197" s="2096"/>
      <c r="Y197" s="2096"/>
    </row>
    <row r="198" spans="1:25" s="1630" customFormat="1">
      <c r="A198" s="2765" t="s">
        <v>2896</v>
      </c>
      <c r="B198" s="2766" t="s">
        <v>3640</v>
      </c>
      <c r="C198" s="2898"/>
      <c r="D198" s="2899"/>
      <c r="E198" s="3102"/>
      <c r="F198" s="2877"/>
      <c r="G198" s="3079"/>
      <c r="H198" s="3075"/>
      <c r="I198" s="3075"/>
      <c r="J198" s="3075"/>
      <c r="K198" s="2199"/>
      <c r="L198" s="3075"/>
      <c r="M198" s="3075"/>
      <c r="N198" s="3075"/>
      <c r="O198" s="3075"/>
      <c r="P198" s="3075"/>
      <c r="Q198" s="2199"/>
      <c r="R198" s="3075"/>
      <c r="S198" s="2096"/>
      <c r="T198" s="2096"/>
      <c r="U198" s="2096"/>
      <c r="V198" s="2096"/>
      <c r="W198" s="2096"/>
      <c r="X198" s="2096"/>
      <c r="Y198" s="2096"/>
    </row>
    <row r="199" spans="1:25" s="1630" customFormat="1">
      <c r="A199" s="2765"/>
      <c r="B199" s="2766"/>
      <c r="C199" s="2898"/>
      <c r="D199" s="2899"/>
      <c r="E199" s="3102"/>
      <c r="F199" s="2877"/>
      <c r="G199" s="3079"/>
      <c r="H199" s="3075"/>
      <c r="I199" s="3075"/>
      <c r="J199" s="3075"/>
      <c r="K199" s="2199"/>
      <c r="L199" s="3075"/>
      <c r="M199" s="3075"/>
      <c r="N199" s="3075"/>
      <c r="O199" s="3075"/>
      <c r="P199" s="3075"/>
      <c r="Q199" s="2199"/>
      <c r="R199" s="3075"/>
      <c r="S199" s="2096"/>
      <c r="T199" s="2096"/>
      <c r="U199" s="2096"/>
      <c r="V199" s="2096"/>
      <c r="W199" s="2096"/>
      <c r="X199" s="2096"/>
      <c r="Y199" s="2096"/>
    </row>
    <row r="200" spans="1:25" s="2910" customFormat="1" ht="25.5">
      <c r="A200" s="2908">
        <f>COUNT($A$4:A199)+1</f>
        <v>23</v>
      </c>
      <c r="B200" s="2729" t="s">
        <v>3797</v>
      </c>
      <c r="C200" s="2909"/>
      <c r="D200" s="2899"/>
      <c r="E200" s="3086"/>
      <c r="F200" s="2877"/>
      <c r="G200" s="3103"/>
      <c r="H200" s="3103"/>
      <c r="I200" s="3103"/>
      <c r="J200" s="3103"/>
      <c r="K200" s="3103"/>
      <c r="L200" s="3103"/>
      <c r="M200" s="3103"/>
      <c r="N200" s="3103"/>
      <c r="O200" s="3103"/>
      <c r="P200" s="3103"/>
      <c r="Q200" s="3103"/>
      <c r="R200" s="3103"/>
      <c r="S200" s="3103"/>
      <c r="T200" s="3103"/>
      <c r="U200" s="3103"/>
      <c r="V200" s="3103"/>
      <c r="W200" s="3103"/>
      <c r="X200" s="3103"/>
      <c r="Y200" s="3103"/>
    </row>
    <row r="201" spans="1:25" s="2910" customFormat="1" ht="12.75" customHeight="1">
      <c r="A201" s="2746"/>
      <c r="B201" s="2729" t="s">
        <v>3500</v>
      </c>
      <c r="C201" s="2909" t="s">
        <v>1579</v>
      </c>
      <c r="D201" s="2899">
        <v>95</v>
      </c>
      <c r="E201" s="3086"/>
      <c r="F201" s="2877">
        <f>D201*E201</f>
        <v>0</v>
      </c>
      <c r="G201" s="3103"/>
      <c r="H201" s="3103"/>
      <c r="I201" s="3103"/>
      <c r="J201" s="3103"/>
      <c r="K201" s="3103"/>
      <c r="L201" s="3103"/>
      <c r="M201" s="3103"/>
      <c r="N201" s="3103"/>
      <c r="O201" s="3103"/>
      <c r="P201" s="3103"/>
      <c r="Q201" s="3103"/>
      <c r="R201" s="3103"/>
      <c r="S201" s="3103"/>
      <c r="T201" s="3103"/>
      <c r="U201" s="3103"/>
      <c r="V201" s="3103"/>
      <c r="W201" s="3103"/>
      <c r="X201" s="3103"/>
      <c r="Y201" s="3103"/>
    </row>
    <row r="202" spans="1:25" s="2910" customFormat="1" ht="12.75" customHeight="1">
      <c r="A202" s="2770"/>
      <c r="B202" s="2716"/>
      <c r="C202" s="2878"/>
      <c r="D202" s="2911"/>
      <c r="E202" s="2879"/>
      <c r="F202" s="2879"/>
      <c r="G202" s="3103"/>
      <c r="H202" s="3103"/>
      <c r="I202" s="3103"/>
      <c r="J202" s="3103"/>
      <c r="K202" s="3103"/>
      <c r="L202" s="3103"/>
      <c r="M202" s="3103"/>
      <c r="N202" s="3103"/>
      <c r="O202" s="3103"/>
      <c r="P202" s="3103"/>
      <c r="Q202" s="3103"/>
      <c r="R202" s="3103"/>
      <c r="S202" s="3103"/>
      <c r="T202" s="3103"/>
      <c r="U202" s="3103"/>
      <c r="V202" s="3103"/>
      <c r="W202" s="3103"/>
      <c r="X202" s="3103"/>
      <c r="Y202" s="3103"/>
    </row>
    <row r="203" spans="1:25" s="2910" customFormat="1" ht="12.75" customHeight="1">
      <c r="A203" s="2770"/>
      <c r="B203" s="2716" t="s">
        <v>2826</v>
      </c>
      <c r="C203" s="2878"/>
      <c r="D203" s="2911"/>
      <c r="E203" s="2879"/>
      <c r="F203" s="2879">
        <f>SUM(F1:F202)</f>
        <v>0</v>
      </c>
      <c r="G203" s="3103"/>
      <c r="H203" s="3103"/>
      <c r="I203" s="3103"/>
      <c r="J203" s="3103"/>
      <c r="K203" s="3103"/>
      <c r="L203" s="3103"/>
      <c r="M203" s="3103"/>
      <c r="N203" s="3103"/>
      <c r="O203" s="3103"/>
      <c r="P203" s="3103"/>
      <c r="Q203" s="3103"/>
      <c r="R203" s="3103"/>
      <c r="S203" s="3103"/>
      <c r="T203" s="3103"/>
      <c r="U203" s="3103"/>
      <c r="V203" s="3103"/>
      <c r="W203" s="3103"/>
      <c r="X203" s="3103"/>
      <c r="Y203" s="3103"/>
    </row>
    <row r="204" spans="1:25" s="2910" customFormat="1" ht="12.75" customHeight="1">
      <c r="A204" s="2912"/>
      <c r="B204" s="2849"/>
      <c r="C204" s="2913"/>
      <c r="D204" s="2773"/>
      <c r="E204" s="2775"/>
      <c r="F204" s="2775"/>
      <c r="G204" s="3103"/>
      <c r="H204" s="3103"/>
      <c r="I204" s="3103"/>
      <c r="J204" s="3103"/>
      <c r="K204" s="3103"/>
      <c r="L204" s="3103"/>
      <c r="M204" s="3103"/>
      <c r="N204" s="3103"/>
      <c r="O204" s="3103"/>
      <c r="P204" s="3103"/>
      <c r="Q204" s="3103"/>
      <c r="R204" s="3103"/>
      <c r="S204" s="3103"/>
      <c r="T204" s="3103"/>
      <c r="U204" s="3103"/>
      <c r="V204" s="3103"/>
      <c r="W204" s="3103"/>
      <c r="X204" s="3103"/>
      <c r="Y204" s="3103"/>
    </row>
    <row r="205" spans="1:25" s="2910" customFormat="1" ht="12.75" customHeight="1">
      <c r="A205" s="2912"/>
      <c r="B205" s="2849"/>
      <c r="C205" s="2913"/>
      <c r="D205" s="2773"/>
      <c r="E205" s="2775"/>
      <c r="F205" s="2775"/>
      <c r="G205" s="3103"/>
      <c r="H205" s="3103"/>
      <c r="I205" s="3103"/>
      <c r="J205" s="3103"/>
      <c r="K205" s="3103"/>
      <c r="L205" s="3103"/>
      <c r="M205" s="3103"/>
      <c r="N205" s="3103"/>
      <c r="O205" s="3103"/>
      <c r="P205" s="3103"/>
      <c r="Q205" s="3103"/>
      <c r="R205" s="3103"/>
      <c r="S205" s="3103"/>
      <c r="T205" s="3103"/>
      <c r="U205" s="3103"/>
      <c r="V205" s="3103"/>
      <c r="W205" s="3103"/>
      <c r="X205" s="3103"/>
      <c r="Y205" s="3103"/>
    </row>
    <row r="206" spans="1:25" s="2910" customFormat="1" ht="12.75" customHeight="1">
      <c r="A206" s="2912"/>
      <c r="B206" s="2849"/>
      <c r="C206" s="2913"/>
      <c r="D206" s="2773"/>
      <c r="E206" s="2775"/>
      <c r="F206" s="2775"/>
      <c r="G206" s="3103"/>
      <c r="H206" s="3103"/>
      <c r="I206" s="3103"/>
      <c r="J206" s="3103"/>
      <c r="K206" s="3103"/>
      <c r="L206" s="3103"/>
      <c r="M206" s="3103"/>
      <c r="N206" s="3103"/>
      <c r="O206" s="3103"/>
      <c r="P206" s="3103"/>
      <c r="Q206" s="3103"/>
      <c r="R206" s="3103"/>
      <c r="S206" s="3103"/>
      <c r="T206" s="3103"/>
      <c r="U206" s="3103"/>
      <c r="V206" s="3103"/>
      <c r="W206" s="3103"/>
      <c r="X206" s="3103"/>
      <c r="Y206" s="3103"/>
    </row>
    <row r="207" spans="1:25" s="2910" customFormat="1" ht="12.75" customHeight="1">
      <c r="A207" s="2912"/>
      <c r="B207" s="2849"/>
      <c r="C207" s="2913"/>
      <c r="D207" s="2773"/>
      <c r="E207" s="2775"/>
      <c r="F207" s="2775"/>
      <c r="G207" s="3103"/>
      <c r="H207" s="3103"/>
      <c r="I207" s="3103"/>
      <c r="J207" s="3103"/>
      <c r="K207" s="3103"/>
      <c r="L207" s="3103"/>
      <c r="M207" s="3103"/>
      <c r="N207" s="3103"/>
      <c r="O207" s="3103"/>
      <c r="P207" s="3103"/>
      <c r="Q207" s="3103"/>
      <c r="R207" s="3103"/>
      <c r="S207" s="3103"/>
      <c r="T207" s="3103"/>
      <c r="U207" s="3103"/>
      <c r="V207" s="3103"/>
      <c r="W207" s="3103"/>
      <c r="X207" s="3103"/>
      <c r="Y207" s="3103"/>
    </row>
    <row r="208" spans="1:25" s="2910" customFormat="1" ht="12.75" customHeight="1">
      <c r="A208" s="2912"/>
      <c r="B208" s="2849"/>
      <c r="C208" s="2913"/>
      <c r="D208" s="2773"/>
      <c r="E208" s="2775"/>
      <c r="F208" s="2775"/>
      <c r="G208" s="3103"/>
      <c r="H208" s="3103"/>
      <c r="I208" s="3103"/>
      <c r="J208" s="3103"/>
      <c r="K208" s="3103"/>
      <c r="L208" s="3103"/>
      <c r="M208" s="3103"/>
      <c r="N208" s="3103"/>
      <c r="O208" s="3103"/>
      <c r="P208" s="3103"/>
      <c r="Q208" s="3103"/>
      <c r="R208" s="3103"/>
      <c r="S208" s="3103"/>
      <c r="T208" s="3103"/>
      <c r="U208" s="3103"/>
      <c r="V208" s="3103"/>
      <c r="W208" s="3103"/>
      <c r="X208" s="3103"/>
      <c r="Y208" s="3103"/>
    </row>
    <row r="209" spans="1:25" s="2910" customFormat="1" ht="12.75" customHeight="1">
      <c r="A209" s="2912"/>
      <c r="C209" s="2914"/>
      <c r="D209" s="2915"/>
      <c r="E209" s="2774"/>
      <c r="F209" s="2775"/>
      <c r="G209" s="3103"/>
      <c r="H209" s="3103"/>
      <c r="I209" s="3103"/>
      <c r="J209" s="3103"/>
      <c r="K209" s="3103"/>
      <c r="L209" s="3103"/>
      <c r="M209" s="3103"/>
      <c r="N209" s="3103"/>
      <c r="O209" s="3103"/>
      <c r="P209" s="3103"/>
      <c r="Q209" s="3103"/>
      <c r="R209" s="3103"/>
      <c r="S209" s="3103"/>
      <c r="T209" s="3103"/>
      <c r="U209" s="3103"/>
      <c r="V209" s="3103"/>
      <c r="W209" s="3103"/>
      <c r="X209" s="3103"/>
      <c r="Y209" s="3103"/>
    </row>
    <row r="210" spans="1:25" s="2910" customFormat="1" ht="12.75" customHeight="1">
      <c r="A210" s="2912"/>
      <c r="C210" s="2914"/>
      <c r="D210" s="2915"/>
      <c r="E210" s="2774"/>
      <c r="F210" s="2775"/>
      <c r="G210" s="3103"/>
      <c r="H210" s="3103"/>
      <c r="I210" s="3103"/>
      <c r="J210" s="3103"/>
      <c r="K210" s="3103"/>
      <c r="L210" s="3103"/>
      <c r="M210" s="3103"/>
      <c r="N210" s="3103"/>
      <c r="O210" s="3103"/>
      <c r="P210" s="3103"/>
      <c r="Q210" s="3103"/>
      <c r="R210" s="3103"/>
      <c r="S210" s="3103"/>
      <c r="T210" s="3103"/>
      <c r="U210" s="3103"/>
      <c r="V210" s="3103"/>
      <c r="W210" s="3103"/>
      <c r="X210" s="3103"/>
      <c r="Y210" s="3103"/>
    </row>
    <row r="211" spans="1:25" s="2917" customFormat="1" ht="12.75" customHeight="1">
      <c r="A211" s="2916"/>
      <c r="C211" s="2918"/>
      <c r="D211" s="2919"/>
      <c r="E211" s="2920"/>
      <c r="F211" s="2640"/>
      <c r="G211" s="3104"/>
      <c r="H211" s="3104"/>
      <c r="I211" s="3104"/>
      <c r="J211" s="3104"/>
      <c r="K211" s="3104"/>
      <c r="L211" s="3104"/>
      <c r="M211" s="3104"/>
      <c r="N211" s="3104"/>
      <c r="O211" s="3104"/>
      <c r="P211" s="3104"/>
      <c r="Q211" s="3104"/>
      <c r="R211" s="3104"/>
      <c r="S211" s="3104"/>
      <c r="T211" s="3104"/>
      <c r="U211" s="3104"/>
      <c r="V211" s="3104"/>
      <c r="W211" s="3104"/>
      <c r="X211" s="3104"/>
      <c r="Y211" s="3104"/>
    </row>
    <row r="212" spans="1:25" s="1630" customFormat="1" ht="15">
      <c r="A212" s="2921"/>
      <c r="B212" s="2910"/>
      <c r="C212" s="2913"/>
      <c r="D212" s="2773"/>
      <c r="E212" s="2775"/>
      <c r="F212" s="2640"/>
      <c r="G212" s="3074"/>
      <c r="H212" s="3075"/>
      <c r="I212" s="3075"/>
      <c r="J212" s="3075"/>
      <c r="K212" s="2199"/>
      <c r="L212" s="3075"/>
      <c r="M212" s="3075"/>
      <c r="N212" s="3075"/>
      <c r="O212" s="3075"/>
      <c r="P212" s="3075"/>
      <c r="Q212" s="2199"/>
      <c r="R212" s="3075"/>
      <c r="S212" s="2096"/>
      <c r="T212" s="2096"/>
      <c r="U212" s="2096"/>
      <c r="V212" s="2096"/>
      <c r="W212" s="2096"/>
      <c r="X212" s="2096"/>
      <c r="Y212" s="2096"/>
    </row>
    <row r="213" spans="1:25">
      <c r="A213" s="2656"/>
      <c r="C213" s="2648"/>
      <c r="H213" s="3071"/>
      <c r="I213" s="3071"/>
      <c r="J213" s="3071"/>
      <c r="K213" s="3071"/>
      <c r="L213" s="3071"/>
      <c r="M213" s="3071"/>
      <c r="N213" s="3071"/>
      <c r="O213" s="3071"/>
      <c r="P213" s="3071"/>
      <c r="Q213" s="3071"/>
      <c r="R213" s="3071"/>
    </row>
    <row r="214" spans="1:25">
      <c r="A214" s="2656"/>
      <c r="C214" s="2648"/>
      <c r="H214" s="3071"/>
      <c r="I214" s="3071"/>
      <c r="J214" s="3071"/>
      <c r="K214" s="3071"/>
      <c r="L214" s="3071"/>
      <c r="M214" s="3071"/>
      <c r="N214" s="3071"/>
      <c r="O214" s="3071"/>
      <c r="P214" s="3071"/>
      <c r="Q214" s="3071"/>
      <c r="R214" s="3071"/>
    </row>
    <row r="215" spans="1:25">
      <c r="A215" s="2656"/>
      <c r="C215" s="2648"/>
      <c r="H215" s="3071"/>
      <c r="I215" s="3071"/>
      <c r="J215" s="3071"/>
      <c r="K215" s="3071"/>
      <c r="L215" s="3071"/>
      <c r="M215" s="3071"/>
      <c r="N215" s="3071"/>
      <c r="O215" s="3071"/>
      <c r="P215" s="3071"/>
      <c r="Q215" s="3071"/>
      <c r="R215" s="3071"/>
    </row>
    <row r="216" spans="1:25">
      <c r="A216" s="2656"/>
      <c r="C216" s="2648"/>
      <c r="H216" s="3071"/>
      <c r="I216" s="3071"/>
      <c r="J216" s="3071"/>
      <c r="K216" s="3071"/>
      <c r="L216" s="3071"/>
      <c r="M216" s="3071"/>
      <c r="N216" s="3071"/>
      <c r="O216" s="3071"/>
      <c r="P216" s="3071"/>
      <c r="Q216" s="3071"/>
      <c r="R216" s="3071"/>
    </row>
    <row r="217" spans="1:25">
      <c r="A217" s="2656"/>
      <c r="H217" s="3071"/>
      <c r="I217" s="3071"/>
      <c r="J217" s="3071"/>
      <c r="K217" s="3071"/>
      <c r="L217" s="3071"/>
      <c r="M217" s="3071"/>
      <c r="N217" s="3071"/>
      <c r="O217" s="3071"/>
      <c r="P217" s="3071"/>
      <c r="Q217" s="3071"/>
      <c r="R217" s="3071"/>
    </row>
    <row r="218" spans="1:25">
      <c r="A218" s="2656"/>
      <c r="H218" s="3071"/>
      <c r="I218" s="3071"/>
      <c r="J218" s="3071"/>
      <c r="K218" s="3071"/>
      <c r="L218" s="3071"/>
      <c r="M218" s="3071"/>
      <c r="N218" s="3071"/>
      <c r="O218" s="3071"/>
      <c r="P218" s="3071"/>
      <c r="Q218" s="3071"/>
      <c r="R218" s="3071"/>
    </row>
    <row r="219" spans="1:25">
      <c r="A219" s="2656"/>
      <c r="C219" s="2648"/>
      <c r="H219" s="3071"/>
      <c r="I219" s="3071"/>
      <c r="J219" s="3071"/>
      <c r="K219" s="3071"/>
      <c r="L219" s="3071"/>
      <c r="M219" s="3071"/>
      <c r="N219" s="3071"/>
      <c r="O219" s="3071"/>
      <c r="P219" s="3071"/>
      <c r="Q219" s="3071"/>
      <c r="R219" s="3071"/>
    </row>
    <row r="220" spans="1:25">
      <c r="A220" s="2656"/>
      <c r="H220" s="3071"/>
      <c r="I220" s="3071"/>
      <c r="J220" s="3071"/>
      <c r="K220" s="3071"/>
      <c r="L220" s="3071"/>
      <c r="M220" s="3071"/>
      <c r="N220" s="3071"/>
      <c r="O220" s="3071"/>
      <c r="P220" s="3071"/>
      <c r="Q220" s="3071"/>
      <c r="R220" s="3071"/>
    </row>
    <row r="221" spans="1:25">
      <c r="A221" s="2656"/>
      <c r="E221" s="2648"/>
      <c r="F221" s="2800"/>
      <c r="G221" s="3071"/>
      <c r="H221" s="3071"/>
      <c r="I221" s="3071"/>
      <c r="J221" s="3071"/>
      <c r="K221" s="3071"/>
      <c r="L221" s="3071"/>
      <c r="M221" s="3071"/>
      <c r="N221" s="3071"/>
      <c r="O221" s="3071"/>
      <c r="P221" s="3071"/>
      <c r="Q221" s="3071"/>
      <c r="R221" s="3071"/>
    </row>
    <row r="222" spans="1:25">
      <c r="A222" s="2656"/>
      <c r="E222" s="2648"/>
      <c r="F222" s="2800"/>
      <c r="G222" s="3071"/>
      <c r="H222" s="3071"/>
      <c r="I222" s="3071"/>
      <c r="J222" s="3071"/>
      <c r="K222" s="3071"/>
      <c r="L222" s="3071"/>
      <c r="M222" s="3071"/>
      <c r="N222" s="3071"/>
      <c r="O222" s="3071"/>
      <c r="P222" s="3071"/>
      <c r="Q222" s="3071"/>
      <c r="R222" s="3071"/>
    </row>
    <row r="223" spans="1:25">
      <c r="A223" s="2656"/>
      <c r="E223" s="2648"/>
      <c r="F223" s="2800"/>
      <c r="G223" s="3071"/>
      <c r="H223" s="3071"/>
      <c r="I223" s="3071"/>
      <c r="J223" s="3071"/>
      <c r="K223" s="3071"/>
      <c r="L223" s="3071"/>
      <c r="M223" s="3071"/>
      <c r="N223" s="3071"/>
      <c r="O223" s="3071"/>
      <c r="P223" s="3071"/>
      <c r="Q223" s="3071"/>
      <c r="R223" s="3071"/>
    </row>
    <row r="224" spans="1:25">
      <c r="A224" s="2656"/>
      <c r="E224" s="2648"/>
      <c r="F224" s="2800"/>
      <c r="G224" s="3071"/>
      <c r="H224" s="3071"/>
      <c r="I224" s="3071"/>
      <c r="J224" s="3071"/>
      <c r="K224" s="3071"/>
      <c r="L224" s="3071"/>
      <c r="M224" s="3071"/>
      <c r="N224" s="3071"/>
      <c r="O224" s="3071"/>
      <c r="P224" s="3071"/>
      <c r="Q224" s="3071"/>
      <c r="R224" s="3071"/>
    </row>
    <row r="225" spans="1:18">
      <c r="A225" s="2656"/>
      <c r="C225" s="2648"/>
      <c r="E225" s="2648"/>
      <c r="F225" s="2800"/>
      <c r="G225" s="3071"/>
      <c r="H225" s="3071"/>
      <c r="I225" s="3071"/>
      <c r="J225" s="3071"/>
      <c r="K225" s="3071"/>
      <c r="L225" s="3071"/>
      <c r="M225" s="3071"/>
      <c r="N225" s="3071"/>
      <c r="O225" s="3071"/>
      <c r="P225" s="3071"/>
      <c r="Q225" s="3071"/>
      <c r="R225" s="3071"/>
    </row>
    <row r="226" spans="1:18">
      <c r="A226" s="2656"/>
      <c r="C226" s="2648"/>
      <c r="E226" s="2648"/>
      <c r="F226" s="2800"/>
      <c r="G226" s="3071"/>
      <c r="H226" s="3071"/>
      <c r="I226" s="3071"/>
      <c r="J226" s="3071"/>
      <c r="K226" s="3071"/>
      <c r="L226" s="3071"/>
      <c r="M226" s="3071"/>
      <c r="N226" s="3071"/>
      <c r="O226" s="3071"/>
      <c r="P226" s="3071"/>
      <c r="Q226" s="3071"/>
      <c r="R226" s="3071"/>
    </row>
    <row r="227" spans="1:18">
      <c r="A227" s="2656"/>
      <c r="B227" s="2661"/>
      <c r="C227" s="2648"/>
      <c r="E227" s="2648"/>
      <c r="F227" s="2800"/>
      <c r="G227" s="3071"/>
      <c r="H227" s="3071"/>
      <c r="I227" s="3071"/>
      <c r="J227" s="3071"/>
      <c r="K227" s="3071"/>
      <c r="L227" s="3071"/>
      <c r="M227" s="3071"/>
      <c r="N227" s="3071"/>
      <c r="O227" s="3071"/>
      <c r="P227" s="3071"/>
      <c r="Q227" s="3071"/>
      <c r="R227" s="3071"/>
    </row>
    <row r="228" spans="1:18">
      <c r="A228" s="2656"/>
      <c r="C228" s="2648"/>
      <c r="E228" s="2648"/>
      <c r="F228" s="2800"/>
      <c r="G228" s="3071"/>
      <c r="H228" s="3071"/>
      <c r="I228" s="3071"/>
      <c r="J228" s="3071"/>
      <c r="K228" s="3071"/>
      <c r="L228" s="3071"/>
      <c r="M228" s="3071"/>
      <c r="N228" s="3071"/>
      <c r="O228" s="3071"/>
      <c r="P228" s="3071"/>
      <c r="Q228" s="3071"/>
      <c r="R228" s="3071"/>
    </row>
    <row r="229" spans="1:18">
      <c r="A229" s="2656"/>
      <c r="E229" s="2648"/>
      <c r="F229" s="2800"/>
      <c r="G229" s="3071"/>
      <c r="H229" s="3071"/>
      <c r="I229" s="3071"/>
      <c r="J229" s="3071"/>
      <c r="K229" s="3071"/>
      <c r="L229" s="3071"/>
      <c r="M229" s="3071"/>
      <c r="N229" s="3071"/>
      <c r="O229" s="3071"/>
      <c r="P229" s="3071"/>
      <c r="Q229" s="3071"/>
      <c r="R229" s="3071"/>
    </row>
    <row r="230" spans="1:18">
      <c r="A230" s="2656"/>
      <c r="E230" s="2648"/>
      <c r="F230" s="2800"/>
      <c r="G230" s="3071"/>
      <c r="H230" s="3071"/>
      <c r="I230" s="3071"/>
      <c r="J230" s="3071"/>
      <c r="K230" s="3071"/>
      <c r="L230" s="3071"/>
      <c r="M230" s="3071"/>
      <c r="N230" s="3071"/>
      <c r="O230" s="3071"/>
      <c r="P230" s="3071"/>
      <c r="Q230" s="3071"/>
      <c r="R230" s="3071"/>
    </row>
    <row r="231" spans="1:18">
      <c r="A231" s="2656"/>
      <c r="E231" s="2648"/>
      <c r="F231" s="2800"/>
      <c r="G231" s="3071"/>
      <c r="H231" s="3071"/>
      <c r="I231" s="3071"/>
      <c r="J231" s="3071"/>
      <c r="K231" s="3071"/>
      <c r="L231" s="3071"/>
      <c r="M231" s="3071"/>
      <c r="N231" s="3071"/>
      <c r="O231" s="3071"/>
      <c r="P231" s="3071"/>
      <c r="Q231" s="3071"/>
      <c r="R231" s="3071"/>
    </row>
    <row r="232" spans="1:18">
      <c r="A232" s="2656"/>
      <c r="B232" s="2661"/>
      <c r="E232" s="2648"/>
      <c r="F232" s="2800"/>
      <c r="G232" s="3071"/>
      <c r="H232" s="3071"/>
      <c r="I232" s="3071"/>
      <c r="J232" s="3071"/>
      <c r="K232" s="3071"/>
      <c r="L232" s="3071"/>
      <c r="M232" s="3071"/>
      <c r="N232" s="3071"/>
      <c r="O232" s="3071"/>
      <c r="P232" s="3071"/>
      <c r="Q232" s="3071"/>
      <c r="R232" s="3071"/>
    </row>
    <row r="233" spans="1:18">
      <c r="A233" s="2656"/>
      <c r="B233" s="2658"/>
      <c r="E233" s="2648"/>
      <c r="F233" s="2800"/>
      <c r="G233" s="3071"/>
      <c r="H233" s="3071"/>
      <c r="I233" s="3071"/>
      <c r="J233" s="3071"/>
      <c r="K233" s="3071"/>
      <c r="L233" s="3071"/>
      <c r="M233" s="3071"/>
      <c r="N233" s="3071"/>
      <c r="O233" s="3071"/>
      <c r="P233" s="3071"/>
      <c r="Q233" s="3071"/>
      <c r="R233" s="3071"/>
    </row>
    <row r="234" spans="1:18">
      <c r="A234" s="2656"/>
      <c r="B234" s="2661"/>
      <c r="E234" s="2648"/>
      <c r="F234" s="2800"/>
      <c r="G234" s="3071"/>
      <c r="H234" s="3071"/>
      <c r="I234" s="3071"/>
      <c r="J234" s="3071"/>
      <c r="K234" s="3071"/>
      <c r="L234" s="3071"/>
      <c r="M234" s="3071"/>
      <c r="N234" s="3071"/>
      <c r="O234" s="3071"/>
      <c r="P234" s="3071"/>
      <c r="Q234" s="3071"/>
      <c r="R234" s="3071"/>
    </row>
    <row r="235" spans="1:18">
      <c r="A235" s="2656"/>
      <c r="E235" s="2648"/>
      <c r="F235" s="2800"/>
      <c r="G235" s="3071"/>
      <c r="H235" s="3071"/>
      <c r="I235" s="3071"/>
      <c r="J235" s="3071"/>
      <c r="K235" s="3071"/>
      <c r="L235" s="3071"/>
      <c r="M235" s="3071"/>
      <c r="N235" s="3071"/>
      <c r="O235" s="3071"/>
      <c r="P235" s="3071"/>
      <c r="Q235" s="3071"/>
      <c r="R235" s="3071"/>
    </row>
    <row r="236" spans="1:18" ht="27.2" customHeight="1">
      <c r="A236" s="2656"/>
      <c r="B236" s="2850"/>
      <c r="E236" s="2648"/>
      <c r="F236" s="2800"/>
      <c r="G236" s="3071"/>
      <c r="H236" s="3071"/>
      <c r="I236" s="3071"/>
      <c r="J236" s="3071"/>
      <c r="K236" s="3071"/>
      <c r="L236" s="3071"/>
      <c r="M236" s="3071"/>
      <c r="N236" s="3071"/>
      <c r="O236" s="3071"/>
      <c r="P236" s="3071"/>
      <c r="Q236" s="3071"/>
      <c r="R236" s="3071"/>
    </row>
    <row r="237" spans="1:18">
      <c r="A237" s="2656"/>
      <c r="B237" s="2850"/>
      <c r="G237" s="3071"/>
      <c r="H237" s="3071"/>
      <c r="I237" s="3071"/>
      <c r="J237" s="3071"/>
      <c r="K237" s="3071"/>
      <c r="L237" s="3071"/>
      <c r="M237" s="3071"/>
      <c r="N237" s="3071"/>
      <c r="O237" s="3071"/>
      <c r="P237" s="3071"/>
      <c r="Q237" s="3071"/>
      <c r="R237" s="3071"/>
    </row>
    <row r="238" spans="1:18">
      <c r="A238" s="2656"/>
      <c r="B238" s="2661"/>
      <c r="C238" s="2648"/>
      <c r="G238" s="3071"/>
      <c r="H238" s="3071"/>
      <c r="I238" s="3071"/>
      <c r="J238" s="3071"/>
      <c r="K238" s="3071"/>
      <c r="L238" s="3071"/>
      <c r="M238" s="3071"/>
      <c r="N238" s="3071"/>
      <c r="O238" s="3071"/>
      <c r="P238" s="3071"/>
      <c r="Q238" s="3071"/>
      <c r="R238" s="3071"/>
    </row>
    <row r="239" spans="1:18">
      <c r="A239" s="2656"/>
      <c r="G239" s="3071"/>
      <c r="H239" s="3071"/>
      <c r="I239" s="3071"/>
      <c r="J239" s="3071"/>
      <c r="K239" s="3071"/>
      <c r="L239" s="3071"/>
      <c r="M239" s="3071"/>
      <c r="N239" s="3071"/>
      <c r="O239" s="3071"/>
      <c r="P239" s="3071"/>
      <c r="Q239" s="3071"/>
      <c r="R239" s="3071"/>
    </row>
    <row r="240" spans="1:18" ht="65.25" customHeight="1">
      <c r="A240" s="2656"/>
      <c r="G240" s="3071"/>
      <c r="H240" s="3071"/>
      <c r="I240" s="3071"/>
      <c r="J240" s="3071"/>
      <c r="K240" s="3071"/>
      <c r="L240" s="3071"/>
      <c r="M240" s="3071"/>
      <c r="N240" s="3071"/>
      <c r="O240" s="3071"/>
      <c r="P240" s="3071"/>
      <c r="Q240" s="3071"/>
      <c r="R240" s="3071"/>
    </row>
    <row r="241" spans="1:18">
      <c r="A241" s="2656"/>
      <c r="G241" s="3071"/>
      <c r="H241" s="3071"/>
      <c r="I241" s="3071"/>
      <c r="J241" s="3071"/>
      <c r="K241" s="3071"/>
      <c r="L241" s="3071"/>
      <c r="M241" s="3071"/>
      <c r="N241" s="3071"/>
      <c r="O241" s="3071"/>
      <c r="P241" s="3071"/>
      <c r="Q241" s="3071"/>
      <c r="R241" s="3071"/>
    </row>
    <row r="242" spans="1:18">
      <c r="A242" s="2656"/>
      <c r="G242" s="3071"/>
      <c r="H242" s="3071"/>
      <c r="I242" s="3071"/>
      <c r="J242" s="3071"/>
      <c r="K242" s="3071"/>
      <c r="L242" s="3071"/>
      <c r="M242" s="3071"/>
      <c r="N242" s="3071"/>
      <c r="O242" s="3071"/>
      <c r="P242" s="3071"/>
      <c r="Q242" s="3071"/>
      <c r="R242" s="3071"/>
    </row>
    <row r="243" spans="1:18">
      <c r="A243" s="2656"/>
      <c r="G243" s="3071"/>
      <c r="H243" s="3071"/>
      <c r="I243" s="3071"/>
      <c r="J243" s="3071"/>
      <c r="K243" s="3071"/>
      <c r="L243" s="3071"/>
      <c r="M243" s="3071"/>
      <c r="N243" s="3071"/>
      <c r="O243" s="3071"/>
      <c r="P243" s="3071"/>
      <c r="Q243" s="3071"/>
      <c r="R243" s="3071"/>
    </row>
    <row r="244" spans="1:18">
      <c r="A244" s="2656"/>
      <c r="E244" s="2648"/>
      <c r="F244" s="2797"/>
      <c r="G244" s="3071"/>
      <c r="H244" s="3071"/>
      <c r="I244" s="3071"/>
      <c r="J244" s="3071"/>
      <c r="K244" s="3071"/>
      <c r="L244" s="3071"/>
      <c r="M244" s="3071"/>
      <c r="N244" s="3071"/>
      <c r="O244" s="3071"/>
      <c r="P244" s="3071"/>
      <c r="Q244" s="3071"/>
      <c r="R244" s="3071"/>
    </row>
    <row r="245" spans="1:18">
      <c r="A245" s="2656"/>
      <c r="G245" s="3071"/>
      <c r="H245" s="3071"/>
      <c r="I245" s="3071"/>
      <c r="J245" s="3071"/>
      <c r="K245" s="3071"/>
      <c r="L245" s="3071"/>
      <c r="M245" s="3071"/>
      <c r="N245" s="3071"/>
      <c r="O245" s="3071"/>
      <c r="P245" s="3071"/>
      <c r="Q245" s="3071"/>
      <c r="R245" s="3071"/>
    </row>
    <row r="246" spans="1:18">
      <c r="A246" s="2656"/>
      <c r="G246" s="3071"/>
      <c r="H246" s="3071"/>
      <c r="I246" s="3071"/>
      <c r="J246" s="3071"/>
      <c r="K246" s="3071"/>
      <c r="L246" s="3071"/>
      <c r="M246" s="3071"/>
      <c r="N246" s="3071"/>
      <c r="O246" s="3071"/>
      <c r="P246" s="3071"/>
      <c r="Q246" s="3071"/>
      <c r="R246" s="3071"/>
    </row>
    <row r="247" spans="1:18">
      <c r="A247" s="3525"/>
      <c r="B247" s="3525"/>
      <c r="C247" s="3525"/>
      <c r="D247" s="3525"/>
      <c r="G247" s="3071"/>
      <c r="H247" s="3071"/>
      <c r="I247" s="3071"/>
      <c r="J247" s="3071"/>
      <c r="K247" s="3071"/>
      <c r="L247" s="3071"/>
      <c r="M247" s="3071"/>
      <c r="N247" s="3071"/>
      <c r="O247" s="3071"/>
      <c r="P247" s="3071"/>
      <c r="Q247" s="3071"/>
      <c r="R247" s="3071"/>
    </row>
    <row r="248" spans="1:18">
      <c r="A248" s="2798"/>
      <c r="B248" s="2799"/>
      <c r="C248" s="2798"/>
      <c r="D248" s="2922"/>
      <c r="G248" s="3071"/>
      <c r="H248" s="3071"/>
      <c r="I248" s="3071"/>
      <c r="J248" s="3071"/>
      <c r="K248" s="3071"/>
      <c r="L248" s="3071"/>
      <c r="M248" s="3071"/>
      <c r="N248" s="3071"/>
      <c r="O248" s="3071"/>
      <c r="P248" s="3071"/>
      <c r="Q248" s="3071"/>
      <c r="R248" s="3071"/>
    </row>
    <row r="249" spans="1:18">
      <c r="A249" s="2656"/>
      <c r="C249" s="2798"/>
      <c r="D249" s="2922"/>
      <c r="G249" s="3071"/>
      <c r="H249" s="3071"/>
      <c r="I249" s="3071"/>
      <c r="J249" s="3071"/>
      <c r="K249" s="3071"/>
      <c r="L249" s="3071"/>
      <c r="M249" s="3071"/>
      <c r="N249" s="3071"/>
      <c r="O249" s="3071"/>
      <c r="P249" s="3071"/>
      <c r="Q249" s="3071"/>
      <c r="R249" s="3071"/>
    </row>
    <row r="250" spans="1:18">
      <c r="A250" s="2656"/>
      <c r="C250" s="2648"/>
      <c r="G250" s="3071"/>
      <c r="H250" s="3071"/>
      <c r="I250" s="3071"/>
      <c r="J250" s="3071"/>
      <c r="K250" s="3071"/>
      <c r="L250" s="3071"/>
      <c r="M250" s="3071"/>
      <c r="N250" s="3071"/>
      <c r="O250" s="3071"/>
      <c r="P250" s="3071"/>
      <c r="Q250" s="3071"/>
      <c r="R250" s="3071"/>
    </row>
    <row r="251" spans="1:18">
      <c r="A251" s="2656"/>
      <c r="C251" s="2648"/>
      <c r="G251" s="3071"/>
      <c r="H251" s="3071"/>
      <c r="I251" s="3071"/>
      <c r="J251" s="3071"/>
      <c r="K251" s="3071"/>
      <c r="L251" s="3071"/>
      <c r="M251" s="3071"/>
      <c r="N251" s="3071"/>
      <c r="O251" s="3071"/>
      <c r="P251" s="3071"/>
      <c r="Q251" s="3071"/>
      <c r="R251" s="3071"/>
    </row>
    <row r="252" spans="1:18">
      <c r="A252" s="2656"/>
      <c r="G252" s="3071"/>
      <c r="H252" s="3071"/>
      <c r="I252" s="3071"/>
      <c r="J252" s="3071"/>
      <c r="K252" s="3071"/>
      <c r="L252" s="3071"/>
      <c r="M252" s="3071"/>
      <c r="N252" s="3071"/>
      <c r="O252" s="3071"/>
      <c r="P252" s="3071"/>
      <c r="Q252" s="3071"/>
      <c r="R252" s="3071"/>
    </row>
    <row r="253" spans="1:18">
      <c r="A253" s="2656"/>
      <c r="G253" s="3071"/>
      <c r="H253" s="3071"/>
      <c r="I253" s="3071"/>
      <c r="J253" s="3071"/>
      <c r="K253" s="3071"/>
      <c r="L253" s="3071"/>
      <c r="M253" s="3071"/>
      <c r="N253" s="3071"/>
      <c r="O253" s="3071"/>
      <c r="P253" s="3071"/>
      <c r="Q253" s="3071"/>
      <c r="R253" s="3071"/>
    </row>
    <row r="254" spans="1:18">
      <c r="A254" s="2656"/>
      <c r="C254" s="2648"/>
      <c r="G254" s="3071"/>
      <c r="H254" s="3071"/>
      <c r="I254" s="3071"/>
      <c r="J254" s="3071"/>
      <c r="K254" s="3071"/>
      <c r="L254" s="3071"/>
      <c r="M254" s="3071"/>
      <c r="N254" s="3071"/>
      <c r="O254" s="3071"/>
      <c r="P254" s="3071"/>
      <c r="Q254" s="3071"/>
      <c r="R254" s="3071"/>
    </row>
    <row r="255" spans="1:18">
      <c r="A255" s="2656"/>
      <c r="C255" s="2648"/>
      <c r="G255" s="3071"/>
      <c r="H255" s="3071"/>
      <c r="I255" s="3071"/>
      <c r="J255" s="3071"/>
      <c r="K255" s="3071"/>
      <c r="L255" s="3071"/>
      <c r="M255" s="3071"/>
      <c r="N255" s="3071"/>
      <c r="O255" s="3071"/>
      <c r="P255" s="3071"/>
      <c r="Q255" s="3071"/>
      <c r="R255" s="3071"/>
    </row>
    <row r="256" spans="1:18">
      <c r="A256" s="2656"/>
      <c r="B256" s="2658"/>
      <c r="C256" s="2648"/>
      <c r="G256" s="3071"/>
      <c r="H256" s="3071"/>
      <c r="I256" s="3071"/>
      <c r="J256" s="3071"/>
      <c r="K256" s="3071"/>
      <c r="L256" s="3071"/>
      <c r="M256" s="3071"/>
      <c r="N256" s="3071"/>
      <c r="O256" s="3071"/>
      <c r="P256" s="3071"/>
      <c r="Q256" s="3071"/>
      <c r="R256" s="3071"/>
    </row>
    <row r="257" spans="1:18">
      <c r="A257" s="2656"/>
      <c r="C257" s="2648"/>
      <c r="G257" s="3071"/>
      <c r="H257" s="3071"/>
      <c r="I257" s="3071"/>
      <c r="J257" s="3071"/>
      <c r="K257" s="3071"/>
      <c r="L257" s="3071"/>
      <c r="M257" s="3071"/>
      <c r="N257" s="3071"/>
      <c r="O257" s="3071"/>
      <c r="P257" s="3071"/>
      <c r="Q257" s="3071"/>
      <c r="R257" s="3071"/>
    </row>
    <row r="258" spans="1:18">
      <c r="A258" s="2645"/>
      <c r="B258" s="2198"/>
      <c r="C258" s="2648"/>
      <c r="G258" s="3071"/>
      <c r="H258" s="3071"/>
      <c r="I258" s="3071"/>
      <c r="J258" s="3071"/>
      <c r="K258" s="3071"/>
      <c r="L258" s="3071"/>
      <c r="M258" s="3071"/>
      <c r="N258" s="3071"/>
      <c r="O258" s="3071"/>
      <c r="P258" s="3071"/>
      <c r="Q258" s="3071"/>
      <c r="R258" s="3071"/>
    </row>
    <row r="259" spans="1:18">
      <c r="A259" s="2656"/>
      <c r="C259" s="2648"/>
      <c r="G259" s="3071"/>
      <c r="H259" s="3071"/>
      <c r="I259" s="3071"/>
      <c r="J259" s="3071"/>
      <c r="K259" s="3071"/>
      <c r="L259" s="3071"/>
      <c r="M259" s="3071"/>
      <c r="N259" s="3071"/>
      <c r="O259" s="3071"/>
      <c r="P259" s="3071"/>
      <c r="Q259" s="3071"/>
      <c r="R259" s="3071"/>
    </row>
    <row r="260" spans="1:18">
      <c r="A260" s="2656"/>
      <c r="B260" s="2198"/>
      <c r="C260" s="2648"/>
      <c r="G260" s="3071"/>
      <c r="H260" s="3071"/>
      <c r="I260" s="3071"/>
      <c r="J260" s="3071"/>
      <c r="K260" s="3071"/>
      <c r="L260" s="3071"/>
      <c r="M260" s="3071"/>
      <c r="N260" s="3071"/>
      <c r="O260" s="3071"/>
      <c r="P260" s="3071"/>
      <c r="Q260" s="3071"/>
      <c r="R260" s="3071"/>
    </row>
    <row r="261" spans="1:18">
      <c r="A261" s="2656"/>
      <c r="B261" s="2198"/>
      <c r="C261" s="2648"/>
      <c r="G261" s="3071"/>
      <c r="H261" s="3071"/>
      <c r="I261" s="3071"/>
      <c r="J261" s="3071"/>
      <c r="K261" s="3071"/>
      <c r="L261" s="3071"/>
      <c r="M261" s="3071"/>
      <c r="N261" s="3071"/>
      <c r="O261" s="3071"/>
      <c r="P261" s="3071"/>
      <c r="Q261" s="3071"/>
      <c r="R261" s="3071"/>
    </row>
    <row r="262" spans="1:18">
      <c r="A262" s="2656"/>
      <c r="B262" s="2198"/>
      <c r="C262" s="2648"/>
      <c r="G262" s="3071"/>
      <c r="H262" s="3071"/>
      <c r="I262" s="3071"/>
      <c r="J262" s="3071"/>
      <c r="K262" s="3071"/>
      <c r="L262" s="3071"/>
      <c r="M262" s="3071"/>
      <c r="N262" s="3071"/>
      <c r="O262" s="3071"/>
      <c r="P262" s="3071"/>
      <c r="Q262" s="3071"/>
      <c r="R262" s="3071"/>
    </row>
    <row r="263" spans="1:18">
      <c r="A263" s="2656"/>
      <c r="B263" s="2198"/>
      <c r="C263" s="2648"/>
      <c r="G263" s="3071"/>
      <c r="H263" s="3071"/>
      <c r="I263" s="3071"/>
      <c r="J263" s="3071"/>
      <c r="K263" s="3071"/>
      <c r="L263" s="3071"/>
      <c r="M263" s="3071"/>
      <c r="N263" s="3071"/>
      <c r="O263" s="3071"/>
      <c r="P263" s="3071"/>
      <c r="Q263" s="3071"/>
      <c r="R263" s="3071"/>
    </row>
    <row r="264" spans="1:18">
      <c r="A264" s="2656"/>
      <c r="B264" s="2198"/>
      <c r="C264" s="2648"/>
      <c r="G264" s="3071"/>
      <c r="H264" s="3071"/>
      <c r="I264" s="3071"/>
      <c r="J264" s="3071"/>
      <c r="K264" s="3071"/>
      <c r="L264" s="3071"/>
      <c r="M264" s="3071"/>
      <c r="N264" s="3071"/>
      <c r="O264" s="3071"/>
      <c r="P264" s="3071"/>
      <c r="Q264" s="3071"/>
      <c r="R264" s="3071"/>
    </row>
    <row r="265" spans="1:18">
      <c r="A265" s="2656"/>
      <c r="B265" s="2198"/>
      <c r="C265" s="2648"/>
      <c r="G265" s="3071"/>
      <c r="H265" s="3071"/>
      <c r="I265" s="3071"/>
      <c r="J265" s="3071"/>
      <c r="K265" s="3071"/>
      <c r="L265" s="3071"/>
      <c r="M265" s="3071"/>
      <c r="N265" s="3071"/>
      <c r="O265" s="3071"/>
      <c r="P265" s="3071"/>
      <c r="Q265" s="3071"/>
      <c r="R265" s="3071"/>
    </row>
    <row r="266" spans="1:18">
      <c r="A266" s="2656"/>
      <c r="B266" s="2787"/>
      <c r="C266" s="2791"/>
      <c r="D266" s="2788"/>
      <c r="E266" s="2789"/>
      <c r="F266" s="2790"/>
      <c r="G266" s="3071"/>
      <c r="H266" s="3071"/>
      <c r="I266" s="3071"/>
      <c r="J266" s="3071"/>
      <c r="K266" s="3071"/>
      <c r="L266" s="3071"/>
      <c r="M266" s="3071"/>
      <c r="N266" s="3071"/>
      <c r="O266" s="3071"/>
      <c r="P266" s="3071"/>
      <c r="Q266" s="3071"/>
      <c r="R266" s="3071"/>
    </row>
    <row r="267" spans="1:18">
      <c r="A267" s="2791"/>
      <c r="B267" s="2787"/>
      <c r="C267" s="2791"/>
      <c r="D267" s="2788"/>
      <c r="E267" s="2789"/>
      <c r="F267" s="2790"/>
      <c r="G267" s="3071"/>
      <c r="H267" s="3071"/>
      <c r="I267" s="3071"/>
      <c r="J267" s="3071"/>
      <c r="K267" s="3071"/>
      <c r="L267" s="3071"/>
      <c r="M267" s="3071"/>
      <c r="N267" s="3071"/>
      <c r="O267" s="3071"/>
      <c r="P267" s="3071"/>
      <c r="Q267" s="3071"/>
      <c r="R267" s="3071"/>
    </row>
    <row r="268" spans="1:18">
      <c r="A268" s="2791"/>
      <c r="B268" s="2787"/>
      <c r="C268" s="2791"/>
      <c r="G268" s="3071"/>
      <c r="H268" s="3071"/>
      <c r="I268" s="3071"/>
      <c r="J268" s="3071"/>
      <c r="K268" s="3071"/>
      <c r="L268" s="3071"/>
      <c r="M268" s="3071"/>
      <c r="N268" s="3071"/>
      <c r="O268" s="3071"/>
      <c r="P268" s="3071"/>
      <c r="Q268" s="3071"/>
      <c r="R268" s="3071"/>
    </row>
    <row r="269" spans="1:18">
      <c r="A269" s="2656"/>
      <c r="G269" s="3071"/>
      <c r="H269" s="3071"/>
      <c r="I269" s="3071"/>
      <c r="J269" s="3071"/>
      <c r="K269" s="3071"/>
      <c r="L269" s="3071"/>
      <c r="M269" s="3071"/>
      <c r="N269" s="3071"/>
      <c r="O269" s="3071"/>
      <c r="P269" s="3071"/>
      <c r="Q269" s="3071"/>
      <c r="R269" s="3071"/>
    </row>
    <row r="270" spans="1:18">
      <c r="A270" s="2656"/>
      <c r="C270" s="2780"/>
      <c r="D270" s="2793"/>
      <c r="E270" s="2794"/>
      <c r="F270" s="2795"/>
      <c r="G270" s="3071"/>
      <c r="H270" s="3071"/>
      <c r="I270" s="3071"/>
      <c r="J270" s="3071"/>
      <c r="K270" s="3071"/>
      <c r="L270" s="3071"/>
      <c r="M270" s="3071"/>
      <c r="N270" s="3071"/>
      <c r="O270" s="3071"/>
      <c r="P270" s="3071"/>
      <c r="Q270" s="3071"/>
      <c r="R270" s="3071"/>
    </row>
    <row r="271" spans="1:18">
      <c r="A271" s="2645"/>
      <c r="C271" s="2796"/>
      <c r="D271" s="2788"/>
      <c r="E271" s="2794"/>
      <c r="F271" s="2795"/>
      <c r="G271" s="3071"/>
      <c r="H271" s="3071"/>
      <c r="I271" s="3071"/>
      <c r="J271" s="3071"/>
      <c r="K271" s="3071"/>
      <c r="L271" s="3071"/>
      <c r="M271" s="3071"/>
      <c r="N271" s="3071"/>
      <c r="O271" s="3071"/>
      <c r="P271" s="3071"/>
      <c r="Q271" s="3071"/>
      <c r="R271" s="3071"/>
    </row>
    <row r="272" spans="1:18">
      <c r="A272" s="2645"/>
      <c r="C272" s="2780"/>
      <c r="D272" s="2793"/>
      <c r="E272" s="2794"/>
      <c r="G272" s="3071"/>
      <c r="H272" s="3071"/>
      <c r="I272" s="3071"/>
      <c r="J272" s="3071"/>
      <c r="K272" s="3071"/>
      <c r="L272" s="3071"/>
      <c r="M272" s="3071"/>
      <c r="N272" s="3071"/>
      <c r="O272" s="3071"/>
      <c r="P272" s="3071"/>
      <c r="Q272" s="3071"/>
      <c r="R272" s="3071"/>
    </row>
    <row r="273" spans="1:18">
      <c r="A273" s="2656"/>
      <c r="B273" s="2198"/>
      <c r="C273" s="2648"/>
      <c r="G273" s="3071"/>
      <c r="H273" s="3071"/>
      <c r="I273" s="3071"/>
      <c r="J273" s="3071"/>
      <c r="K273" s="3071"/>
      <c r="L273" s="3071"/>
      <c r="M273" s="3071"/>
      <c r="N273" s="3071"/>
      <c r="O273" s="3071"/>
      <c r="P273" s="3071"/>
      <c r="Q273" s="3071"/>
      <c r="R273" s="3071"/>
    </row>
    <row r="274" spans="1:18">
      <c r="A274" s="2656"/>
      <c r="G274" s="3071"/>
      <c r="H274" s="3071"/>
      <c r="I274" s="3071"/>
      <c r="J274" s="3071"/>
      <c r="K274" s="3071"/>
      <c r="L274" s="3071"/>
      <c r="M274" s="3071"/>
      <c r="N274" s="3071"/>
      <c r="O274" s="3071"/>
      <c r="P274" s="3071"/>
      <c r="Q274" s="3071"/>
      <c r="R274" s="3071"/>
    </row>
    <row r="275" spans="1:18">
      <c r="A275" s="2656"/>
      <c r="G275" s="3071"/>
      <c r="H275" s="3071"/>
      <c r="I275" s="3071"/>
      <c r="J275" s="3071"/>
      <c r="K275" s="3071"/>
      <c r="L275" s="3071"/>
      <c r="M275" s="3071"/>
      <c r="N275" s="3071"/>
      <c r="O275" s="3071"/>
      <c r="P275" s="3071"/>
      <c r="Q275" s="3071"/>
      <c r="R275" s="3071"/>
    </row>
    <row r="276" spans="1:18">
      <c r="A276" s="2656"/>
      <c r="G276" s="3071"/>
      <c r="H276" s="3071"/>
      <c r="I276" s="3071"/>
      <c r="J276" s="3071"/>
      <c r="K276" s="3071"/>
      <c r="L276" s="3071"/>
      <c r="M276" s="3071"/>
      <c r="N276" s="3071"/>
      <c r="O276" s="3071"/>
      <c r="P276" s="3071"/>
      <c r="Q276" s="3071"/>
      <c r="R276" s="3071"/>
    </row>
    <row r="277" spans="1:18">
      <c r="A277" s="2656"/>
      <c r="G277" s="3071"/>
      <c r="H277" s="3071"/>
      <c r="I277" s="3071"/>
      <c r="J277" s="3071"/>
      <c r="K277" s="3071"/>
      <c r="L277" s="3071"/>
      <c r="M277" s="3071"/>
      <c r="N277" s="3071"/>
      <c r="O277" s="3071"/>
      <c r="P277" s="3071"/>
      <c r="Q277" s="3071"/>
      <c r="R277" s="3071"/>
    </row>
    <row r="278" spans="1:18">
      <c r="A278" s="2656"/>
      <c r="C278" s="2796"/>
      <c r="D278" s="2793"/>
      <c r="E278" s="2794"/>
      <c r="F278" s="2795"/>
      <c r="G278" s="3071"/>
      <c r="H278" s="3071"/>
      <c r="I278" s="3071"/>
      <c r="J278" s="3071"/>
      <c r="K278" s="3071"/>
      <c r="L278" s="3071"/>
      <c r="M278" s="3071"/>
      <c r="N278" s="3071"/>
      <c r="O278" s="3071"/>
      <c r="P278" s="3071"/>
      <c r="Q278" s="3071"/>
      <c r="R278" s="3071"/>
    </row>
    <row r="279" spans="1:18">
      <c r="A279" s="2796"/>
      <c r="C279" s="2796"/>
      <c r="D279" s="2793"/>
      <c r="E279" s="2794"/>
      <c r="F279" s="2795"/>
      <c r="G279" s="3071"/>
      <c r="H279" s="3071"/>
      <c r="I279" s="3071"/>
      <c r="J279" s="3071"/>
      <c r="K279" s="3071"/>
      <c r="L279" s="3071"/>
      <c r="M279" s="3071"/>
      <c r="N279" s="3071"/>
      <c r="O279" s="3071"/>
      <c r="P279" s="3071"/>
      <c r="Q279" s="3071"/>
      <c r="R279" s="3071"/>
    </row>
    <row r="280" spans="1:18">
      <c r="A280" s="2796"/>
      <c r="C280" s="2796"/>
      <c r="D280" s="2793"/>
      <c r="E280" s="2794"/>
      <c r="F280" s="2795"/>
      <c r="G280" s="3071"/>
      <c r="H280" s="3071"/>
      <c r="I280" s="3071"/>
      <c r="J280" s="3071"/>
      <c r="K280" s="3071"/>
      <c r="L280" s="3071"/>
      <c r="M280" s="3071"/>
      <c r="N280" s="3071"/>
      <c r="O280" s="3071"/>
      <c r="P280" s="3071"/>
      <c r="Q280" s="3071"/>
      <c r="R280" s="3071"/>
    </row>
    <row r="281" spans="1:18">
      <c r="A281" s="2796"/>
      <c r="C281" s="2796"/>
      <c r="D281" s="2793"/>
      <c r="E281" s="2794"/>
      <c r="F281" s="2795"/>
      <c r="G281" s="3071"/>
      <c r="H281" s="3071"/>
      <c r="I281" s="3071"/>
      <c r="J281" s="3071"/>
      <c r="K281" s="3071"/>
      <c r="L281" s="3071"/>
      <c r="M281" s="3071"/>
      <c r="N281" s="3071"/>
      <c r="O281" s="3071"/>
      <c r="P281" s="3071"/>
      <c r="Q281" s="3071"/>
      <c r="R281" s="3071"/>
    </row>
    <row r="282" spans="1:18">
      <c r="A282" s="2796"/>
      <c r="C282" s="2796"/>
      <c r="D282" s="2793"/>
      <c r="E282" s="2794"/>
      <c r="G282" s="3071"/>
      <c r="H282" s="3071"/>
      <c r="I282" s="3071"/>
      <c r="J282" s="3071"/>
      <c r="K282" s="3071"/>
      <c r="L282" s="3071"/>
      <c r="M282" s="3071"/>
      <c r="N282" s="3071"/>
      <c r="O282" s="3071"/>
      <c r="P282" s="3071"/>
      <c r="Q282" s="3071"/>
      <c r="R282" s="3071"/>
    </row>
    <row r="283" spans="1:18">
      <c r="A283" s="2796"/>
      <c r="C283" s="2796"/>
      <c r="D283" s="2793"/>
      <c r="E283" s="2794"/>
      <c r="G283" s="3071"/>
      <c r="H283" s="3071"/>
      <c r="I283" s="3071"/>
      <c r="J283" s="3071"/>
      <c r="K283" s="3071"/>
      <c r="L283" s="3071"/>
      <c r="M283" s="3071"/>
      <c r="N283" s="3071"/>
      <c r="O283" s="3071"/>
      <c r="P283" s="3071"/>
      <c r="Q283" s="3071"/>
      <c r="R283" s="3071"/>
    </row>
    <row r="284" spans="1:18">
      <c r="A284" s="2645"/>
      <c r="B284" s="2658"/>
      <c r="E284" s="2648"/>
      <c r="F284" s="2797"/>
      <c r="G284" s="3071"/>
      <c r="H284" s="3071"/>
      <c r="I284" s="3071"/>
      <c r="J284" s="3071"/>
      <c r="K284" s="3071"/>
      <c r="L284" s="3071"/>
      <c r="M284" s="3071"/>
      <c r="N284" s="3071"/>
      <c r="O284" s="3071"/>
      <c r="P284" s="3071"/>
      <c r="Q284" s="3071"/>
      <c r="R284" s="3071"/>
    </row>
    <row r="285" spans="1:18">
      <c r="A285" s="2656"/>
      <c r="G285" s="3071"/>
      <c r="H285" s="3071"/>
      <c r="I285" s="3071"/>
      <c r="J285" s="3071"/>
      <c r="K285" s="3071"/>
      <c r="L285" s="3071"/>
      <c r="M285" s="3071"/>
      <c r="N285" s="3071"/>
      <c r="O285" s="3071"/>
      <c r="P285" s="3071"/>
      <c r="Q285" s="3071"/>
      <c r="R285" s="3071"/>
    </row>
    <row r="286" spans="1:18">
      <c r="A286" s="2656"/>
      <c r="B286" s="2198"/>
      <c r="G286" s="3071"/>
      <c r="H286" s="3071"/>
      <c r="I286" s="3071"/>
      <c r="J286" s="3071"/>
      <c r="K286" s="3071"/>
      <c r="L286" s="3071"/>
      <c r="M286" s="3071"/>
      <c r="N286" s="3071"/>
      <c r="O286" s="3071"/>
      <c r="P286" s="3071"/>
      <c r="Q286" s="3071"/>
      <c r="R286" s="3071"/>
    </row>
    <row r="287" spans="1:18">
      <c r="A287" s="2656"/>
      <c r="G287" s="3071"/>
      <c r="H287" s="3071"/>
      <c r="I287" s="3071"/>
      <c r="J287" s="3071"/>
      <c r="K287" s="3071"/>
      <c r="L287" s="3071"/>
      <c r="M287" s="3071"/>
      <c r="N287" s="3071"/>
      <c r="O287" s="3071"/>
      <c r="P287" s="3071"/>
      <c r="Q287" s="3071"/>
      <c r="R287" s="3071"/>
    </row>
    <row r="288" spans="1:18">
      <c r="A288" s="2656"/>
      <c r="G288" s="3071"/>
      <c r="H288" s="3071"/>
      <c r="I288" s="3071"/>
      <c r="J288" s="3071"/>
      <c r="K288" s="3071"/>
      <c r="L288" s="3071"/>
      <c r="M288" s="3071"/>
      <c r="N288" s="3071"/>
      <c r="O288" s="3071"/>
      <c r="P288" s="3071"/>
      <c r="Q288" s="3071"/>
      <c r="R288" s="3071"/>
    </row>
    <row r="289" spans="1:18">
      <c r="A289" s="2656"/>
      <c r="G289" s="3071"/>
      <c r="H289" s="3071"/>
      <c r="I289" s="3071"/>
      <c r="J289" s="3071"/>
      <c r="K289" s="3071"/>
      <c r="L289" s="3071"/>
      <c r="M289" s="3071"/>
      <c r="N289" s="3071"/>
      <c r="O289" s="3071"/>
      <c r="P289" s="3071"/>
      <c r="Q289" s="3071"/>
      <c r="R289" s="3071"/>
    </row>
    <row r="290" spans="1:18">
      <c r="A290" s="2656"/>
      <c r="G290" s="3071"/>
      <c r="H290" s="3071"/>
      <c r="I290" s="3071"/>
      <c r="J290" s="3071"/>
      <c r="K290" s="3071"/>
      <c r="L290" s="3071"/>
      <c r="M290" s="3071"/>
      <c r="N290" s="3071"/>
      <c r="O290" s="3071"/>
      <c r="P290" s="3071"/>
      <c r="Q290" s="3071"/>
      <c r="R290" s="3071"/>
    </row>
    <row r="291" spans="1:18">
      <c r="A291" s="2656"/>
      <c r="G291" s="3071"/>
      <c r="H291" s="3071"/>
      <c r="I291" s="3071"/>
      <c r="J291" s="3071"/>
      <c r="K291" s="3071"/>
      <c r="L291" s="3071"/>
      <c r="M291" s="3071"/>
      <c r="N291" s="3071"/>
      <c r="O291" s="3071"/>
      <c r="P291" s="3071"/>
      <c r="Q291" s="3071"/>
      <c r="R291" s="3071"/>
    </row>
    <row r="292" spans="1:18">
      <c r="A292" s="2656"/>
      <c r="G292" s="3071"/>
      <c r="H292" s="3071"/>
      <c r="I292" s="3071"/>
      <c r="J292" s="3071"/>
      <c r="K292" s="3071"/>
      <c r="L292" s="3071"/>
      <c r="M292" s="3071"/>
      <c r="N292" s="3071"/>
      <c r="O292" s="3071"/>
      <c r="P292" s="3071"/>
      <c r="Q292" s="3071"/>
      <c r="R292" s="3071"/>
    </row>
    <row r="293" spans="1:18">
      <c r="A293" s="2656"/>
      <c r="G293" s="3071"/>
      <c r="H293" s="3071"/>
      <c r="I293" s="3071"/>
      <c r="J293" s="3071"/>
      <c r="K293" s="3071"/>
      <c r="L293" s="3071"/>
      <c r="M293" s="3071"/>
      <c r="N293" s="3071"/>
      <c r="O293" s="3071"/>
      <c r="P293" s="3071"/>
      <c r="Q293" s="3071"/>
      <c r="R293" s="3071"/>
    </row>
    <row r="294" spans="1:18">
      <c r="A294" s="2656"/>
      <c r="G294" s="3071"/>
      <c r="H294" s="3071"/>
      <c r="I294" s="3071"/>
      <c r="J294" s="3071"/>
      <c r="K294" s="3071"/>
      <c r="L294" s="3071"/>
      <c r="M294" s="3071"/>
      <c r="N294" s="3071"/>
      <c r="O294" s="3071"/>
      <c r="P294" s="3071"/>
      <c r="Q294" s="3071"/>
      <c r="R294" s="3071"/>
    </row>
    <row r="295" spans="1:18">
      <c r="A295" s="2656"/>
      <c r="G295" s="3071"/>
      <c r="H295" s="3071"/>
      <c r="I295" s="3071"/>
      <c r="J295" s="3071"/>
      <c r="K295" s="3071"/>
      <c r="L295" s="3071"/>
      <c r="M295" s="3071"/>
      <c r="N295" s="3071"/>
      <c r="O295" s="3071"/>
      <c r="P295" s="3071"/>
      <c r="Q295" s="3071"/>
      <c r="R295" s="3071"/>
    </row>
    <row r="296" spans="1:18">
      <c r="A296" s="2656"/>
      <c r="E296" s="2648"/>
      <c r="F296" s="2797"/>
      <c r="G296" s="3071"/>
      <c r="H296" s="3071"/>
      <c r="I296" s="3071"/>
      <c r="J296" s="3071"/>
      <c r="K296" s="3071"/>
      <c r="L296" s="3071"/>
      <c r="M296" s="3071"/>
      <c r="N296" s="3071"/>
      <c r="O296" s="3071"/>
      <c r="P296" s="3071"/>
      <c r="Q296" s="3071"/>
      <c r="R296" s="3071"/>
    </row>
    <row r="297" spans="1:18">
      <c r="A297" s="2798"/>
      <c r="B297" s="2799"/>
      <c r="G297" s="3071"/>
      <c r="H297" s="3071"/>
      <c r="I297" s="3071"/>
      <c r="J297" s="3071"/>
      <c r="K297" s="3071"/>
      <c r="L297" s="3071"/>
      <c r="M297" s="3071"/>
      <c r="N297" s="3071"/>
      <c r="O297" s="3071"/>
      <c r="P297" s="3071"/>
      <c r="Q297" s="3071"/>
      <c r="R297" s="3071"/>
    </row>
    <row r="298" spans="1:18">
      <c r="A298" s="2798"/>
      <c r="B298" s="2799"/>
      <c r="G298" s="3071"/>
      <c r="H298" s="3071"/>
      <c r="I298" s="3071"/>
      <c r="J298" s="3071"/>
      <c r="K298" s="3071"/>
      <c r="L298" s="3071"/>
      <c r="M298" s="3071"/>
      <c r="N298" s="3071"/>
      <c r="O298" s="3071"/>
      <c r="P298" s="3071"/>
      <c r="Q298" s="3071"/>
      <c r="R298" s="3071"/>
    </row>
    <row r="299" spans="1:18">
      <c r="A299" s="2645"/>
      <c r="B299" s="2658"/>
      <c r="G299" s="3071"/>
      <c r="H299" s="3071"/>
      <c r="I299" s="3071"/>
      <c r="J299" s="3071"/>
      <c r="K299" s="3071"/>
      <c r="L299" s="3071"/>
      <c r="M299" s="3071"/>
      <c r="N299" s="3071"/>
      <c r="O299" s="3071"/>
      <c r="P299" s="3071"/>
      <c r="Q299" s="3071"/>
      <c r="R299" s="3071"/>
    </row>
    <row r="300" spans="1:18">
      <c r="A300" s="2645"/>
      <c r="B300" s="2661"/>
      <c r="G300" s="3071"/>
      <c r="H300" s="3071"/>
      <c r="I300" s="3071"/>
      <c r="J300" s="3071"/>
      <c r="K300" s="3071"/>
      <c r="L300" s="3071"/>
      <c r="M300" s="3071"/>
      <c r="N300" s="3071"/>
      <c r="O300" s="3071"/>
      <c r="P300" s="3071"/>
      <c r="Q300" s="3071"/>
      <c r="R300" s="3071"/>
    </row>
    <row r="301" spans="1:18">
      <c r="A301" s="2645"/>
      <c r="B301" s="2661"/>
      <c r="E301" s="2648"/>
      <c r="F301" s="2800"/>
      <c r="G301" s="3071"/>
      <c r="H301" s="3071"/>
      <c r="I301" s="3071"/>
      <c r="J301" s="3071"/>
      <c r="K301" s="3071"/>
      <c r="L301" s="3071"/>
      <c r="M301" s="3071"/>
      <c r="N301" s="3071"/>
      <c r="O301" s="3071"/>
      <c r="P301" s="3071"/>
      <c r="Q301" s="3071"/>
      <c r="R301" s="3071"/>
    </row>
    <row r="302" spans="1:18">
      <c r="A302" s="2645"/>
      <c r="B302" s="2658"/>
      <c r="E302" s="2648"/>
      <c r="F302" s="2800"/>
      <c r="G302" s="3071"/>
      <c r="H302" s="3071"/>
      <c r="I302" s="3071"/>
      <c r="J302" s="3071"/>
      <c r="K302" s="3071"/>
      <c r="L302" s="3071"/>
      <c r="M302" s="3071"/>
      <c r="N302" s="3071"/>
      <c r="O302" s="3071"/>
      <c r="P302" s="3071"/>
      <c r="Q302" s="3071"/>
      <c r="R302" s="3071"/>
    </row>
    <row r="303" spans="1:18">
      <c r="A303" s="2798"/>
      <c r="B303" s="2658"/>
      <c r="E303" s="2648"/>
      <c r="F303" s="2800"/>
      <c r="G303" s="3071"/>
      <c r="H303" s="3071"/>
      <c r="I303" s="3071"/>
      <c r="J303" s="3071"/>
      <c r="K303" s="3071"/>
      <c r="L303" s="3071"/>
      <c r="M303" s="3071"/>
      <c r="N303" s="3071"/>
      <c r="O303" s="3071"/>
      <c r="P303" s="3071"/>
      <c r="Q303" s="3071"/>
      <c r="R303" s="3071"/>
    </row>
    <row r="304" spans="1:18">
      <c r="A304" s="2645"/>
      <c r="B304" s="2658"/>
      <c r="E304" s="2648"/>
      <c r="F304" s="2800"/>
      <c r="G304" s="3071"/>
      <c r="H304" s="3071"/>
      <c r="I304" s="3071"/>
      <c r="J304" s="3071"/>
      <c r="K304" s="3071"/>
      <c r="L304" s="3071"/>
      <c r="M304" s="3071"/>
      <c r="N304" s="3071"/>
      <c r="O304" s="3071"/>
      <c r="P304" s="3071"/>
      <c r="Q304" s="3071"/>
      <c r="R304" s="3071"/>
    </row>
    <row r="305" spans="1:18">
      <c r="A305" s="2645"/>
      <c r="B305" s="2658"/>
      <c r="E305" s="2648"/>
      <c r="F305" s="2800"/>
      <c r="G305" s="3071"/>
      <c r="H305" s="3071"/>
      <c r="I305" s="3071"/>
      <c r="J305" s="3071"/>
      <c r="K305" s="3071"/>
      <c r="L305" s="3071"/>
      <c r="M305" s="3071"/>
      <c r="N305" s="3071"/>
      <c r="O305" s="3071"/>
      <c r="P305" s="3071"/>
      <c r="Q305" s="3071"/>
      <c r="R305" s="3071"/>
    </row>
    <row r="306" spans="1:18">
      <c r="A306" s="2645"/>
      <c r="B306" s="2658"/>
      <c r="E306" s="2648"/>
      <c r="F306" s="2800"/>
      <c r="G306" s="3071"/>
      <c r="H306" s="3071"/>
      <c r="I306" s="3071"/>
      <c r="J306" s="3071"/>
      <c r="K306" s="3071"/>
      <c r="L306" s="3071"/>
      <c r="M306" s="3071"/>
      <c r="N306" s="3071"/>
      <c r="O306" s="3071"/>
      <c r="P306" s="3071"/>
      <c r="Q306" s="3071"/>
      <c r="R306" s="3071"/>
    </row>
    <row r="307" spans="1:18">
      <c r="A307" s="2645"/>
      <c r="B307" s="2801"/>
      <c r="E307" s="2648"/>
      <c r="F307" s="2800"/>
      <c r="G307" s="3071"/>
      <c r="H307" s="3071"/>
      <c r="I307" s="3071"/>
      <c r="J307" s="3071"/>
      <c r="K307" s="3071"/>
      <c r="L307" s="3071"/>
      <c r="M307" s="3071"/>
      <c r="N307" s="3071"/>
      <c r="O307" s="3071"/>
      <c r="P307" s="3071"/>
      <c r="Q307" s="3071"/>
      <c r="R307" s="3071"/>
    </row>
    <row r="308" spans="1:18" ht="28.5" customHeight="1">
      <c r="A308" s="2645"/>
      <c r="B308" s="3522"/>
      <c r="C308" s="3522"/>
      <c r="D308" s="3522"/>
      <c r="E308" s="2648"/>
      <c r="F308" s="2800"/>
      <c r="G308" s="3071"/>
      <c r="H308" s="3071"/>
      <c r="I308" s="3071"/>
      <c r="J308" s="3071"/>
      <c r="K308" s="3071"/>
      <c r="L308" s="3071"/>
      <c r="M308" s="3071"/>
      <c r="N308" s="3071"/>
      <c r="O308" s="3071"/>
      <c r="P308" s="3071"/>
      <c r="Q308" s="3071"/>
      <c r="R308" s="3071"/>
    </row>
    <row r="309" spans="1:18">
      <c r="A309" s="2645"/>
      <c r="B309" s="2802"/>
      <c r="C309" s="2923"/>
      <c r="D309" s="2788"/>
      <c r="E309" s="2648"/>
      <c r="F309" s="2800"/>
      <c r="G309" s="3071"/>
      <c r="H309" s="3071"/>
      <c r="I309" s="3071"/>
      <c r="J309" s="3071"/>
      <c r="K309" s="3071"/>
      <c r="L309" s="3071"/>
      <c r="M309" s="3071"/>
      <c r="N309" s="3071"/>
      <c r="O309" s="3071"/>
      <c r="P309" s="3071"/>
      <c r="Q309" s="3071"/>
      <c r="R309" s="3071"/>
    </row>
    <row r="310" spans="1:18">
      <c r="A310" s="2645"/>
      <c r="B310" s="2658"/>
      <c r="E310" s="2648"/>
      <c r="F310" s="2800"/>
      <c r="G310" s="3071"/>
      <c r="H310" s="3071"/>
      <c r="I310" s="3071"/>
      <c r="J310" s="3071"/>
      <c r="K310" s="3071"/>
      <c r="L310" s="3071"/>
      <c r="M310" s="3071"/>
      <c r="N310" s="3071"/>
      <c r="O310" s="3071"/>
      <c r="P310" s="3071"/>
      <c r="Q310" s="3071"/>
      <c r="R310" s="3071"/>
    </row>
  </sheetData>
  <sheetProtection algorithmName="SHA-512" hashValue="bP4OJ6x/IQD4yYAGZgj5EVbhFNLsFsvPWrZsukr4t+kKFx8CTa8gL0tpRlvE9lnhpIK2cX7Odz97jbU8GlmffA==" saltValue="QG604CgTE7+Pkud6CIkXCw==" spinCount="100000" sheet="1" objects="1" scenarios="1" selectLockedCells="1"/>
  <mergeCells count="2">
    <mergeCell ref="A247:D247"/>
    <mergeCell ref="B308:D308"/>
  </mergeCells>
  <pageMargins left="0.70866141732283472" right="0.70866141732283472" top="0.74803149606299213" bottom="0.74803149606299213" header="0.31496062992125984" footer="0.31496062992125984"/>
  <pageSetup paperSize="9" scale="99" orientation="portrait" r:id="rId1"/>
  <headerFooter>
    <oddHeader>&amp;CPREZRAČEVANJE KLIMATIZACIJA</oddHeader>
    <oddFooter>&amp;C&amp;P/&amp;N&amp;RPZI</oddFooter>
  </headerFooter>
  <rowBreaks count="1" manualBreakCount="1">
    <brk id="168" max="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489B1-684F-45A5-B901-F2475FD010E9}">
  <sheetPr>
    <tabColor theme="5" tint="0.59999389629810485"/>
  </sheetPr>
  <dimension ref="A1:Y249"/>
  <sheetViews>
    <sheetView zoomScaleNormal="100" zoomScaleSheetLayoutView="100" workbookViewId="0">
      <selection activeCell="E42" sqref="E42"/>
    </sheetView>
  </sheetViews>
  <sheetFormatPr defaultColWidth="8.85546875" defaultRowHeight="12.75"/>
  <cols>
    <col min="1" max="1" width="7" style="2803" customWidth="1"/>
    <col min="2" max="2" width="51.85546875" style="2657" customWidth="1"/>
    <col min="3" max="3" width="4.5703125" style="2645" customWidth="1"/>
    <col min="4" max="4" width="9.42578125" style="2784" customWidth="1"/>
    <col min="5" max="5" width="8.85546875" style="2785" customWidth="1"/>
    <col min="6" max="6" width="11" style="2786" customWidth="1"/>
    <col min="7" max="7" width="8.140625" style="3069" bestFit="1" customWidth="1"/>
    <col min="8" max="8" width="4.42578125" style="3070" bestFit="1" customWidth="1"/>
    <col min="9" max="9" width="2.42578125" style="3070" customWidth="1"/>
    <col min="10" max="10" width="10.42578125" style="3070" bestFit="1" customWidth="1"/>
    <col min="11" max="11" width="8.85546875" style="2659" customWidth="1"/>
    <col min="12" max="12" width="11" style="3070" customWidth="1"/>
    <col min="13" max="13" width="10.42578125" style="3070" bestFit="1" customWidth="1"/>
    <col min="14" max="14" width="10.5703125" style="3070" customWidth="1"/>
    <col min="15" max="15" width="8.7109375" style="3070" bestFit="1" customWidth="1"/>
    <col min="16" max="16" width="10.42578125" style="3070" bestFit="1" customWidth="1"/>
    <col min="17" max="17" width="10" style="2659" bestFit="1" customWidth="1"/>
    <col min="18" max="18" width="12.7109375" style="3070" customWidth="1"/>
    <col min="19" max="25" width="8.85546875" style="3071"/>
    <col min="26" max="255" width="8.85546875" style="2658"/>
    <col min="256" max="256" width="7" style="2658" customWidth="1"/>
    <col min="257" max="257" width="53.140625" style="2658" customWidth="1"/>
    <col min="258" max="258" width="4.85546875" style="2658" bestFit="1" customWidth="1"/>
    <col min="259" max="259" width="6" style="2658" bestFit="1" customWidth="1"/>
    <col min="260" max="260" width="9.140625" style="2658" bestFit="1" customWidth="1"/>
    <col min="261" max="261" width="9.7109375" style="2658" customWidth="1"/>
    <col min="262" max="262" width="4.42578125" style="2658" bestFit="1" customWidth="1"/>
    <col min="263" max="263" width="8.140625" style="2658" bestFit="1" customWidth="1"/>
    <col min="264" max="264" width="4.42578125" style="2658" bestFit="1" customWidth="1"/>
    <col min="265" max="265" width="2.42578125" style="2658" customWidth="1"/>
    <col min="266" max="266" width="10.42578125" style="2658" bestFit="1" customWidth="1"/>
    <col min="267" max="267" width="8.85546875" style="2658" customWidth="1"/>
    <col min="268" max="268" width="11" style="2658" customWidth="1"/>
    <col min="269" max="269" width="10.42578125" style="2658" bestFit="1" customWidth="1"/>
    <col min="270" max="270" width="10.5703125" style="2658" customWidth="1"/>
    <col min="271" max="271" width="8.7109375" style="2658" bestFit="1" customWidth="1"/>
    <col min="272" max="272" width="10.42578125" style="2658" bestFit="1" customWidth="1"/>
    <col min="273" max="273" width="10" style="2658" bestFit="1" customWidth="1"/>
    <col min="274" max="274" width="12.7109375" style="2658" customWidth="1"/>
    <col min="275" max="511" width="8.85546875" style="2658"/>
    <col min="512" max="512" width="7" style="2658" customWidth="1"/>
    <col min="513" max="513" width="53.140625" style="2658" customWidth="1"/>
    <col min="514" max="514" width="4.85546875" style="2658" bestFit="1" customWidth="1"/>
    <col min="515" max="515" width="6" style="2658" bestFit="1" customWidth="1"/>
    <col min="516" max="516" width="9.140625" style="2658" bestFit="1" customWidth="1"/>
    <col min="517" max="517" width="9.7109375" style="2658" customWidth="1"/>
    <col min="518" max="518" width="4.42578125" style="2658" bestFit="1" customWidth="1"/>
    <col min="519" max="519" width="8.140625" style="2658" bestFit="1" customWidth="1"/>
    <col min="520" max="520" width="4.42578125" style="2658" bestFit="1" customWidth="1"/>
    <col min="521" max="521" width="2.42578125" style="2658" customWidth="1"/>
    <col min="522" max="522" width="10.42578125" style="2658" bestFit="1" customWidth="1"/>
    <col min="523" max="523" width="8.85546875" style="2658" customWidth="1"/>
    <col min="524" max="524" width="11" style="2658" customWidth="1"/>
    <col min="525" max="525" width="10.42578125" style="2658" bestFit="1" customWidth="1"/>
    <col min="526" max="526" width="10.5703125" style="2658" customWidth="1"/>
    <col min="527" max="527" width="8.7109375" style="2658" bestFit="1" customWidth="1"/>
    <col min="528" max="528" width="10.42578125" style="2658" bestFit="1" customWidth="1"/>
    <col min="529" max="529" width="10" style="2658" bestFit="1" customWidth="1"/>
    <col min="530" max="530" width="12.7109375" style="2658" customWidth="1"/>
    <col min="531" max="767" width="8.85546875" style="2658"/>
    <col min="768" max="768" width="7" style="2658" customWidth="1"/>
    <col min="769" max="769" width="53.140625" style="2658" customWidth="1"/>
    <col min="770" max="770" width="4.85546875" style="2658" bestFit="1" customWidth="1"/>
    <col min="771" max="771" width="6" style="2658" bestFit="1" customWidth="1"/>
    <col min="772" max="772" width="9.140625" style="2658" bestFit="1" customWidth="1"/>
    <col min="773" max="773" width="9.7109375" style="2658" customWidth="1"/>
    <col min="774" max="774" width="4.42578125" style="2658" bestFit="1" customWidth="1"/>
    <col min="775" max="775" width="8.140625" style="2658" bestFit="1" customWidth="1"/>
    <col min="776" max="776" width="4.42578125" style="2658" bestFit="1" customWidth="1"/>
    <col min="777" max="777" width="2.42578125" style="2658" customWidth="1"/>
    <col min="778" max="778" width="10.42578125" style="2658" bestFit="1" customWidth="1"/>
    <col min="779" max="779" width="8.85546875" style="2658" customWidth="1"/>
    <col min="780" max="780" width="11" style="2658" customWidth="1"/>
    <col min="781" max="781" width="10.42578125" style="2658" bestFit="1" customWidth="1"/>
    <col min="782" max="782" width="10.5703125" style="2658" customWidth="1"/>
    <col min="783" max="783" width="8.7109375" style="2658" bestFit="1" customWidth="1"/>
    <col min="784" max="784" width="10.42578125" style="2658" bestFit="1" customWidth="1"/>
    <col min="785" max="785" width="10" style="2658" bestFit="1" customWidth="1"/>
    <col min="786" max="786" width="12.7109375" style="2658" customWidth="1"/>
    <col min="787" max="1023" width="8.85546875" style="2658"/>
    <col min="1024" max="1024" width="7" style="2658" customWidth="1"/>
    <col min="1025" max="1025" width="53.140625" style="2658" customWidth="1"/>
    <col min="1026" max="1026" width="4.85546875" style="2658" bestFit="1" customWidth="1"/>
    <col min="1027" max="1027" width="6" style="2658" bestFit="1" customWidth="1"/>
    <col min="1028" max="1028" width="9.140625" style="2658" bestFit="1" customWidth="1"/>
    <col min="1029" max="1029" width="9.7109375" style="2658" customWidth="1"/>
    <col min="1030" max="1030" width="4.42578125" style="2658" bestFit="1" customWidth="1"/>
    <col min="1031" max="1031" width="8.140625" style="2658" bestFit="1" customWidth="1"/>
    <col min="1032" max="1032" width="4.42578125" style="2658" bestFit="1" customWidth="1"/>
    <col min="1033" max="1033" width="2.42578125" style="2658" customWidth="1"/>
    <col min="1034" max="1034" width="10.42578125" style="2658" bestFit="1" customWidth="1"/>
    <col min="1035" max="1035" width="8.85546875" style="2658" customWidth="1"/>
    <col min="1036" max="1036" width="11" style="2658" customWidth="1"/>
    <col min="1037" max="1037" width="10.42578125" style="2658" bestFit="1" customWidth="1"/>
    <col min="1038" max="1038" width="10.5703125" style="2658" customWidth="1"/>
    <col min="1039" max="1039" width="8.7109375" style="2658" bestFit="1" customWidth="1"/>
    <col min="1040" max="1040" width="10.42578125" style="2658" bestFit="1" customWidth="1"/>
    <col min="1041" max="1041" width="10" style="2658" bestFit="1" customWidth="1"/>
    <col min="1042" max="1042" width="12.7109375" style="2658" customWidth="1"/>
    <col min="1043" max="1279" width="8.85546875" style="2658"/>
    <col min="1280" max="1280" width="7" style="2658" customWidth="1"/>
    <col min="1281" max="1281" width="53.140625" style="2658" customWidth="1"/>
    <col min="1282" max="1282" width="4.85546875" style="2658" bestFit="1" customWidth="1"/>
    <col min="1283" max="1283" width="6" style="2658" bestFit="1" customWidth="1"/>
    <col min="1284" max="1284" width="9.140625" style="2658" bestFit="1" customWidth="1"/>
    <col min="1285" max="1285" width="9.7109375" style="2658" customWidth="1"/>
    <col min="1286" max="1286" width="4.42578125" style="2658" bestFit="1" customWidth="1"/>
    <col min="1287" max="1287" width="8.140625" style="2658" bestFit="1" customWidth="1"/>
    <col min="1288" max="1288" width="4.42578125" style="2658" bestFit="1" customWidth="1"/>
    <col min="1289" max="1289" width="2.42578125" style="2658" customWidth="1"/>
    <col min="1290" max="1290" width="10.42578125" style="2658" bestFit="1" customWidth="1"/>
    <col min="1291" max="1291" width="8.85546875" style="2658" customWidth="1"/>
    <col min="1292" max="1292" width="11" style="2658" customWidth="1"/>
    <col min="1293" max="1293" width="10.42578125" style="2658" bestFit="1" customWidth="1"/>
    <col min="1294" max="1294" width="10.5703125" style="2658" customWidth="1"/>
    <col min="1295" max="1295" width="8.7109375" style="2658" bestFit="1" customWidth="1"/>
    <col min="1296" max="1296" width="10.42578125" style="2658" bestFit="1" customWidth="1"/>
    <col min="1297" max="1297" width="10" style="2658" bestFit="1" customWidth="1"/>
    <col min="1298" max="1298" width="12.7109375" style="2658" customWidth="1"/>
    <col min="1299" max="1535" width="8.85546875" style="2658"/>
    <col min="1536" max="1536" width="7" style="2658" customWidth="1"/>
    <col min="1537" max="1537" width="53.140625" style="2658" customWidth="1"/>
    <col min="1538" max="1538" width="4.85546875" style="2658" bestFit="1" customWidth="1"/>
    <col min="1539" max="1539" width="6" style="2658" bestFit="1" customWidth="1"/>
    <col min="1540" max="1540" width="9.140625" style="2658" bestFit="1" customWidth="1"/>
    <col min="1541" max="1541" width="9.7109375" style="2658" customWidth="1"/>
    <col min="1542" max="1542" width="4.42578125" style="2658" bestFit="1" customWidth="1"/>
    <col min="1543" max="1543" width="8.140625" style="2658" bestFit="1" customWidth="1"/>
    <col min="1544" max="1544" width="4.42578125" style="2658" bestFit="1" customWidth="1"/>
    <col min="1545" max="1545" width="2.42578125" style="2658" customWidth="1"/>
    <col min="1546" max="1546" width="10.42578125" style="2658" bestFit="1" customWidth="1"/>
    <col min="1547" max="1547" width="8.85546875" style="2658" customWidth="1"/>
    <col min="1548" max="1548" width="11" style="2658" customWidth="1"/>
    <col min="1549" max="1549" width="10.42578125" style="2658" bestFit="1" customWidth="1"/>
    <col min="1550" max="1550" width="10.5703125" style="2658" customWidth="1"/>
    <col min="1551" max="1551" width="8.7109375" style="2658" bestFit="1" customWidth="1"/>
    <col min="1552" max="1552" width="10.42578125" style="2658" bestFit="1" customWidth="1"/>
    <col min="1553" max="1553" width="10" style="2658" bestFit="1" customWidth="1"/>
    <col min="1554" max="1554" width="12.7109375" style="2658" customWidth="1"/>
    <col min="1555" max="1791" width="8.85546875" style="2658"/>
    <col min="1792" max="1792" width="7" style="2658" customWidth="1"/>
    <col min="1793" max="1793" width="53.140625" style="2658" customWidth="1"/>
    <col min="1794" max="1794" width="4.85546875" style="2658" bestFit="1" customWidth="1"/>
    <col min="1795" max="1795" width="6" style="2658" bestFit="1" customWidth="1"/>
    <col min="1796" max="1796" width="9.140625" style="2658" bestFit="1" customWidth="1"/>
    <col min="1797" max="1797" width="9.7109375" style="2658" customWidth="1"/>
    <col min="1798" max="1798" width="4.42578125" style="2658" bestFit="1" customWidth="1"/>
    <col min="1799" max="1799" width="8.140625" style="2658" bestFit="1" customWidth="1"/>
    <col min="1800" max="1800" width="4.42578125" style="2658" bestFit="1" customWidth="1"/>
    <col min="1801" max="1801" width="2.42578125" style="2658" customWidth="1"/>
    <col min="1802" max="1802" width="10.42578125" style="2658" bestFit="1" customWidth="1"/>
    <col min="1803" max="1803" width="8.85546875" style="2658" customWidth="1"/>
    <col min="1804" max="1804" width="11" style="2658" customWidth="1"/>
    <col min="1805" max="1805" width="10.42578125" style="2658" bestFit="1" customWidth="1"/>
    <col min="1806" max="1806" width="10.5703125" style="2658" customWidth="1"/>
    <col min="1807" max="1807" width="8.7109375" style="2658" bestFit="1" customWidth="1"/>
    <col min="1808" max="1808" width="10.42578125" style="2658" bestFit="1" customWidth="1"/>
    <col min="1809" max="1809" width="10" style="2658" bestFit="1" customWidth="1"/>
    <col min="1810" max="1810" width="12.7109375" style="2658" customWidth="1"/>
    <col min="1811" max="2047" width="8.85546875" style="2658"/>
    <col min="2048" max="2048" width="7" style="2658" customWidth="1"/>
    <col min="2049" max="2049" width="53.140625" style="2658" customWidth="1"/>
    <col min="2050" max="2050" width="4.85546875" style="2658" bestFit="1" customWidth="1"/>
    <col min="2051" max="2051" width="6" style="2658" bestFit="1" customWidth="1"/>
    <col min="2052" max="2052" width="9.140625" style="2658" bestFit="1" customWidth="1"/>
    <col min="2053" max="2053" width="9.7109375" style="2658" customWidth="1"/>
    <col min="2054" max="2054" width="4.42578125" style="2658" bestFit="1" customWidth="1"/>
    <col min="2055" max="2055" width="8.140625" style="2658" bestFit="1" customWidth="1"/>
    <col min="2056" max="2056" width="4.42578125" style="2658" bestFit="1" customWidth="1"/>
    <col min="2057" max="2057" width="2.42578125" style="2658" customWidth="1"/>
    <col min="2058" max="2058" width="10.42578125" style="2658" bestFit="1" customWidth="1"/>
    <col min="2059" max="2059" width="8.85546875" style="2658" customWidth="1"/>
    <col min="2060" max="2060" width="11" style="2658" customWidth="1"/>
    <col min="2061" max="2061" width="10.42578125" style="2658" bestFit="1" customWidth="1"/>
    <col min="2062" max="2062" width="10.5703125" style="2658" customWidth="1"/>
    <col min="2063" max="2063" width="8.7109375" style="2658" bestFit="1" customWidth="1"/>
    <col min="2064" max="2064" width="10.42578125" style="2658" bestFit="1" customWidth="1"/>
    <col min="2065" max="2065" width="10" style="2658" bestFit="1" customWidth="1"/>
    <col min="2066" max="2066" width="12.7109375" style="2658" customWidth="1"/>
    <col min="2067" max="2303" width="8.85546875" style="2658"/>
    <col min="2304" max="2304" width="7" style="2658" customWidth="1"/>
    <col min="2305" max="2305" width="53.140625" style="2658" customWidth="1"/>
    <col min="2306" max="2306" width="4.85546875" style="2658" bestFit="1" customWidth="1"/>
    <col min="2307" max="2307" width="6" style="2658" bestFit="1" customWidth="1"/>
    <col min="2308" max="2308" width="9.140625" style="2658" bestFit="1" customWidth="1"/>
    <col min="2309" max="2309" width="9.7109375" style="2658" customWidth="1"/>
    <col min="2310" max="2310" width="4.42578125" style="2658" bestFit="1" customWidth="1"/>
    <col min="2311" max="2311" width="8.140625" style="2658" bestFit="1" customWidth="1"/>
    <col min="2312" max="2312" width="4.42578125" style="2658" bestFit="1" customWidth="1"/>
    <col min="2313" max="2313" width="2.42578125" style="2658" customWidth="1"/>
    <col min="2314" max="2314" width="10.42578125" style="2658" bestFit="1" customWidth="1"/>
    <col min="2315" max="2315" width="8.85546875" style="2658" customWidth="1"/>
    <col min="2316" max="2316" width="11" style="2658" customWidth="1"/>
    <col min="2317" max="2317" width="10.42578125" style="2658" bestFit="1" customWidth="1"/>
    <col min="2318" max="2318" width="10.5703125" style="2658" customWidth="1"/>
    <col min="2319" max="2319" width="8.7109375" style="2658" bestFit="1" customWidth="1"/>
    <col min="2320" max="2320" width="10.42578125" style="2658" bestFit="1" customWidth="1"/>
    <col min="2321" max="2321" width="10" style="2658" bestFit="1" customWidth="1"/>
    <col min="2322" max="2322" width="12.7109375" style="2658" customWidth="1"/>
    <col min="2323" max="2559" width="8.85546875" style="2658"/>
    <col min="2560" max="2560" width="7" style="2658" customWidth="1"/>
    <col min="2561" max="2561" width="53.140625" style="2658" customWidth="1"/>
    <col min="2562" max="2562" width="4.85546875" style="2658" bestFit="1" customWidth="1"/>
    <col min="2563" max="2563" width="6" style="2658" bestFit="1" customWidth="1"/>
    <col min="2564" max="2564" width="9.140625" style="2658" bestFit="1" customWidth="1"/>
    <col min="2565" max="2565" width="9.7109375" style="2658" customWidth="1"/>
    <col min="2566" max="2566" width="4.42578125" style="2658" bestFit="1" customWidth="1"/>
    <col min="2567" max="2567" width="8.140625" style="2658" bestFit="1" customWidth="1"/>
    <col min="2568" max="2568" width="4.42578125" style="2658" bestFit="1" customWidth="1"/>
    <col min="2569" max="2569" width="2.42578125" style="2658" customWidth="1"/>
    <col min="2570" max="2570" width="10.42578125" style="2658" bestFit="1" customWidth="1"/>
    <col min="2571" max="2571" width="8.85546875" style="2658" customWidth="1"/>
    <col min="2572" max="2572" width="11" style="2658" customWidth="1"/>
    <col min="2573" max="2573" width="10.42578125" style="2658" bestFit="1" customWidth="1"/>
    <col min="2574" max="2574" width="10.5703125" style="2658" customWidth="1"/>
    <col min="2575" max="2575" width="8.7109375" style="2658" bestFit="1" customWidth="1"/>
    <col min="2576" max="2576" width="10.42578125" style="2658" bestFit="1" customWidth="1"/>
    <col min="2577" max="2577" width="10" style="2658" bestFit="1" customWidth="1"/>
    <col min="2578" max="2578" width="12.7109375" style="2658" customWidth="1"/>
    <col min="2579" max="2815" width="8.85546875" style="2658"/>
    <col min="2816" max="2816" width="7" style="2658" customWidth="1"/>
    <col min="2817" max="2817" width="53.140625" style="2658" customWidth="1"/>
    <col min="2818" max="2818" width="4.85546875" style="2658" bestFit="1" customWidth="1"/>
    <col min="2819" max="2819" width="6" style="2658" bestFit="1" customWidth="1"/>
    <col min="2820" max="2820" width="9.140625" style="2658" bestFit="1" customWidth="1"/>
    <col min="2821" max="2821" width="9.7109375" style="2658" customWidth="1"/>
    <col min="2822" max="2822" width="4.42578125" style="2658" bestFit="1" customWidth="1"/>
    <col min="2823" max="2823" width="8.140625" style="2658" bestFit="1" customWidth="1"/>
    <col min="2824" max="2824" width="4.42578125" style="2658" bestFit="1" customWidth="1"/>
    <col min="2825" max="2825" width="2.42578125" style="2658" customWidth="1"/>
    <col min="2826" max="2826" width="10.42578125" style="2658" bestFit="1" customWidth="1"/>
    <col min="2827" max="2827" width="8.85546875" style="2658" customWidth="1"/>
    <col min="2828" max="2828" width="11" style="2658" customWidth="1"/>
    <col min="2829" max="2829" width="10.42578125" style="2658" bestFit="1" customWidth="1"/>
    <col min="2830" max="2830" width="10.5703125" style="2658" customWidth="1"/>
    <col min="2831" max="2831" width="8.7109375" style="2658" bestFit="1" customWidth="1"/>
    <col min="2832" max="2832" width="10.42578125" style="2658" bestFit="1" customWidth="1"/>
    <col min="2833" max="2833" width="10" style="2658" bestFit="1" customWidth="1"/>
    <col min="2834" max="2834" width="12.7109375" style="2658" customWidth="1"/>
    <col min="2835" max="3071" width="8.85546875" style="2658"/>
    <col min="3072" max="3072" width="7" style="2658" customWidth="1"/>
    <col min="3073" max="3073" width="53.140625" style="2658" customWidth="1"/>
    <col min="3074" max="3074" width="4.85546875" style="2658" bestFit="1" customWidth="1"/>
    <col min="3075" max="3075" width="6" style="2658" bestFit="1" customWidth="1"/>
    <col min="3076" max="3076" width="9.140625" style="2658" bestFit="1" customWidth="1"/>
    <col min="3077" max="3077" width="9.7109375" style="2658" customWidth="1"/>
    <col min="3078" max="3078" width="4.42578125" style="2658" bestFit="1" customWidth="1"/>
    <col min="3079" max="3079" width="8.140625" style="2658" bestFit="1" customWidth="1"/>
    <col min="3080" max="3080" width="4.42578125" style="2658" bestFit="1" customWidth="1"/>
    <col min="3081" max="3081" width="2.42578125" style="2658" customWidth="1"/>
    <col min="3082" max="3082" width="10.42578125" style="2658" bestFit="1" customWidth="1"/>
    <col min="3083" max="3083" width="8.85546875" style="2658" customWidth="1"/>
    <col min="3084" max="3084" width="11" style="2658" customWidth="1"/>
    <col min="3085" max="3085" width="10.42578125" style="2658" bestFit="1" customWidth="1"/>
    <col min="3086" max="3086" width="10.5703125" style="2658" customWidth="1"/>
    <col min="3087" max="3087" width="8.7109375" style="2658" bestFit="1" customWidth="1"/>
    <col min="3088" max="3088" width="10.42578125" style="2658" bestFit="1" customWidth="1"/>
    <col min="3089" max="3089" width="10" style="2658" bestFit="1" customWidth="1"/>
    <col min="3090" max="3090" width="12.7109375" style="2658" customWidth="1"/>
    <col min="3091" max="3327" width="8.85546875" style="2658"/>
    <col min="3328" max="3328" width="7" style="2658" customWidth="1"/>
    <col min="3329" max="3329" width="53.140625" style="2658" customWidth="1"/>
    <col min="3330" max="3330" width="4.85546875" style="2658" bestFit="1" customWidth="1"/>
    <col min="3331" max="3331" width="6" style="2658" bestFit="1" customWidth="1"/>
    <col min="3332" max="3332" width="9.140625" style="2658" bestFit="1" customWidth="1"/>
    <col min="3333" max="3333" width="9.7109375" style="2658" customWidth="1"/>
    <col min="3334" max="3334" width="4.42578125" style="2658" bestFit="1" customWidth="1"/>
    <col min="3335" max="3335" width="8.140625" style="2658" bestFit="1" customWidth="1"/>
    <col min="3336" max="3336" width="4.42578125" style="2658" bestFit="1" customWidth="1"/>
    <col min="3337" max="3337" width="2.42578125" style="2658" customWidth="1"/>
    <col min="3338" max="3338" width="10.42578125" style="2658" bestFit="1" customWidth="1"/>
    <col min="3339" max="3339" width="8.85546875" style="2658" customWidth="1"/>
    <col min="3340" max="3340" width="11" style="2658" customWidth="1"/>
    <col min="3341" max="3341" width="10.42578125" style="2658" bestFit="1" customWidth="1"/>
    <col min="3342" max="3342" width="10.5703125" style="2658" customWidth="1"/>
    <col min="3343" max="3343" width="8.7109375" style="2658" bestFit="1" customWidth="1"/>
    <col min="3344" max="3344" width="10.42578125" style="2658" bestFit="1" customWidth="1"/>
    <col min="3345" max="3345" width="10" style="2658" bestFit="1" customWidth="1"/>
    <col min="3346" max="3346" width="12.7109375" style="2658" customWidth="1"/>
    <col min="3347" max="3583" width="8.85546875" style="2658"/>
    <col min="3584" max="3584" width="7" style="2658" customWidth="1"/>
    <col min="3585" max="3585" width="53.140625" style="2658" customWidth="1"/>
    <col min="3586" max="3586" width="4.85546875" style="2658" bestFit="1" customWidth="1"/>
    <col min="3587" max="3587" width="6" style="2658" bestFit="1" customWidth="1"/>
    <col min="3588" max="3588" width="9.140625" style="2658" bestFit="1" customWidth="1"/>
    <col min="3589" max="3589" width="9.7109375" style="2658" customWidth="1"/>
    <col min="3590" max="3590" width="4.42578125" style="2658" bestFit="1" customWidth="1"/>
    <col min="3591" max="3591" width="8.140625" style="2658" bestFit="1" customWidth="1"/>
    <col min="3592" max="3592" width="4.42578125" style="2658" bestFit="1" customWidth="1"/>
    <col min="3593" max="3593" width="2.42578125" style="2658" customWidth="1"/>
    <col min="3594" max="3594" width="10.42578125" style="2658" bestFit="1" customWidth="1"/>
    <col min="3595" max="3595" width="8.85546875" style="2658" customWidth="1"/>
    <col min="3596" max="3596" width="11" style="2658" customWidth="1"/>
    <col min="3597" max="3597" width="10.42578125" style="2658" bestFit="1" customWidth="1"/>
    <col min="3598" max="3598" width="10.5703125" style="2658" customWidth="1"/>
    <col min="3599" max="3599" width="8.7109375" style="2658" bestFit="1" customWidth="1"/>
    <col min="3600" max="3600" width="10.42578125" style="2658" bestFit="1" customWidth="1"/>
    <col min="3601" max="3601" width="10" style="2658" bestFit="1" customWidth="1"/>
    <col min="3602" max="3602" width="12.7109375" style="2658" customWidth="1"/>
    <col min="3603" max="3839" width="8.85546875" style="2658"/>
    <col min="3840" max="3840" width="7" style="2658" customWidth="1"/>
    <col min="3841" max="3841" width="53.140625" style="2658" customWidth="1"/>
    <col min="3842" max="3842" width="4.85546875" style="2658" bestFit="1" customWidth="1"/>
    <col min="3843" max="3843" width="6" style="2658" bestFit="1" customWidth="1"/>
    <col min="3844" max="3844" width="9.140625" style="2658" bestFit="1" customWidth="1"/>
    <col min="3845" max="3845" width="9.7109375" style="2658" customWidth="1"/>
    <col min="3846" max="3846" width="4.42578125" style="2658" bestFit="1" customWidth="1"/>
    <col min="3847" max="3847" width="8.140625" style="2658" bestFit="1" customWidth="1"/>
    <col min="3848" max="3848" width="4.42578125" style="2658" bestFit="1" customWidth="1"/>
    <col min="3849" max="3849" width="2.42578125" style="2658" customWidth="1"/>
    <col min="3850" max="3850" width="10.42578125" style="2658" bestFit="1" customWidth="1"/>
    <col min="3851" max="3851" width="8.85546875" style="2658" customWidth="1"/>
    <col min="3852" max="3852" width="11" style="2658" customWidth="1"/>
    <col min="3853" max="3853" width="10.42578125" style="2658" bestFit="1" customWidth="1"/>
    <col min="3854" max="3854" width="10.5703125" style="2658" customWidth="1"/>
    <col min="3855" max="3855" width="8.7109375" style="2658" bestFit="1" customWidth="1"/>
    <col min="3856" max="3856" width="10.42578125" style="2658" bestFit="1" customWidth="1"/>
    <col min="3857" max="3857" width="10" style="2658" bestFit="1" customWidth="1"/>
    <col min="3858" max="3858" width="12.7109375" style="2658" customWidth="1"/>
    <col min="3859" max="4095" width="8.85546875" style="2658"/>
    <col min="4096" max="4096" width="7" style="2658" customWidth="1"/>
    <col min="4097" max="4097" width="53.140625" style="2658" customWidth="1"/>
    <col min="4098" max="4098" width="4.85546875" style="2658" bestFit="1" customWidth="1"/>
    <col min="4099" max="4099" width="6" style="2658" bestFit="1" customWidth="1"/>
    <col min="4100" max="4100" width="9.140625" style="2658" bestFit="1" customWidth="1"/>
    <col min="4101" max="4101" width="9.7109375" style="2658" customWidth="1"/>
    <col min="4102" max="4102" width="4.42578125" style="2658" bestFit="1" customWidth="1"/>
    <col min="4103" max="4103" width="8.140625" style="2658" bestFit="1" customWidth="1"/>
    <col min="4104" max="4104" width="4.42578125" style="2658" bestFit="1" customWidth="1"/>
    <col min="4105" max="4105" width="2.42578125" style="2658" customWidth="1"/>
    <col min="4106" max="4106" width="10.42578125" style="2658" bestFit="1" customWidth="1"/>
    <col min="4107" max="4107" width="8.85546875" style="2658" customWidth="1"/>
    <col min="4108" max="4108" width="11" style="2658" customWidth="1"/>
    <col min="4109" max="4109" width="10.42578125" style="2658" bestFit="1" customWidth="1"/>
    <col min="4110" max="4110" width="10.5703125" style="2658" customWidth="1"/>
    <col min="4111" max="4111" width="8.7109375" style="2658" bestFit="1" customWidth="1"/>
    <col min="4112" max="4112" width="10.42578125" style="2658" bestFit="1" customWidth="1"/>
    <col min="4113" max="4113" width="10" style="2658" bestFit="1" customWidth="1"/>
    <col min="4114" max="4114" width="12.7109375" style="2658" customWidth="1"/>
    <col min="4115" max="4351" width="8.85546875" style="2658"/>
    <col min="4352" max="4352" width="7" style="2658" customWidth="1"/>
    <col min="4353" max="4353" width="53.140625" style="2658" customWidth="1"/>
    <col min="4354" max="4354" width="4.85546875" style="2658" bestFit="1" customWidth="1"/>
    <col min="4355" max="4355" width="6" style="2658" bestFit="1" customWidth="1"/>
    <col min="4356" max="4356" width="9.140625" style="2658" bestFit="1" customWidth="1"/>
    <col min="4357" max="4357" width="9.7109375" style="2658" customWidth="1"/>
    <col min="4358" max="4358" width="4.42578125" style="2658" bestFit="1" customWidth="1"/>
    <col min="4359" max="4359" width="8.140625" style="2658" bestFit="1" customWidth="1"/>
    <col min="4360" max="4360" width="4.42578125" style="2658" bestFit="1" customWidth="1"/>
    <col min="4361" max="4361" width="2.42578125" style="2658" customWidth="1"/>
    <col min="4362" max="4362" width="10.42578125" style="2658" bestFit="1" customWidth="1"/>
    <col min="4363" max="4363" width="8.85546875" style="2658" customWidth="1"/>
    <col min="4364" max="4364" width="11" style="2658" customWidth="1"/>
    <col min="4365" max="4365" width="10.42578125" style="2658" bestFit="1" customWidth="1"/>
    <col min="4366" max="4366" width="10.5703125" style="2658" customWidth="1"/>
    <col min="4367" max="4367" width="8.7109375" style="2658" bestFit="1" customWidth="1"/>
    <col min="4368" max="4368" width="10.42578125" style="2658" bestFit="1" customWidth="1"/>
    <col min="4369" max="4369" width="10" style="2658" bestFit="1" customWidth="1"/>
    <col min="4370" max="4370" width="12.7109375" style="2658" customWidth="1"/>
    <col min="4371" max="4607" width="8.85546875" style="2658"/>
    <col min="4608" max="4608" width="7" style="2658" customWidth="1"/>
    <col min="4609" max="4609" width="53.140625" style="2658" customWidth="1"/>
    <col min="4610" max="4610" width="4.85546875" style="2658" bestFit="1" customWidth="1"/>
    <col min="4611" max="4611" width="6" style="2658" bestFit="1" customWidth="1"/>
    <col min="4612" max="4612" width="9.140625" style="2658" bestFit="1" customWidth="1"/>
    <col min="4613" max="4613" width="9.7109375" style="2658" customWidth="1"/>
    <col min="4614" max="4614" width="4.42578125" style="2658" bestFit="1" customWidth="1"/>
    <col min="4615" max="4615" width="8.140625" style="2658" bestFit="1" customWidth="1"/>
    <col min="4616" max="4616" width="4.42578125" style="2658" bestFit="1" customWidth="1"/>
    <col min="4617" max="4617" width="2.42578125" style="2658" customWidth="1"/>
    <col min="4618" max="4618" width="10.42578125" style="2658" bestFit="1" customWidth="1"/>
    <col min="4619" max="4619" width="8.85546875" style="2658" customWidth="1"/>
    <col min="4620" max="4620" width="11" style="2658" customWidth="1"/>
    <col min="4621" max="4621" width="10.42578125" style="2658" bestFit="1" customWidth="1"/>
    <col min="4622" max="4622" width="10.5703125" style="2658" customWidth="1"/>
    <col min="4623" max="4623" width="8.7109375" style="2658" bestFit="1" customWidth="1"/>
    <col min="4624" max="4624" width="10.42578125" style="2658" bestFit="1" customWidth="1"/>
    <col min="4625" max="4625" width="10" style="2658" bestFit="1" customWidth="1"/>
    <col min="4626" max="4626" width="12.7109375" style="2658" customWidth="1"/>
    <col min="4627" max="4863" width="8.85546875" style="2658"/>
    <col min="4864" max="4864" width="7" style="2658" customWidth="1"/>
    <col min="4865" max="4865" width="53.140625" style="2658" customWidth="1"/>
    <col min="4866" max="4866" width="4.85546875" style="2658" bestFit="1" customWidth="1"/>
    <col min="4867" max="4867" width="6" style="2658" bestFit="1" customWidth="1"/>
    <col min="4868" max="4868" width="9.140625" style="2658" bestFit="1" customWidth="1"/>
    <col min="4869" max="4869" width="9.7109375" style="2658" customWidth="1"/>
    <col min="4870" max="4870" width="4.42578125" style="2658" bestFit="1" customWidth="1"/>
    <col min="4871" max="4871" width="8.140625" style="2658" bestFit="1" customWidth="1"/>
    <col min="4872" max="4872" width="4.42578125" style="2658" bestFit="1" customWidth="1"/>
    <col min="4873" max="4873" width="2.42578125" style="2658" customWidth="1"/>
    <col min="4874" max="4874" width="10.42578125" style="2658" bestFit="1" customWidth="1"/>
    <col min="4875" max="4875" width="8.85546875" style="2658" customWidth="1"/>
    <col min="4876" max="4876" width="11" style="2658" customWidth="1"/>
    <col min="4877" max="4877" width="10.42578125" style="2658" bestFit="1" customWidth="1"/>
    <col min="4878" max="4878" width="10.5703125" style="2658" customWidth="1"/>
    <col min="4879" max="4879" width="8.7109375" style="2658" bestFit="1" customWidth="1"/>
    <col min="4880" max="4880" width="10.42578125" style="2658" bestFit="1" customWidth="1"/>
    <col min="4881" max="4881" width="10" style="2658" bestFit="1" customWidth="1"/>
    <col min="4882" max="4882" width="12.7109375" style="2658" customWidth="1"/>
    <col min="4883" max="5119" width="8.85546875" style="2658"/>
    <col min="5120" max="5120" width="7" style="2658" customWidth="1"/>
    <col min="5121" max="5121" width="53.140625" style="2658" customWidth="1"/>
    <col min="5122" max="5122" width="4.85546875" style="2658" bestFit="1" customWidth="1"/>
    <col min="5123" max="5123" width="6" style="2658" bestFit="1" customWidth="1"/>
    <col min="5124" max="5124" width="9.140625" style="2658" bestFit="1" customWidth="1"/>
    <col min="5125" max="5125" width="9.7109375" style="2658" customWidth="1"/>
    <col min="5126" max="5126" width="4.42578125" style="2658" bestFit="1" customWidth="1"/>
    <col min="5127" max="5127" width="8.140625" style="2658" bestFit="1" customWidth="1"/>
    <col min="5128" max="5128" width="4.42578125" style="2658" bestFit="1" customWidth="1"/>
    <col min="5129" max="5129" width="2.42578125" style="2658" customWidth="1"/>
    <col min="5130" max="5130" width="10.42578125" style="2658" bestFit="1" customWidth="1"/>
    <col min="5131" max="5131" width="8.85546875" style="2658" customWidth="1"/>
    <col min="5132" max="5132" width="11" style="2658" customWidth="1"/>
    <col min="5133" max="5133" width="10.42578125" style="2658" bestFit="1" customWidth="1"/>
    <col min="5134" max="5134" width="10.5703125" style="2658" customWidth="1"/>
    <col min="5135" max="5135" width="8.7109375" style="2658" bestFit="1" customWidth="1"/>
    <col min="5136" max="5136" width="10.42578125" style="2658" bestFit="1" customWidth="1"/>
    <col min="5137" max="5137" width="10" style="2658" bestFit="1" customWidth="1"/>
    <col min="5138" max="5138" width="12.7109375" style="2658" customWidth="1"/>
    <col min="5139" max="5375" width="8.85546875" style="2658"/>
    <col min="5376" max="5376" width="7" style="2658" customWidth="1"/>
    <col min="5377" max="5377" width="53.140625" style="2658" customWidth="1"/>
    <col min="5378" max="5378" width="4.85546875" style="2658" bestFit="1" customWidth="1"/>
    <col min="5379" max="5379" width="6" style="2658" bestFit="1" customWidth="1"/>
    <col min="5380" max="5380" width="9.140625" style="2658" bestFit="1" customWidth="1"/>
    <col min="5381" max="5381" width="9.7109375" style="2658" customWidth="1"/>
    <col min="5382" max="5382" width="4.42578125" style="2658" bestFit="1" customWidth="1"/>
    <col min="5383" max="5383" width="8.140625" style="2658" bestFit="1" customWidth="1"/>
    <col min="5384" max="5384" width="4.42578125" style="2658" bestFit="1" customWidth="1"/>
    <col min="5385" max="5385" width="2.42578125" style="2658" customWidth="1"/>
    <col min="5386" max="5386" width="10.42578125" style="2658" bestFit="1" customWidth="1"/>
    <col min="5387" max="5387" width="8.85546875" style="2658" customWidth="1"/>
    <col min="5388" max="5388" width="11" style="2658" customWidth="1"/>
    <col min="5389" max="5389" width="10.42578125" style="2658" bestFit="1" customWidth="1"/>
    <col min="5390" max="5390" width="10.5703125" style="2658" customWidth="1"/>
    <col min="5391" max="5391" width="8.7109375" style="2658" bestFit="1" customWidth="1"/>
    <col min="5392" max="5392" width="10.42578125" style="2658" bestFit="1" customWidth="1"/>
    <col min="5393" max="5393" width="10" style="2658" bestFit="1" customWidth="1"/>
    <col min="5394" max="5394" width="12.7109375" style="2658" customWidth="1"/>
    <col min="5395" max="5631" width="8.85546875" style="2658"/>
    <col min="5632" max="5632" width="7" style="2658" customWidth="1"/>
    <col min="5633" max="5633" width="53.140625" style="2658" customWidth="1"/>
    <col min="5634" max="5634" width="4.85546875" style="2658" bestFit="1" customWidth="1"/>
    <col min="5635" max="5635" width="6" style="2658" bestFit="1" customWidth="1"/>
    <col min="5636" max="5636" width="9.140625" style="2658" bestFit="1" customWidth="1"/>
    <col min="5637" max="5637" width="9.7109375" style="2658" customWidth="1"/>
    <col min="5638" max="5638" width="4.42578125" style="2658" bestFit="1" customWidth="1"/>
    <col min="5639" max="5639" width="8.140625" style="2658" bestFit="1" customWidth="1"/>
    <col min="5640" max="5640" width="4.42578125" style="2658" bestFit="1" customWidth="1"/>
    <col min="5641" max="5641" width="2.42578125" style="2658" customWidth="1"/>
    <col min="5642" max="5642" width="10.42578125" style="2658" bestFit="1" customWidth="1"/>
    <col min="5643" max="5643" width="8.85546875" style="2658" customWidth="1"/>
    <col min="5644" max="5644" width="11" style="2658" customWidth="1"/>
    <col min="5645" max="5645" width="10.42578125" style="2658" bestFit="1" customWidth="1"/>
    <col min="5646" max="5646" width="10.5703125" style="2658" customWidth="1"/>
    <col min="5647" max="5647" width="8.7109375" style="2658" bestFit="1" customWidth="1"/>
    <col min="5648" max="5648" width="10.42578125" style="2658" bestFit="1" customWidth="1"/>
    <col min="5649" max="5649" width="10" style="2658" bestFit="1" customWidth="1"/>
    <col min="5650" max="5650" width="12.7109375" style="2658" customWidth="1"/>
    <col min="5651" max="5887" width="8.85546875" style="2658"/>
    <col min="5888" max="5888" width="7" style="2658" customWidth="1"/>
    <col min="5889" max="5889" width="53.140625" style="2658" customWidth="1"/>
    <col min="5890" max="5890" width="4.85546875" style="2658" bestFit="1" customWidth="1"/>
    <col min="5891" max="5891" width="6" style="2658" bestFit="1" customWidth="1"/>
    <col min="5892" max="5892" width="9.140625" style="2658" bestFit="1" customWidth="1"/>
    <col min="5893" max="5893" width="9.7109375" style="2658" customWidth="1"/>
    <col min="5894" max="5894" width="4.42578125" style="2658" bestFit="1" customWidth="1"/>
    <col min="5895" max="5895" width="8.140625" style="2658" bestFit="1" customWidth="1"/>
    <col min="5896" max="5896" width="4.42578125" style="2658" bestFit="1" customWidth="1"/>
    <col min="5897" max="5897" width="2.42578125" style="2658" customWidth="1"/>
    <col min="5898" max="5898" width="10.42578125" style="2658" bestFit="1" customWidth="1"/>
    <col min="5899" max="5899" width="8.85546875" style="2658" customWidth="1"/>
    <col min="5900" max="5900" width="11" style="2658" customWidth="1"/>
    <col min="5901" max="5901" width="10.42578125" style="2658" bestFit="1" customWidth="1"/>
    <col min="5902" max="5902" width="10.5703125" style="2658" customWidth="1"/>
    <col min="5903" max="5903" width="8.7109375" style="2658" bestFit="1" customWidth="1"/>
    <col min="5904" max="5904" width="10.42578125" style="2658" bestFit="1" customWidth="1"/>
    <col min="5905" max="5905" width="10" style="2658" bestFit="1" customWidth="1"/>
    <col min="5906" max="5906" width="12.7109375" style="2658" customWidth="1"/>
    <col min="5907" max="6143" width="8.85546875" style="2658"/>
    <col min="6144" max="6144" width="7" style="2658" customWidth="1"/>
    <col min="6145" max="6145" width="53.140625" style="2658" customWidth="1"/>
    <col min="6146" max="6146" width="4.85546875" style="2658" bestFit="1" customWidth="1"/>
    <col min="6147" max="6147" width="6" style="2658" bestFit="1" customWidth="1"/>
    <col min="6148" max="6148" width="9.140625" style="2658" bestFit="1" customWidth="1"/>
    <col min="6149" max="6149" width="9.7109375" style="2658" customWidth="1"/>
    <col min="6150" max="6150" width="4.42578125" style="2658" bestFit="1" customWidth="1"/>
    <col min="6151" max="6151" width="8.140625" style="2658" bestFit="1" customWidth="1"/>
    <col min="6152" max="6152" width="4.42578125" style="2658" bestFit="1" customWidth="1"/>
    <col min="6153" max="6153" width="2.42578125" style="2658" customWidth="1"/>
    <col min="6154" max="6154" width="10.42578125" style="2658" bestFit="1" customWidth="1"/>
    <col min="6155" max="6155" width="8.85546875" style="2658" customWidth="1"/>
    <col min="6156" max="6156" width="11" style="2658" customWidth="1"/>
    <col min="6157" max="6157" width="10.42578125" style="2658" bestFit="1" customWidth="1"/>
    <col min="6158" max="6158" width="10.5703125" style="2658" customWidth="1"/>
    <col min="6159" max="6159" width="8.7109375" style="2658" bestFit="1" customWidth="1"/>
    <col min="6160" max="6160" width="10.42578125" style="2658" bestFit="1" customWidth="1"/>
    <col min="6161" max="6161" width="10" style="2658" bestFit="1" customWidth="1"/>
    <col min="6162" max="6162" width="12.7109375" style="2658" customWidth="1"/>
    <col min="6163" max="6399" width="8.85546875" style="2658"/>
    <col min="6400" max="6400" width="7" style="2658" customWidth="1"/>
    <col min="6401" max="6401" width="53.140625" style="2658" customWidth="1"/>
    <col min="6402" max="6402" width="4.85546875" style="2658" bestFit="1" customWidth="1"/>
    <col min="6403" max="6403" width="6" style="2658" bestFit="1" customWidth="1"/>
    <col min="6404" max="6404" width="9.140625" style="2658" bestFit="1" customWidth="1"/>
    <col min="6405" max="6405" width="9.7109375" style="2658" customWidth="1"/>
    <col min="6406" max="6406" width="4.42578125" style="2658" bestFit="1" customWidth="1"/>
    <col min="6407" max="6407" width="8.140625" style="2658" bestFit="1" customWidth="1"/>
    <col min="6408" max="6408" width="4.42578125" style="2658" bestFit="1" customWidth="1"/>
    <col min="6409" max="6409" width="2.42578125" style="2658" customWidth="1"/>
    <col min="6410" max="6410" width="10.42578125" style="2658" bestFit="1" customWidth="1"/>
    <col min="6411" max="6411" width="8.85546875" style="2658" customWidth="1"/>
    <col min="6412" max="6412" width="11" style="2658" customWidth="1"/>
    <col min="6413" max="6413" width="10.42578125" style="2658" bestFit="1" customWidth="1"/>
    <col min="6414" max="6414" width="10.5703125" style="2658" customWidth="1"/>
    <col min="6415" max="6415" width="8.7109375" style="2658" bestFit="1" customWidth="1"/>
    <col min="6416" max="6416" width="10.42578125" style="2658" bestFit="1" customWidth="1"/>
    <col min="6417" max="6417" width="10" style="2658" bestFit="1" customWidth="1"/>
    <col min="6418" max="6418" width="12.7109375" style="2658" customWidth="1"/>
    <col min="6419" max="6655" width="8.85546875" style="2658"/>
    <col min="6656" max="6656" width="7" style="2658" customWidth="1"/>
    <col min="6657" max="6657" width="53.140625" style="2658" customWidth="1"/>
    <col min="6658" max="6658" width="4.85546875" style="2658" bestFit="1" customWidth="1"/>
    <col min="6659" max="6659" width="6" style="2658" bestFit="1" customWidth="1"/>
    <col min="6660" max="6660" width="9.140625" style="2658" bestFit="1" customWidth="1"/>
    <col min="6661" max="6661" width="9.7109375" style="2658" customWidth="1"/>
    <col min="6662" max="6662" width="4.42578125" style="2658" bestFit="1" customWidth="1"/>
    <col min="6663" max="6663" width="8.140625" style="2658" bestFit="1" customWidth="1"/>
    <col min="6664" max="6664" width="4.42578125" style="2658" bestFit="1" customWidth="1"/>
    <col min="6665" max="6665" width="2.42578125" style="2658" customWidth="1"/>
    <col min="6666" max="6666" width="10.42578125" style="2658" bestFit="1" customWidth="1"/>
    <col min="6667" max="6667" width="8.85546875" style="2658" customWidth="1"/>
    <col min="6668" max="6668" width="11" style="2658" customWidth="1"/>
    <col min="6669" max="6669" width="10.42578125" style="2658" bestFit="1" customWidth="1"/>
    <col min="6670" max="6670" width="10.5703125" style="2658" customWidth="1"/>
    <col min="6671" max="6671" width="8.7109375" style="2658" bestFit="1" customWidth="1"/>
    <col min="6672" max="6672" width="10.42578125" style="2658" bestFit="1" customWidth="1"/>
    <col min="6673" max="6673" width="10" style="2658" bestFit="1" customWidth="1"/>
    <col min="6674" max="6674" width="12.7109375" style="2658" customWidth="1"/>
    <col min="6675" max="6911" width="8.85546875" style="2658"/>
    <col min="6912" max="6912" width="7" style="2658" customWidth="1"/>
    <col min="6913" max="6913" width="53.140625" style="2658" customWidth="1"/>
    <col min="6914" max="6914" width="4.85546875" style="2658" bestFit="1" customWidth="1"/>
    <col min="6915" max="6915" width="6" style="2658" bestFit="1" customWidth="1"/>
    <col min="6916" max="6916" width="9.140625" style="2658" bestFit="1" customWidth="1"/>
    <col min="6917" max="6917" width="9.7109375" style="2658" customWidth="1"/>
    <col min="6918" max="6918" width="4.42578125" style="2658" bestFit="1" customWidth="1"/>
    <col min="6919" max="6919" width="8.140625" style="2658" bestFit="1" customWidth="1"/>
    <col min="6920" max="6920" width="4.42578125" style="2658" bestFit="1" customWidth="1"/>
    <col min="6921" max="6921" width="2.42578125" style="2658" customWidth="1"/>
    <col min="6922" max="6922" width="10.42578125" style="2658" bestFit="1" customWidth="1"/>
    <col min="6923" max="6923" width="8.85546875" style="2658" customWidth="1"/>
    <col min="6924" max="6924" width="11" style="2658" customWidth="1"/>
    <col min="6925" max="6925" width="10.42578125" style="2658" bestFit="1" customWidth="1"/>
    <col min="6926" max="6926" width="10.5703125" style="2658" customWidth="1"/>
    <col min="6927" max="6927" width="8.7109375" style="2658" bestFit="1" customWidth="1"/>
    <col min="6928" max="6928" width="10.42578125" style="2658" bestFit="1" customWidth="1"/>
    <col min="6929" max="6929" width="10" style="2658" bestFit="1" customWidth="1"/>
    <col min="6930" max="6930" width="12.7109375" style="2658" customWidth="1"/>
    <col min="6931" max="7167" width="8.85546875" style="2658"/>
    <col min="7168" max="7168" width="7" style="2658" customWidth="1"/>
    <col min="7169" max="7169" width="53.140625" style="2658" customWidth="1"/>
    <col min="7170" max="7170" width="4.85546875" style="2658" bestFit="1" customWidth="1"/>
    <col min="7171" max="7171" width="6" style="2658" bestFit="1" customWidth="1"/>
    <col min="7172" max="7172" width="9.140625" style="2658" bestFit="1" customWidth="1"/>
    <col min="7173" max="7173" width="9.7109375" style="2658" customWidth="1"/>
    <col min="7174" max="7174" width="4.42578125" style="2658" bestFit="1" customWidth="1"/>
    <col min="7175" max="7175" width="8.140625" style="2658" bestFit="1" customWidth="1"/>
    <col min="7176" max="7176" width="4.42578125" style="2658" bestFit="1" customWidth="1"/>
    <col min="7177" max="7177" width="2.42578125" style="2658" customWidth="1"/>
    <col min="7178" max="7178" width="10.42578125" style="2658" bestFit="1" customWidth="1"/>
    <col min="7179" max="7179" width="8.85546875" style="2658" customWidth="1"/>
    <col min="7180" max="7180" width="11" style="2658" customWidth="1"/>
    <col min="7181" max="7181" width="10.42578125" style="2658" bestFit="1" customWidth="1"/>
    <col min="7182" max="7182" width="10.5703125" style="2658" customWidth="1"/>
    <col min="7183" max="7183" width="8.7109375" style="2658" bestFit="1" customWidth="1"/>
    <col min="7184" max="7184" width="10.42578125" style="2658" bestFit="1" customWidth="1"/>
    <col min="7185" max="7185" width="10" style="2658" bestFit="1" customWidth="1"/>
    <col min="7186" max="7186" width="12.7109375" style="2658" customWidth="1"/>
    <col min="7187" max="7423" width="8.85546875" style="2658"/>
    <col min="7424" max="7424" width="7" style="2658" customWidth="1"/>
    <col min="7425" max="7425" width="53.140625" style="2658" customWidth="1"/>
    <col min="7426" max="7426" width="4.85546875" style="2658" bestFit="1" customWidth="1"/>
    <col min="7427" max="7427" width="6" style="2658" bestFit="1" customWidth="1"/>
    <col min="7428" max="7428" width="9.140625" style="2658" bestFit="1" customWidth="1"/>
    <col min="7429" max="7429" width="9.7109375" style="2658" customWidth="1"/>
    <col min="7430" max="7430" width="4.42578125" style="2658" bestFit="1" customWidth="1"/>
    <col min="7431" max="7431" width="8.140625" style="2658" bestFit="1" customWidth="1"/>
    <col min="7432" max="7432" width="4.42578125" style="2658" bestFit="1" customWidth="1"/>
    <col min="7433" max="7433" width="2.42578125" style="2658" customWidth="1"/>
    <col min="7434" max="7434" width="10.42578125" style="2658" bestFit="1" customWidth="1"/>
    <col min="7435" max="7435" width="8.85546875" style="2658" customWidth="1"/>
    <col min="7436" max="7436" width="11" style="2658" customWidth="1"/>
    <col min="7437" max="7437" width="10.42578125" style="2658" bestFit="1" customWidth="1"/>
    <col min="7438" max="7438" width="10.5703125" style="2658" customWidth="1"/>
    <col min="7439" max="7439" width="8.7109375" style="2658" bestFit="1" customWidth="1"/>
    <col min="7440" max="7440" width="10.42578125" style="2658" bestFit="1" customWidth="1"/>
    <col min="7441" max="7441" width="10" style="2658" bestFit="1" customWidth="1"/>
    <col min="7442" max="7442" width="12.7109375" style="2658" customWidth="1"/>
    <col min="7443" max="7679" width="8.85546875" style="2658"/>
    <col min="7680" max="7680" width="7" style="2658" customWidth="1"/>
    <col min="7681" max="7681" width="53.140625" style="2658" customWidth="1"/>
    <col min="7682" max="7682" width="4.85546875" style="2658" bestFit="1" customWidth="1"/>
    <col min="7683" max="7683" width="6" style="2658" bestFit="1" customWidth="1"/>
    <col min="7684" max="7684" width="9.140625" style="2658" bestFit="1" customWidth="1"/>
    <col min="7685" max="7685" width="9.7109375" style="2658" customWidth="1"/>
    <col min="7686" max="7686" width="4.42578125" style="2658" bestFit="1" customWidth="1"/>
    <col min="7687" max="7687" width="8.140625" style="2658" bestFit="1" customWidth="1"/>
    <col min="7688" max="7688" width="4.42578125" style="2658" bestFit="1" customWidth="1"/>
    <col min="7689" max="7689" width="2.42578125" style="2658" customWidth="1"/>
    <col min="7690" max="7690" width="10.42578125" style="2658" bestFit="1" customWidth="1"/>
    <col min="7691" max="7691" width="8.85546875" style="2658" customWidth="1"/>
    <col min="7692" max="7692" width="11" style="2658" customWidth="1"/>
    <col min="7693" max="7693" width="10.42578125" style="2658" bestFit="1" customWidth="1"/>
    <col min="7694" max="7694" width="10.5703125" style="2658" customWidth="1"/>
    <col min="7695" max="7695" width="8.7109375" style="2658" bestFit="1" customWidth="1"/>
    <col min="7696" max="7696" width="10.42578125" style="2658" bestFit="1" customWidth="1"/>
    <col min="7697" max="7697" width="10" style="2658" bestFit="1" customWidth="1"/>
    <col min="7698" max="7698" width="12.7109375" style="2658" customWidth="1"/>
    <col min="7699" max="7935" width="8.85546875" style="2658"/>
    <col min="7936" max="7936" width="7" style="2658" customWidth="1"/>
    <col min="7937" max="7937" width="53.140625" style="2658" customWidth="1"/>
    <col min="7938" max="7938" width="4.85546875" style="2658" bestFit="1" customWidth="1"/>
    <col min="7939" max="7939" width="6" style="2658" bestFit="1" customWidth="1"/>
    <col min="7940" max="7940" width="9.140625" style="2658" bestFit="1" customWidth="1"/>
    <col min="7941" max="7941" width="9.7109375" style="2658" customWidth="1"/>
    <col min="7942" max="7942" width="4.42578125" style="2658" bestFit="1" customWidth="1"/>
    <col min="7943" max="7943" width="8.140625" style="2658" bestFit="1" customWidth="1"/>
    <col min="7944" max="7944" width="4.42578125" style="2658" bestFit="1" customWidth="1"/>
    <col min="7945" max="7945" width="2.42578125" style="2658" customWidth="1"/>
    <col min="7946" max="7946" width="10.42578125" style="2658" bestFit="1" customWidth="1"/>
    <col min="7947" max="7947" width="8.85546875" style="2658" customWidth="1"/>
    <col min="7948" max="7948" width="11" style="2658" customWidth="1"/>
    <col min="7949" max="7949" width="10.42578125" style="2658" bestFit="1" customWidth="1"/>
    <col min="7950" max="7950" width="10.5703125" style="2658" customWidth="1"/>
    <col min="7951" max="7951" width="8.7109375" style="2658" bestFit="1" customWidth="1"/>
    <col min="7952" max="7952" width="10.42578125" style="2658" bestFit="1" customWidth="1"/>
    <col min="7953" max="7953" width="10" style="2658" bestFit="1" customWidth="1"/>
    <col min="7954" max="7954" width="12.7109375" style="2658" customWidth="1"/>
    <col min="7955" max="8191" width="8.85546875" style="2658"/>
    <col min="8192" max="8192" width="7" style="2658" customWidth="1"/>
    <col min="8193" max="8193" width="53.140625" style="2658" customWidth="1"/>
    <col min="8194" max="8194" width="4.85546875" style="2658" bestFit="1" customWidth="1"/>
    <col min="8195" max="8195" width="6" style="2658" bestFit="1" customWidth="1"/>
    <col min="8196" max="8196" width="9.140625" style="2658" bestFit="1" customWidth="1"/>
    <col min="8197" max="8197" width="9.7109375" style="2658" customWidth="1"/>
    <col min="8198" max="8198" width="4.42578125" style="2658" bestFit="1" customWidth="1"/>
    <col min="8199" max="8199" width="8.140625" style="2658" bestFit="1" customWidth="1"/>
    <col min="8200" max="8200" width="4.42578125" style="2658" bestFit="1" customWidth="1"/>
    <col min="8201" max="8201" width="2.42578125" style="2658" customWidth="1"/>
    <col min="8202" max="8202" width="10.42578125" style="2658" bestFit="1" customWidth="1"/>
    <col min="8203" max="8203" width="8.85546875" style="2658" customWidth="1"/>
    <col min="8204" max="8204" width="11" style="2658" customWidth="1"/>
    <col min="8205" max="8205" width="10.42578125" style="2658" bestFit="1" customWidth="1"/>
    <col min="8206" max="8206" width="10.5703125" style="2658" customWidth="1"/>
    <col min="8207" max="8207" width="8.7109375" style="2658" bestFit="1" customWidth="1"/>
    <col min="8208" max="8208" width="10.42578125" style="2658" bestFit="1" customWidth="1"/>
    <col min="8209" max="8209" width="10" style="2658" bestFit="1" customWidth="1"/>
    <col min="8210" max="8210" width="12.7109375" style="2658" customWidth="1"/>
    <col min="8211" max="8447" width="8.85546875" style="2658"/>
    <col min="8448" max="8448" width="7" style="2658" customWidth="1"/>
    <col min="8449" max="8449" width="53.140625" style="2658" customWidth="1"/>
    <col min="8450" max="8450" width="4.85546875" style="2658" bestFit="1" customWidth="1"/>
    <col min="8451" max="8451" width="6" style="2658" bestFit="1" customWidth="1"/>
    <col min="8452" max="8452" width="9.140625" style="2658" bestFit="1" customWidth="1"/>
    <col min="8453" max="8453" width="9.7109375" style="2658" customWidth="1"/>
    <col min="8454" max="8454" width="4.42578125" style="2658" bestFit="1" customWidth="1"/>
    <col min="8455" max="8455" width="8.140625" style="2658" bestFit="1" customWidth="1"/>
    <col min="8456" max="8456" width="4.42578125" style="2658" bestFit="1" customWidth="1"/>
    <col min="8457" max="8457" width="2.42578125" style="2658" customWidth="1"/>
    <col min="8458" max="8458" width="10.42578125" style="2658" bestFit="1" customWidth="1"/>
    <col min="8459" max="8459" width="8.85546875" style="2658" customWidth="1"/>
    <col min="8460" max="8460" width="11" style="2658" customWidth="1"/>
    <col min="8461" max="8461" width="10.42578125" style="2658" bestFit="1" customWidth="1"/>
    <col min="8462" max="8462" width="10.5703125" style="2658" customWidth="1"/>
    <col min="8463" max="8463" width="8.7109375" style="2658" bestFit="1" customWidth="1"/>
    <col min="8464" max="8464" width="10.42578125" style="2658" bestFit="1" customWidth="1"/>
    <col min="8465" max="8465" width="10" style="2658" bestFit="1" customWidth="1"/>
    <col min="8466" max="8466" width="12.7109375" style="2658" customWidth="1"/>
    <col min="8467" max="8703" width="8.85546875" style="2658"/>
    <col min="8704" max="8704" width="7" style="2658" customWidth="1"/>
    <col min="8705" max="8705" width="53.140625" style="2658" customWidth="1"/>
    <col min="8706" max="8706" width="4.85546875" style="2658" bestFit="1" customWidth="1"/>
    <col min="8707" max="8707" width="6" style="2658" bestFit="1" customWidth="1"/>
    <col min="8708" max="8708" width="9.140625" style="2658" bestFit="1" customWidth="1"/>
    <col min="8709" max="8709" width="9.7109375" style="2658" customWidth="1"/>
    <col min="8710" max="8710" width="4.42578125" style="2658" bestFit="1" customWidth="1"/>
    <col min="8711" max="8711" width="8.140625" style="2658" bestFit="1" customWidth="1"/>
    <col min="8712" max="8712" width="4.42578125" style="2658" bestFit="1" customWidth="1"/>
    <col min="8713" max="8713" width="2.42578125" style="2658" customWidth="1"/>
    <col min="8714" max="8714" width="10.42578125" style="2658" bestFit="1" customWidth="1"/>
    <col min="8715" max="8715" width="8.85546875" style="2658" customWidth="1"/>
    <col min="8716" max="8716" width="11" style="2658" customWidth="1"/>
    <col min="8717" max="8717" width="10.42578125" style="2658" bestFit="1" customWidth="1"/>
    <col min="8718" max="8718" width="10.5703125" style="2658" customWidth="1"/>
    <col min="8719" max="8719" width="8.7109375" style="2658" bestFit="1" customWidth="1"/>
    <col min="8720" max="8720" width="10.42578125" style="2658" bestFit="1" customWidth="1"/>
    <col min="8721" max="8721" width="10" style="2658" bestFit="1" customWidth="1"/>
    <col min="8722" max="8722" width="12.7109375" style="2658" customWidth="1"/>
    <col min="8723" max="8959" width="8.85546875" style="2658"/>
    <col min="8960" max="8960" width="7" style="2658" customWidth="1"/>
    <col min="8961" max="8961" width="53.140625" style="2658" customWidth="1"/>
    <col min="8962" max="8962" width="4.85546875" style="2658" bestFit="1" customWidth="1"/>
    <col min="8963" max="8963" width="6" style="2658" bestFit="1" customWidth="1"/>
    <col min="8964" max="8964" width="9.140625" style="2658" bestFit="1" customWidth="1"/>
    <col min="8965" max="8965" width="9.7109375" style="2658" customWidth="1"/>
    <col min="8966" max="8966" width="4.42578125" style="2658" bestFit="1" customWidth="1"/>
    <col min="8967" max="8967" width="8.140625" style="2658" bestFit="1" customWidth="1"/>
    <col min="8968" max="8968" width="4.42578125" style="2658" bestFit="1" customWidth="1"/>
    <col min="8969" max="8969" width="2.42578125" style="2658" customWidth="1"/>
    <col min="8970" max="8970" width="10.42578125" style="2658" bestFit="1" customWidth="1"/>
    <col min="8971" max="8971" width="8.85546875" style="2658" customWidth="1"/>
    <col min="8972" max="8972" width="11" style="2658" customWidth="1"/>
    <col min="8973" max="8973" width="10.42578125" style="2658" bestFit="1" customWidth="1"/>
    <col min="8974" max="8974" width="10.5703125" style="2658" customWidth="1"/>
    <col min="8975" max="8975" width="8.7109375" style="2658" bestFit="1" customWidth="1"/>
    <col min="8976" max="8976" width="10.42578125" style="2658" bestFit="1" customWidth="1"/>
    <col min="8977" max="8977" width="10" style="2658" bestFit="1" customWidth="1"/>
    <col min="8978" max="8978" width="12.7109375" style="2658" customWidth="1"/>
    <col min="8979" max="9215" width="8.85546875" style="2658"/>
    <col min="9216" max="9216" width="7" style="2658" customWidth="1"/>
    <col min="9217" max="9217" width="53.140625" style="2658" customWidth="1"/>
    <col min="9218" max="9218" width="4.85546875" style="2658" bestFit="1" customWidth="1"/>
    <col min="9219" max="9219" width="6" style="2658" bestFit="1" customWidth="1"/>
    <col min="9220" max="9220" width="9.140625" style="2658" bestFit="1" customWidth="1"/>
    <col min="9221" max="9221" width="9.7109375" style="2658" customWidth="1"/>
    <col min="9222" max="9222" width="4.42578125" style="2658" bestFit="1" customWidth="1"/>
    <col min="9223" max="9223" width="8.140625" style="2658" bestFit="1" customWidth="1"/>
    <col min="9224" max="9224" width="4.42578125" style="2658" bestFit="1" customWidth="1"/>
    <col min="9225" max="9225" width="2.42578125" style="2658" customWidth="1"/>
    <col min="9226" max="9226" width="10.42578125" style="2658" bestFit="1" customWidth="1"/>
    <col min="9227" max="9227" width="8.85546875" style="2658" customWidth="1"/>
    <col min="9228" max="9228" width="11" style="2658" customWidth="1"/>
    <col min="9229" max="9229" width="10.42578125" style="2658" bestFit="1" customWidth="1"/>
    <col min="9230" max="9230" width="10.5703125" style="2658" customWidth="1"/>
    <col min="9231" max="9231" width="8.7109375" style="2658" bestFit="1" customWidth="1"/>
    <col min="9232" max="9232" width="10.42578125" style="2658" bestFit="1" customWidth="1"/>
    <col min="9233" max="9233" width="10" style="2658" bestFit="1" customWidth="1"/>
    <col min="9234" max="9234" width="12.7109375" style="2658" customWidth="1"/>
    <col min="9235" max="9471" width="8.85546875" style="2658"/>
    <col min="9472" max="9472" width="7" style="2658" customWidth="1"/>
    <col min="9473" max="9473" width="53.140625" style="2658" customWidth="1"/>
    <col min="9474" max="9474" width="4.85546875" style="2658" bestFit="1" customWidth="1"/>
    <col min="9475" max="9475" width="6" style="2658" bestFit="1" customWidth="1"/>
    <col min="9476" max="9476" width="9.140625" style="2658" bestFit="1" customWidth="1"/>
    <col min="9477" max="9477" width="9.7109375" style="2658" customWidth="1"/>
    <col min="9478" max="9478" width="4.42578125" style="2658" bestFit="1" customWidth="1"/>
    <col min="9479" max="9479" width="8.140625" style="2658" bestFit="1" customWidth="1"/>
    <col min="9480" max="9480" width="4.42578125" style="2658" bestFit="1" customWidth="1"/>
    <col min="9481" max="9481" width="2.42578125" style="2658" customWidth="1"/>
    <col min="9482" max="9482" width="10.42578125" style="2658" bestFit="1" customWidth="1"/>
    <col min="9483" max="9483" width="8.85546875" style="2658" customWidth="1"/>
    <col min="9484" max="9484" width="11" style="2658" customWidth="1"/>
    <col min="9485" max="9485" width="10.42578125" style="2658" bestFit="1" customWidth="1"/>
    <col min="9486" max="9486" width="10.5703125" style="2658" customWidth="1"/>
    <col min="9487" max="9487" width="8.7109375" style="2658" bestFit="1" customWidth="1"/>
    <col min="9488" max="9488" width="10.42578125" style="2658" bestFit="1" customWidth="1"/>
    <col min="9489" max="9489" width="10" style="2658" bestFit="1" customWidth="1"/>
    <col min="9490" max="9490" width="12.7109375" style="2658" customWidth="1"/>
    <col min="9491" max="9727" width="8.85546875" style="2658"/>
    <col min="9728" max="9728" width="7" style="2658" customWidth="1"/>
    <col min="9729" max="9729" width="53.140625" style="2658" customWidth="1"/>
    <col min="9730" max="9730" width="4.85546875" style="2658" bestFit="1" customWidth="1"/>
    <col min="9731" max="9731" width="6" style="2658" bestFit="1" customWidth="1"/>
    <col min="9732" max="9732" width="9.140625" style="2658" bestFit="1" customWidth="1"/>
    <col min="9733" max="9733" width="9.7109375" style="2658" customWidth="1"/>
    <col min="9734" max="9734" width="4.42578125" style="2658" bestFit="1" customWidth="1"/>
    <col min="9735" max="9735" width="8.140625" style="2658" bestFit="1" customWidth="1"/>
    <col min="9736" max="9736" width="4.42578125" style="2658" bestFit="1" customWidth="1"/>
    <col min="9737" max="9737" width="2.42578125" style="2658" customWidth="1"/>
    <col min="9738" max="9738" width="10.42578125" style="2658" bestFit="1" customWidth="1"/>
    <col min="9739" max="9739" width="8.85546875" style="2658" customWidth="1"/>
    <col min="9740" max="9740" width="11" style="2658" customWidth="1"/>
    <col min="9741" max="9741" width="10.42578125" style="2658" bestFit="1" customWidth="1"/>
    <col min="9742" max="9742" width="10.5703125" style="2658" customWidth="1"/>
    <col min="9743" max="9743" width="8.7109375" style="2658" bestFit="1" customWidth="1"/>
    <col min="9744" max="9744" width="10.42578125" style="2658" bestFit="1" customWidth="1"/>
    <col min="9745" max="9745" width="10" style="2658" bestFit="1" customWidth="1"/>
    <col min="9746" max="9746" width="12.7109375" style="2658" customWidth="1"/>
    <col min="9747" max="9983" width="8.85546875" style="2658"/>
    <col min="9984" max="9984" width="7" style="2658" customWidth="1"/>
    <col min="9985" max="9985" width="53.140625" style="2658" customWidth="1"/>
    <col min="9986" max="9986" width="4.85546875" style="2658" bestFit="1" customWidth="1"/>
    <col min="9987" max="9987" width="6" style="2658" bestFit="1" customWidth="1"/>
    <col min="9988" max="9988" width="9.140625" style="2658" bestFit="1" customWidth="1"/>
    <col min="9989" max="9989" width="9.7109375" style="2658" customWidth="1"/>
    <col min="9990" max="9990" width="4.42578125" style="2658" bestFit="1" customWidth="1"/>
    <col min="9991" max="9991" width="8.140625" style="2658" bestFit="1" customWidth="1"/>
    <col min="9992" max="9992" width="4.42578125" style="2658" bestFit="1" customWidth="1"/>
    <col min="9993" max="9993" width="2.42578125" style="2658" customWidth="1"/>
    <col min="9994" max="9994" width="10.42578125" style="2658" bestFit="1" customWidth="1"/>
    <col min="9995" max="9995" width="8.85546875" style="2658" customWidth="1"/>
    <col min="9996" max="9996" width="11" style="2658" customWidth="1"/>
    <col min="9997" max="9997" width="10.42578125" style="2658" bestFit="1" customWidth="1"/>
    <col min="9998" max="9998" width="10.5703125" style="2658" customWidth="1"/>
    <col min="9999" max="9999" width="8.7109375" style="2658" bestFit="1" customWidth="1"/>
    <col min="10000" max="10000" width="10.42578125" style="2658" bestFit="1" customWidth="1"/>
    <col min="10001" max="10001" width="10" style="2658" bestFit="1" customWidth="1"/>
    <col min="10002" max="10002" width="12.7109375" style="2658" customWidth="1"/>
    <col min="10003" max="10239" width="8.85546875" style="2658"/>
    <col min="10240" max="10240" width="7" style="2658" customWidth="1"/>
    <col min="10241" max="10241" width="53.140625" style="2658" customWidth="1"/>
    <col min="10242" max="10242" width="4.85546875" style="2658" bestFit="1" customWidth="1"/>
    <col min="10243" max="10243" width="6" style="2658" bestFit="1" customWidth="1"/>
    <col min="10244" max="10244" width="9.140625" style="2658" bestFit="1" customWidth="1"/>
    <col min="10245" max="10245" width="9.7109375" style="2658" customWidth="1"/>
    <col min="10246" max="10246" width="4.42578125" style="2658" bestFit="1" customWidth="1"/>
    <col min="10247" max="10247" width="8.140625" style="2658" bestFit="1" customWidth="1"/>
    <col min="10248" max="10248" width="4.42578125" style="2658" bestFit="1" customWidth="1"/>
    <col min="10249" max="10249" width="2.42578125" style="2658" customWidth="1"/>
    <col min="10250" max="10250" width="10.42578125" style="2658" bestFit="1" customWidth="1"/>
    <col min="10251" max="10251" width="8.85546875" style="2658" customWidth="1"/>
    <col min="10252" max="10252" width="11" style="2658" customWidth="1"/>
    <col min="10253" max="10253" width="10.42578125" style="2658" bestFit="1" customWidth="1"/>
    <col min="10254" max="10254" width="10.5703125" style="2658" customWidth="1"/>
    <col min="10255" max="10255" width="8.7109375" style="2658" bestFit="1" customWidth="1"/>
    <col min="10256" max="10256" width="10.42578125" style="2658" bestFit="1" customWidth="1"/>
    <col min="10257" max="10257" width="10" style="2658" bestFit="1" customWidth="1"/>
    <col min="10258" max="10258" width="12.7109375" style="2658" customWidth="1"/>
    <col min="10259" max="10495" width="8.85546875" style="2658"/>
    <col min="10496" max="10496" width="7" style="2658" customWidth="1"/>
    <col min="10497" max="10497" width="53.140625" style="2658" customWidth="1"/>
    <col min="10498" max="10498" width="4.85546875" style="2658" bestFit="1" customWidth="1"/>
    <col min="10499" max="10499" width="6" style="2658" bestFit="1" customWidth="1"/>
    <col min="10500" max="10500" width="9.140625" style="2658" bestFit="1" customWidth="1"/>
    <col min="10501" max="10501" width="9.7109375" style="2658" customWidth="1"/>
    <col min="10502" max="10502" width="4.42578125" style="2658" bestFit="1" customWidth="1"/>
    <col min="10503" max="10503" width="8.140625" style="2658" bestFit="1" customWidth="1"/>
    <col min="10504" max="10504" width="4.42578125" style="2658" bestFit="1" customWidth="1"/>
    <col min="10505" max="10505" width="2.42578125" style="2658" customWidth="1"/>
    <col min="10506" max="10506" width="10.42578125" style="2658" bestFit="1" customWidth="1"/>
    <col min="10507" max="10507" width="8.85546875" style="2658" customWidth="1"/>
    <col min="10508" max="10508" width="11" style="2658" customWidth="1"/>
    <col min="10509" max="10509" width="10.42578125" style="2658" bestFit="1" customWidth="1"/>
    <col min="10510" max="10510" width="10.5703125" style="2658" customWidth="1"/>
    <col min="10511" max="10511" width="8.7109375" style="2658" bestFit="1" customWidth="1"/>
    <col min="10512" max="10512" width="10.42578125" style="2658" bestFit="1" customWidth="1"/>
    <col min="10513" max="10513" width="10" style="2658" bestFit="1" customWidth="1"/>
    <col min="10514" max="10514" width="12.7109375" style="2658" customWidth="1"/>
    <col min="10515" max="10751" width="8.85546875" style="2658"/>
    <col min="10752" max="10752" width="7" style="2658" customWidth="1"/>
    <col min="10753" max="10753" width="53.140625" style="2658" customWidth="1"/>
    <col min="10754" max="10754" width="4.85546875" style="2658" bestFit="1" customWidth="1"/>
    <col min="10755" max="10755" width="6" style="2658" bestFit="1" customWidth="1"/>
    <col min="10756" max="10756" width="9.140625" style="2658" bestFit="1" customWidth="1"/>
    <col min="10757" max="10757" width="9.7109375" style="2658" customWidth="1"/>
    <col min="10758" max="10758" width="4.42578125" style="2658" bestFit="1" customWidth="1"/>
    <col min="10759" max="10759" width="8.140625" style="2658" bestFit="1" customWidth="1"/>
    <col min="10760" max="10760" width="4.42578125" style="2658" bestFit="1" customWidth="1"/>
    <col min="10761" max="10761" width="2.42578125" style="2658" customWidth="1"/>
    <col min="10762" max="10762" width="10.42578125" style="2658" bestFit="1" customWidth="1"/>
    <col min="10763" max="10763" width="8.85546875" style="2658" customWidth="1"/>
    <col min="10764" max="10764" width="11" style="2658" customWidth="1"/>
    <col min="10765" max="10765" width="10.42578125" style="2658" bestFit="1" customWidth="1"/>
    <col min="10766" max="10766" width="10.5703125" style="2658" customWidth="1"/>
    <col min="10767" max="10767" width="8.7109375" style="2658" bestFit="1" customWidth="1"/>
    <col min="10768" max="10768" width="10.42578125" style="2658" bestFit="1" customWidth="1"/>
    <col min="10769" max="10769" width="10" style="2658" bestFit="1" customWidth="1"/>
    <col min="10770" max="10770" width="12.7109375" style="2658" customWidth="1"/>
    <col min="10771" max="11007" width="8.85546875" style="2658"/>
    <col min="11008" max="11008" width="7" style="2658" customWidth="1"/>
    <col min="11009" max="11009" width="53.140625" style="2658" customWidth="1"/>
    <col min="11010" max="11010" width="4.85546875" style="2658" bestFit="1" customWidth="1"/>
    <col min="11011" max="11011" width="6" style="2658" bestFit="1" customWidth="1"/>
    <col min="11012" max="11012" width="9.140625" style="2658" bestFit="1" customWidth="1"/>
    <col min="11013" max="11013" width="9.7109375" style="2658" customWidth="1"/>
    <col min="11014" max="11014" width="4.42578125" style="2658" bestFit="1" customWidth="1"/>
    <col min="11015" max="11015" width="8.140625" style="2658" bestFit="1" customWidth="1"/>
    <col min="11016" max="11016" width="4.42578125" style="2658" bestFit="1" customWidth="1"/>
    <col min="11017" max="11017" width="2.42578125" style="2658" customWidth="1"/>
    <col min="11018" max="11018" width="10.42578125" style="2658" bestFit="1" customWidth="1"/>
    <col min="11019" max="11019" width="8.85546875" style="2658" customWidth="1"/>
    <col min="11020" max="11020" width="11" style="2658" customWidth="1"/>
    <col min="11021" max="11021" width="10.42578125" style="2658" bestFit="1" customWidth="1"/>
    <col min="11022" max="11022" width="10.5703125" style="2658" customWidth="1"/>
    <col min="11023" max="11023" width="8.7109375" style="2658" bestFit="1" customWidth="1"/>
    <col min="11024" max="11024" width="10.42578125" style="2658" bestFit="1" customWidth="1"/>
    <col min="11025" max="11025" width="10" style="2658" bestFit="1" customWidth="1"/>
    <col min="11026" max="11026" width="12.7109375" style="2658" customWidth="1"/>
    <col min="11027" max="11263" width="8.85546875" style="2658"/>
    <col min="11264" max="11264" width="7" style="2658" customWidth="1"/>
    <col min="11265" max="11265" width="53.140625" style="2658" customWidth="1"/>
    <col min="11266" max="11266" width="4.85546875" style="2658" bestFit="1" customWidth="1"/>
    <col min="11267" max="11267" width="6" style="2658" bestFit="1" customWidth="1"/>
    <col min="11268" max="11268" width="9.140625" style="2658" bestFit="1" customWidth="1"/>
    <col min="11269" max="11269" width="9.7109375" style="2658" customWidth="1"/>
    <col min="11270" max="11270" width="4.42578125" style="2658" bestFit="1" customWidth="1"/>
    <col min="11271" max="11271" width="8.140625" style="2658" bestFit="1" customWidth="1"/>
    <col min="11272" max="11272" width="4.42578125" style="2658" bestFit="1" customWidth="1"/>
    <col min="11273" max="11273" width="2.42578125" style="2658" customWidth="1"/>
    <col min="11274" max="11274" width="10.42578125" style="2658" bestFit="1" customWidth="1"/>
    <col min="11275" max="11275" width="8.85546875" style="2658" customWidth="1"/>
    <col min="11276" max="11276" width="11" style="2658" customWidth="1"/>
    <col min="11277" max="11277" width="10.42578125" style="2658" bestFit="1" customWidth="1"/>
    <col min="11278" max="11278" width="10.5703125" style="2658" customWidth="1"/>
    <col min="11279" max="11279" width="8.7109375" style="2658" bestFit="1" customWidth="1"/>
    <col min="11280" max="11280" width="10.42578125" style="2658" bestFit="1" customWidth="1"/>
    <col min="11281" max="11281" width="10" style="2658" bestFit="1" customWidth="1"/>
    <col min="11282" max="11282" width="12.7109375" style="2658" customWidth="1"/>
    <col min="11283" max="11519" width="8.85546875" style="2658"/>
    <col min="11520" max="11520" width="7" style="2658" customWidth="1"/>
    <col min="11521" max="11521" width="53.140625" style="2658" customWidth="1"/>
    <col min="11522" max="11522" width="4.85546875" style="2658" bestFit="1" customWidth="1"/>
    <col min="11523" max="11523" width="6" style="2658" bestFit="1" customWidth="1"/>
    <col min="11524" max="11524" width="9.140625" style="2658" bestFit="1" customWidth="1"/>
    <col min="11525" max="11525" width="9.7109375" style="2658" customWidth="1"/>
    <col min="11526" max="11526" width="4.42578125" style="2658" bestFit="1" customWidth="1"/>
    <col min="11527" max="11527" width="8.140625" style="2658" bestFit="1" customWidth="1"/>
    <col min="11528" max="11528" width="4.42578125" style="2658" bestFit="1" customWidth="1"/>
    <col min="11529" max="11529" width="2.42578125" style="2658" customWidth="1"/>
    <col min="11530" max="11530" width="10.42578125" style="2658" bestFit="1" customWidth="1"/>
    <col min="11531" max="11531" width="8.85546875" style="2658" customWidth="1"/>
    <col min="11532" max="11532" width="11" style="2658" customWidth="1"/>
    <col min="11533" max="11533" width="10.42578125" style="2658" bestFit="1" customWidth="1"/>
    <col min="11534" max="11534" width="10.5703125" style="2658" customWidth="1"/>
    <col min="11535" max="11535" width="8.7109375" style="2658" bestFit="1" customWidth="1"/>
    <col min="11536" max="11536" width="10.42578125" style="2658" bestFit="1" customWidth="1"/>
    <col min="11537" max="11537" width="10" style="2658" bestFit="1" customWidth="1"/>
    <col min="11538" max="11538" width="12.7109375" style="2658" customWidth="1"/>
    <col min="11539" max="11775" width="8.85546875" style="2658"/>
    <col min="11776" max="11776" width="7" style="2658" customWidth="1"/>
    <col min="11777" max="11777" width="53.140625" style="2658" customWidth="1"/>
    <col min="11778" max="11778" width="4.85546875" style="2658" bestFit="1" customWidth="1"/>
    <col min="11779" max="11779" width="6" style="2658" bestFit="1" customWidth="1"/>
    <col min="11780" max="11780" width="9.140625" style="2658" bestFit="1" customWidth="1"/>
    <col min="11781" max="11781" width="9.7109375" style="2658" customWidth="1"/>
    <col min="11782" max="11782" width="4.42578125" style="2658" bestFit="1" customWidth="1"/>
    <col min="11783" max="11783" width="8.140625" style="2658" bestFit="1" customWidth="1"/>
    <col min="11784" max="11784" width="4.42578125" style="2658" bestFit="1" customWidth="1"/>
    <col min="11785" max="11785" width="2.42578125" style="2658" customWidth="1"/>
    <col min="11786" max="11786" width="10.42578125" style="2658" bestFit="1" customWidth="1"/>
    <col min="11787" max="11787" width="8.85546875" style="2658" customWidth="1"/>
    <col min="11788" max="11788" width="11" style="2658" customWidth="1"/>
    <col min="11789" max="11789" width="10.42578125" style="2658" bestFit="1" customWidth="1"/>
    <col min="11790" max="11790" width="10.5703125" style="2658" customWidth="1"/>
    <col min="11791" max="11791" width="8.7109375" style="2658" bestFit="1" customWidth="1"/>
    <col min="11792" max="11792" width="10.42578125" style="2658" bestFit="1" customWidth="1"/>
    <col min="11793" max="11793" width="10" style="2658" bestFit="1" customWidth="1"/>
    <col min="11794" max="11794" width="12.7109375" style="2658" customWidth="1"/>
    <col min="11795" max="12031" width="8.85546875" style="2658"/>
    <col min="12032" max="12032" width="7" style="2658" customWidth="1"/>
    <col min="12033" max="12033" width="53.140625" style="2658" customWidth="1"/>
    <col min="12034" max="12034" width="4.85546875" style="2658" bestFit="1" customWidth="1"/>
    <col min="12035" max="12035" width="6" style="2658" bestFit="1" customWidth="1"/>
    <col min="12036" max="12036" width="9.140625" style="2658" bestFit="1" customWidth="1"/>
    <col min="12037" max="12037" width="9.7109375" style="2658" customWidth="1"/>
    <col min="12038" max="12038" width="4.42578125" style="2658" bestFit="1" customWidth="1"/>
    <col min="12039" max="12039" width="8.140625" style="2658" bestFit="1" customWidth="1"/>
    <col min="12040" max="12040" width="4.42578125" style="2658" bestFit="1" customWidth="1"/>
    <col min="12041" max="12041" width="2.42578125" style="2658" customWidth="1"/>
    <col min="12042" max="12042" width="10.42578125" style="2658" bestFit="1" customWidth="1"/>
    <col min="12043" max="12043" width="8.85546875" style="2658" customWidth="1"/>
    <col min="12044" max="12044" width="11" style="2658" customWidth="1"/>
    <col min="12045" max="12045" width="10.42578125" style="2658" bestFit="1" customWidth="1"/>
    <col min="12046" max="12046" width="10.5703125" style="2658" customWidth="1"/>
    <col min="12047" max="12047" width="8.7109375" style="2658" bestFit="1" customWidth="1"/>
    <col min="12048" max="12048" width="10.42578125" style="2658" bestFit="1" customWidth="1"/>
    <col min="12049" max="12049" width="10" style="2658" bestFit="1" customWidth="1"/>
    <col min="12050" max="12050" width="12.7109375" style="2658" customWidth="1"/>
    <col min="12051" max="12287" width="8.85546875" style="2658"/>
    <col min="12288" max="12288" width="7" style="2658" customWidth="1"/>
    <col min="12289" max="12289" width="53.140625" style="2658" customWidth="1"/>
    <col min="12290" max="12290" width="4.85546875" style="2658" bestFit="1" customWidth="1"/>
    <col min="12291" max="12291" width="6" style="2658" bestFit="1" customWidth="1"/>
    <col min="12292" max="12292" width="9.140625" style="2658" bestFit="1" customWidth="1"/>
    <col min="12293" max="12293" width="9.7109375" style="2658" customWidth="1"/>
    <col min="12294" max="12294" width="4.42578125" style="2658" bestFit="1" customWidth="1"/>
    <col min="12295" max="12295" width="8.140625" style="2658" bestFit="1" customWidth="1"/>
    <col min="12296" max="12296" width="4.42578125" style="2658" bestFit="1" customWidth="1"/>
    <col min="12297" max="12297" width="2.42578125" style="2658" customWidth="1"/>
    <col min="12298" max="12298" width="10.42578125" style="2658" bestFit="1" customWidth="1"/>
    <col min="12299" max="12299" width="8.85546875" style="2658" customWidth="1"/>
    <col min="12300" max="12300" width="11" style="2658" customWidth="1"/>
    <col min="12301" max="12301" width="10.42578125" style="2658" bestFit="1" customWidth="1"/>
    <col min="12302" max="12302" width="10.5703125" style="2658" customWidth="1"/>
    <col min="12303" max="12303" width="8.7109375" style="2658" bestFit="1" customWidth="1"/>
    <col min="12304" max="12304" width="10.42578125" style="2658" bestFit="1" customWidth="1"/>
    <col min="12305" max="12305" width="10" style="2658" bestFit="1" customWidth="1"/>
    <col min="12306" max="12306" width="12.7109375" style="2658" customWidth="1"/>
    <col min="12307" max="12543" width="8.85546875" style="2658"/>
    <col min="12544" max="12544" width="7" style="2658" customWidth="1"/>
    <col min="12545" max="12545" width="53.140625" style="2658" customWidth="1"/>
    <col min="12546" max="12546" width="4.85546875" style="2658" bestFit="1" customWidth="1"/>
    <col min="12547" max="12547" width="6" style="2658" bestFit="1" customWidth="1"/>
    <col min="12548" max="12548" width="9.140625" style="2658" bestFit="1" customWidth="1"/>
    <col min="12549" max="12549" width="9.7109375" style="2658" customWidth="1"/>
    <col min="12550" max="12550" width="4.42578125" style="2658" bestFit="1" customWidth="1"/>
    <col min="12551" max="12551" width="8.140625" style="2658" bestFit="1" customWidth="1"/>
    <col min="12552" max="12552" width="4.42578125" style="2658" bestFit="1" customWidth="1"/>
    <col min="12553" max="12553" width="2.42578125" style="2658" customWidth="1"/>
    <col min="12554" max="12554" width="10.42578125" style="2658" bestFit="1" customWidth="1"/>
    <col min="12555" max="12555" width="8.85546875" style="2658" customWidth="1"/>
    <col min="12556" max="12556" width="11" style="2658" customWidth="1"/>
    <col min="12557" max="12557" width="10.42578125" style="2658" bestFit="1" customWidth="1"/>
    <col min="12558" max="12558" width="10.5703125" style="2658" customWidth="1"/>
    <col min="12559" max="12559" width="8.7109375" style="2658" bestFit="1" customWidth="1"/>
    <col min="12560" max="12560" width="10.42578125" style="2658" bestFit="1" customWidth="1"/>
    <col min="12561" max="12561" width="10" style="2658" bestFit="1" customWidth="1"/>
    <col min="12562" max="12562" width="12.7109375" style="2658" customWidth="1"/>
    <col min="12563" max="12799" width="8.85546875" style="2658"/>
    <col min="12800" max="12800" width="7" style="2658" customWidth="1"/>
    <col min="12801" max="12801" width="53.140625" style="2658" customWidth="1"/>
    <col min="12802" max="12802" width="4.85546875" style="2658" bestFit="1" customWidth="1"/>
    <col min="12803" max="12803" width="6" style="2658" bestFit="1" customWidth="1"/>
    <col min="12804" max="12804" width="9.140625" style="2658" bestFit="1" customWidth="1"/>
    <col min="12805" max="12805" width="9.7109375" style="2658" customWidth="1"/>
    <col min="12806" max="12806" width="4.42578125" style="2658" bestFit="1" customWidth="1"/>
    <col min="12807" max="12807" width="8.140625" style="2658" bestFit="1" customWidth="1"/>
    <col min="12808" max="12808" width="4.42578125" style="2658" bestFit="1" customWidth="1"/>
    <col min="12809" max="12809" width="2.42578125" style="2658" customWidth="1"/>
    <col min="12810" max="12810" width="10.42578125" style="2658" bestFit="1" customWidth="1"/>
    <col min="12811" max="12811" width="8.85546875" style="2658" customWidth="1"/>
    <col min="12812" max="12812" width="11" style="2658" customWidth="1"/>
    <col min="12813" max="12813" width="10.42578125" style="2658" bestFit="1" customWidth="1"/>
    <col min="12814" max="12814" width="10.5703125" style="2658" customWidth="1"/>
    <col min="12815" max="12815" width="8.7109375" style="2658" bestFit="1" customWidth="1"/>
    <col min="12816" max="12816" width="10.42578125" style="2658" bestFit="1" customWidth="1"/>
    <col min="12817" max="12817" width="10" style="2658" bestFit="1" customWidth="1"/>
    <col min="12818" max="12818" width="12.7109375" style="2658" customWidth="1"/>
    <col min="12819" max="13055" width="8.85546875" style="2658"/>
    <col min="13056" max="13056" width="7" style="2658" customWidth="1"/>
    <col min="13057" max="13057" width="53.140625" style="2658" customWidth="1"/>
    <col min="13058" max="13058" width="4.85546875" style="2658" bestFit="1" customWidth="1"/>
    <col min="13059" max="13059" width="6" style="2658" bestFit="1" customWidth="1"/>
    <col min="13060" max="13060" width="9.140625" style="2658" bestFit="1" customWidth="1"/>
    <col min="13061" max="13061" width="9.7109375" style="2658" customWidth="1"/>
    <col min="13062" max="13062" width="4.42578125" style="2658" bestFit="1" customWidth="1"/>
    <col min="13063" max="13063" width="8.140625" style="2658" bestFit="1" customWidth="1"/>
    <col min="13064" max="13064" width="4.42578125" style="2658" bestFit="1" customWidth="1"/>
    <col min="13065" max="13065" width="2.42578125" style="2658" customWidth="1"/>
    <col min="13066" max="13066" width="10.42578125" style="2658" bestFit="1" customWidth="1"/>
    <col min="13067" max="13067" width="8.85546875" style="2658" customWidth="1"/>
    <col min="13068" max="13068" width="11" style="2658" customWidth="1"/>
    <col min="13069" max="13069" width="10.42578125" style="2658" bestFit="1" customWidth="1"/>
    <col min="13070" max="13070" width="10.5703125" style="2658" customWidth="1"/>
    <col min="13071" max="13071" width="8.7109375" style="2658" bestFit="1" customWidth="1"/>
    <col min="13072" max="13072" width="10.42578125" style="2658" bestFit="1" customWidth="1"/>
    <col min="13073" max="13073" width="10" style="2658" bestFit="1" customWidth="1"/>
    <col min="13074" max="13074" width="12.7109375" style="2658" customWidth="1"/>
    <col min="13075" max="13311" width="8.85546875" style="2658"/>
    <col min="13312" max="13312" width="7" style="2658" customWidth="1"/>
    <col min="13313" max="13313" width="53.140625" style="2658" customWidth="1"/>
    <col min="13314" max="13314" width="4.85546875" style="2658" bestFit="1" customWidth="1"/>
    <col min="13315" max="13315" width="6" style="2658" bestFit="1" customWidth="1"/>
    <col min="13316" max="13316" width="9.140625" style="2658" bestFit="1" customWidth="1"/>
    <col min="13317" max="13317" width="9.7109375" style="2658" customWidth="1"/>
    <col min="13318" max="13318" width="4.42578125" style="2658" bestFit="1" customWidth="1"/>
    <col min="13319" max="13319" width="8.140625" style="2658" bestFit="1" customWidth="1"/>
    <col min="13320" max="13320" width="4.42578125" style="2658" bestFit="1" customWidth="1"/>
    <col min="13321" max="13321" width="2.42578125" style="2658" customWidth="1"/>
    <col min="13322" max="13322" width="10.42578125" style="2658" bestFit="1" customWidth="1"/>
    <col min="13323" max="13323" width="8.85546875" style="2658" customWidth="1"/>
    <col min="13324" max="13324" width="11" style="2658" customWidth="1"/>
    <col min="13325" max="13325" width="10.42578125" style="2658" bestFit="1" customWidth="1"/>
    <col min="13326" max="13326" width="10.5703125" style="2658" customWidth="1"/>
    <col min="13327" max="13327" width="8.7109375" style="2658" bestFit="1" customWidth="1"/>
    <col min="13328" max="13328" width="10.42578125" style="2658" bestFit="1" customWidth="1"/>
    <col min="13329" max="13329" width="10" style="2658" bestFit="1" customWidth="1"/>
    <col min="13330" max="13330" width="12.7109375" style="2658" customWidth="1"/>
    <col min="13331" max="13567" width="8.85546875" style="2658"/>
    <col min="13568" max="13568" width="7" style="2658" customWidth="1"/>
    <col min="13569" max="13569" width="53.140625" style="2658" customWidth="1"/>
    <col min="13570" max="13570" width="4.85546875" style="2658" bestFit="1" customWidth="1"/>
    <col min="13571" max="13571" width="6" style="2658" bestFit="1" customWidth="1"/>
    <col min="13572" max="13572" width="9.140625" style="2658" bestFit="1" customWidth="1"/>
    <col min="13573" max="13573" width="9.7109375" style="2658" customWidth="1"/>
    <col min="13574" max="13574" width="4.42578125" style="2658" bestFit="1" customWidth="1"/>
    <col min="13575" max="13575" width="8.140625" style="2658" bestFit="1" customWidth="1"/>
    <col min="13576" max="13576" width="4.42578125" style="2658" bestFit="1" customWidth="1"/>
    <col min="13577" max="13577" width="2.42578125" style="2658" customWidth="1"/>
    <col min="13578" max="13578" width="10.42578125" style="2658" bestFit="1" customWidth="1"/>
    <col min="13579" max="13579" width="8.85546875" style="2658" customWidth="1"/>
    <col min="13580" max="13580" width="11" style="2658" customWidth="1"/>
    <col min="13581" max="13581" width="10.42578125" style="2658" bestFit="1" customWidth="1"/>
    <col min="13582" max="13582" width="10.5703125" style="2658" customWidth="1"/>
    <col min="13583" max="13583" width="8.7109375" style="2658" bestFit="1" customWidth="1"/>
    <col min="13584" max="13584" width="10.42578125" style="2658" bestFit="1" customWidth="1"/>
    <col min="13585" max="13585" width="10" style="2658" bestFit="1" customWidth="1"/>
    <col min="13586" max="13586" width="12.7109375" style="2658" customWidth="1"/>
    <col min="13587" max="13823" width="8.85546875" style="2658"/>
    <col min="13824" max="13824" width="7" style="2658" customWidth="1"/>
    <col min="13825" max="13825" width="53.140625" style="2658" customWidth="1"/>
    <col min="13826" max="13826" width="4.85546875" style="2658" bestFit="1" customWidth="1"/>
    <col min="13827" max="13827" width="6" style="2658" bestFit="1" customWidth="1"/>
    <col min="13828" max="13828" width="9.140625" style="2658" bestFit="1" customWidth="1"/>
    <col min="13829" max="13829" width="9.7109375" style="2658" customWidth="1"/>
    <col min="13830" max="13830" width="4.42578125" style="2658" bestFit="1" customWidth="1"/>
    <col min="13831" max="13831" width="8.140625" style="2658" bestFit="1" customWidth="1"/>
    <col min="13832" max="13832" width="4.42578125" style="2658" bestFit="1" customWidth="1"/>
    <col min="13833" max="13833" width="2.42578125" style="2658" customWidth="1"/>
    <col min="13834" max="13834" width="10.42578125" style="2658" bestFit="1" customWidth="1"/>
    <col min="13835" max="13835" width="8.85546875" style="2658" customWidth="1"/>
    <col min="13836" max="13836" width="11" style="2658" customWidth="1"/>
    <col min="13837" max="13837" width="10.42578125" style="2658" bestFit="1" customWidth="1"/>
    <col min="13838" max="13838" width="10.5703125" style="2658" customWidth="1"/>
    <col min="13839" max="13839" width="8.7109375" style="2658" bestFit="1" customWidth="1"/>
    <col min="13840" max="13840" width="10.42578125" style="2658" bestFit="1" customWidth="1"/>
    <col min="13841" max="13841" width="10" style="2658" bestFit="1" customWidth="1"/>
    <col min="13842" max="13842" width="12.7109375" style="2658" customWidth="1"/>
    <col min="13843" max="14079" width="8.85546875" style="2658"/>
    <col min="14080" max="14080" width="7" style="2658" customWidth="1"/>
    <col min="14081" max="14081" width="53.140625" style="2658" customWidth="1"/>
    <col min="14082" max="14082" width="4.85546875" style="2658" bestFit="1" customWidth="1"/>
    <col min="14083" max="14083" width="6" style="2658" bestFit="1" customWidth="1"/>
    <col min="14084" max="14084" width="9.140625" style="2658" bestFit="1" customWidth="1"/>
    <col min="14085" max="14085" width="9.7109375" style="2658" customWidth="1"/>
    <col min="14086" max="14086" width="4.42578125" style="2658" bestFit="1" customWidth="1"/>
    <col min="14087" max="14087" width="8.140625" style="2658" bestFit="1" customWidth="1"/>
    <col min="14088" max="14088" width="4.42578125" style="2658" bestFit="1" customWidth="1"/>
    <col min="14089" max="14089" width="2.42578125" style="2658" customWidth="1"/>
    <col min="14090" max="14090" width="10.42578125" style="2658" bestFit="1" customWidth="1"/>
    <col min="14091" max="14091" width="8.85546875" style="2658" customWidth="1"/>
    <col min="14092" max="14092" width="11" style="2658" customWidth="1"/>
    <col min="14093" max="14093" width="10.42578125" style="2658" bestFit="1" customWidth="1"/>
    <col min="14094" max="14094" width="10.5703125" style="2658" customWidth="1"/>
    <col min="14095" max="14095" width="8.7109375" style="2658" bestFit="1" customWidth="1"/>
    <col min="14096" max="14096" width="10.42578125" style="2658" bestFit="1" customWidth="1"/>
    <col min="14097" max="14097" width="10" style="2658" bestFit="1" customWidth="1"/>
    <col min="14098" max="14098" width="12.7109375" style="2658" customWidth="1"/>
    <col min="14099" max="14335" width="8.85546875" style="2658"/>
    <col min="14336" max="14336" width="7" style="2658" customWidth="1"/>
    <col min="14337" max="14337" width="53.140625" style="2658" customWidth="1"/>
    <col min="14338" max="14338" width="4.85546875" style="2658" bestFit="1" customWidth="1"/>
    <col min="14339" max="14339" width="6" style="2658" bestFit="1" customWidth="1"/>
    <col min="14340" max="14340" width="9.140625" style="2658" bestFit="1" customWidth="1"/>
    <col min="14341" max="14341" width="9.7109375" style="2658" customWidth="1"/>
    <col min="14342" max="14342" width="4.42578125" style="2658" bestFit="1" customWidth="1"/>
    <col min="14343" max="14343" width="8.140625" style="2658" bestFit="1" customWidth="1"/>
    <col min="14344" max="14344" width="4.42578125" style="2658" bestFit="1" customWidth="1"/>
    <col min="14345" max="14345" width="2.42578125" style="2658" customWidth="1"/>
    <col min="14346" max="14346" width="10.42578125" style="2658" bestFit="1" customWidth="1"/>
    <col min="14347" max="14347" width="8.85546875" style="2658" customWidth="1"/>
    <col min="14348" max="14348" width="11" style="2658" customWidth="1"/>
    <col min="14349" max="14349" width="10.42578125" style="2658" bestFit="1" customWidth="1"/>
    <col min="14350" max="14350" width="10.5703125" style="2658" customWidth="1"/>
    <col min="14351" max="14351" width="8.7109375" style="2658" bestFit="1" customWidth="1"/>
    <col min="14352" max="14352" width="10.42578125" style="2658" bestFit="1" customWidth="1"/>
    <col min="14353" max="14353" width="10" style="2658" bestFit="1" customWidth="1"/>
    <col min="14354" max="14354" width="12.7109375" style="2658" customWidth="1"/>
    <col min="14355" max="14591" width="8.85546875" style="2658"/>
    <col min="14592" max="14592" width="7" style="2658" customWidth="1"/>
    <col min="14593" max="14593" width="53.140625" style="2658" customWidth="1"/>
    <col min="14594" max="14594" width="4.85546875" style="2658" bestFit="1" customWidth="1"/>
    <col min="14595" max="14595" width="6" style="2658" bestFit="1" customWidth="1"/>
    <col min="14596" max="14596" width="9.140625" style="2658" bestFit="1" customWidth="1"/>
    <col min="14597" max="14597" width="9.7109375" style="2658" customWidth="1"/>
    <col min="14598" max="14598" width="4.42578125" style="2658" bestFit="1" customWidth="1"/>
    <col min="14599" max="14599" width="8.140625" style="2658" bestFit="1" customWidth="1"/>
    <col min="14600" max="14600" width="4.42578125" style="2658" bestFit="1" customWidth="1"/>
    <col min="14601" max="14601" width="2.42578125" style="2658" customWidth="1"/>
    <col min="14602" max="14602" width="10.42578125" style="2658" bestFit="1" customWidth="1"/>
    <col min="14603" max="14603" width="8.85546875" style="2658" customWidth="1"/>
    <col min="14604" max="14604" width="11" style="2658" customWidth="1"/>
    <col min="14605" max="14605" width="10.42578125" style="2658" bestFit="1" customWidth="1"/>
    <col min="14606" max="14606" width="10.5703125" style="2658" customWidth="1"/>
    <col min="14607" max="14607" width="8.7109375" style="2658" bestFit="1" customWidth="1"/>
    <col min="14608" max="14608" width="10.42578125" style="2658" bestFit="1" customWidth="1"/>
    <col min="14609" max="14609" width="10" style="2658" bestFit="1" customWidth="1"/>
    <col min="14610" max="14610" width="12.7109375" style="2658" customWidth="1"/>
    <col min="14611" max="14847" width="8.85546875" style="2658"/>
    <col min="14848" max="14848" width="7" style="2658" customWidth="1"/>
    <col min="14849" max="14849" width="53.140625" style="2658" customWidth="1"/>
    <col min="14850" max="14850" width="4.85546875" style="2658" bestFit="1" customWidth="1"/>
    <col min="14851" max="14851" width="6" style="2658" bestFit="1" customWidth="1"/>
    <col min="14852" max="14852" width="9.140625" style="2658" bestFit="1" customWidth="1"/>
    <col min="14853" max="14853" width="9.7109375" style="2658" customWidth="1"/>
    <col min="14854" max="14854" width="4.42578125" style="2658" bestFit="1" customWidth="1"/>
    <col min="14855" max="14855" width="8.140625" style="2658" bestFit="1" customWidth="1"/>
    <col min="14856" max="14856" width="4.42578125" style="2658" bestFit="1" customWidth="1"/>
    <col min="14857" max="14857" width="2.42578125" style="2658" customWidth="1"/>
    <col min="14858" max="14858" width="10.42578125" style="2658" bestFit="1" customWidth="1"/>
    <col min="14859" max="14859" width="8.85546875" style="2658" customWidth="1"/>
    <col min="14860" max="14860" width="11" style="2658" customWidth="1"/>
    <col min="14861" max="14861" width="10.42578125" style="2658" bestFit="1" customWidth="1"/>
    <col min="14862" max="14862" width="10.5703125" style="2658" customWidth="1"/>
    <col min="14863" max="14863" width="8.7109375" style="2658" bestFit="1" customWidth="1"/>
    <col min="14864" max="14864" width="10.42578125" style="2658" bestFit="1" customWidth="1"/>
    <col min="14865" max="14865" width="10" style="2658" bestFit="1" customWidth="1"/>
    <col min="14866" max="14866" width="12.7109375" style="2658" customWidth="1"/>
    <col min="14867" max="15103" width="8.85546875" style="2658"/>
    <col min="15104" max="15104" width="7" style="2658" customWidth="1"/>
    <col min="15105" max="15105" width="53.140625" style="2658" customWidth="1"/>
    <col min="15106" max="15106" width="4.85546875" style="2658" bestFit="1" customWidth="1"/>
    <col min="15107" max="15107" width="6" style="2658" bestFit="1" customWidth="1"/>
    <col min="15108" max="15108" width="9.140625" style="2658" bestFit="1" customWidth="1"/>
    <col min="15109" max="15109" width="9.7109375" style="2658" customWidth="1"/>
    <col min="15110" max="15110" width="4.42578125" style="2658" bestFit="1" customWidth="1"/>
    <col min="15111" max="15111" width="8.140625" style="2658" bestFit="1" customWidth="1"/>
    <col min="15112" max="15112" width="4.42578125" style="2658" bestFit="1" customWidth="1"/>
    <col min="15113" max="15113" width="2.42578125" style="2658" customWidth="1"/>
    <col min="15114" max="15114" width="10.42578125" style="2658" bestFit="1" customWidth="1"/>
    <col min="15115" max="15115" width="8.85546875" style="2658" customWidth="1"/>
    <col min="15116" max="15116" width="11" style="2658" customWidth="1"/>
    <col min="15117" max="15117" width="10.42578125" style="2658" bestFit="1" customWidth="1"/>
    <col min="15118" max="15118" width="10.5703125" style="2658" customWidth="1"/>
    <col min="15119" max="15119" width="8.7109375" style="2658" bestFit="1" customWidth="1"/>
    <col min="15120" max="15120" width="10.42578125" style="2658" bestFit="1" customWidth="1"/>
    <col min="15121" max="15121" width="10" style="2658" bestFit="1" customWidth="1"/>
    <col min="15122" max="15122" width="12.7109375" style="2658" customWidth="1"/>
    <col min="15123" max="15359" width="8.85546875" style="2658"/>
    <col min="15360" max="15360" width="7" style="2658" customWidth="1"/>
    <col min="15361" max="15361" width="53.140625" style="2658" customWidth="1"/>
    <col min="15362" max="15362" width="4.85546875" style="2658" bestFit="1" customWidth="1"/>
    <col min="15363" max="15363" width="6" style="2658" bestFit="1" customWidth="1"/>
    <col min="15364" max="15364" width="9.140625" style="2658" bestFit="1" customWidth="1"/>
    <col min="15365" max="15365" width="9.7109375" style="2658" customWidth="1"/>
    <col min="15366" max="15366" width="4.42578125" style="2658" bestFit="1" customWidth="1"/>
    <col min="15367" max="15367" width="8.140625" style="2658" bestFit="1" customWidth="1"/>
    <col min="15368" max="15368" width="4.42578125" style="2658" bestFit="1" customWidth="1"/>
    <col min="15369" max="15369" width="2.42578125" style="2658" customWidth="1"/>
    <col min="15370" max="15370" width="10.42578125" style="2658" bestFit="1" customWidth="1"/>
    <col min="15371" max="15371" width="8.85546875" style="2658" customWidth="1"/>
    <col min="15372" max="15372" width="11" style="2658" customWidth="1"/>
    <col min="15373" max="15373" width="10.42578125" style="2658" bestFit="1" customWidth="1"/>
    <col min="15374" max="15374" width="10.5703125" style="2658" customWidth="1"/>
    <col min="15375" max="15375" width="8.7109375" style="2658" bestFit="1" customWidth="1"/>
    <col min="15376" max="15376" width="10.42578125" style="2658" bestFit="1" customWidth="1"/>
    <col min="15377" max="15377" width="10" style="2658" bestFit="1" customWidth="1"/>
    <col min="15378" max="15378" width="12.7109375" style="2658" customWidth="1"/>
    <col min="15379" max="15615" width="8.85546875" style="2658"/>
    <col min="15616" max="15616" width="7" style="2658" customWidth="1"/>
    <col min="15617" max="15617" width="53.140625" style="2658" customWidth="1"/>
    <col min="15618" max="15618" width="4.85546875" style="2658" bestFit="1" customWidth="1"/>
    <col min="15619" max="15619" width="6" style="2658" bestFit="1" customWidth="1"/>
    <col min="15620" max="15620" width="9.140625" style="2658" bestFit="1" customWidth="1"/>
    <col min="15621" max="15621" width="9.7109375" style="2658" customWidth="1"/>
    <col min="15622" max="15622" width="4.42578125" style="2658" bestFit="1" customWidth="1"/>
    <col min="15623" max="15623" width="8.140625" style="2658" bestFit="1" customWidth="1"/>
    <col min="15624" max="15624" width="4.42578125" style="2658" bestFit="1" customWidth="1"/>
    <col min="15625" max="15625" width="2.42578125" style="2658" customWidth="1"/>
    <col min="15626" max="15626" width="10.42578125" style="2658" bestFit="1" customWidth="1"/>
    <col min="15627" max="15627" width="8.85546875" style="2658" customWidth="1"/>
    <col min="15628" max="15628" width="11" style="2658" customWidth="1"/>
    <col min="15629" max="15629" width="10.42578125" style="2658" bestFit="1" customWidth="1"/>
    <col min="15630" max="15630" width="10.5703125" style="2658" customWidth="1"/>
    <col min="15631" max="15631" width="8.7109375" style="2658" bestFit="1" customWidth="1"/>
    <col min="15632" max="15632" width="10.42578125" style="2658" bestFit="1" customWidth="1"/>
    <col min="15633" max="15633" width="10" style="2658" bestFit="1" customWidth="1"/>
    <col min="15634" max="15634" width="12.7109375" style="2658" customWidth="1"/>
    <col min="15635" max="15871" width="8.85546875" style="2658"/>
    <col min="15872" max="15872" width="7" style="2658" customWidth="1"/>
    <col min="15873" max="15873" width="53.140625" style="2658" customWidth="1"/>
    <col min="15874" max="15874" width="4.85546875" style="2658" bestFit="1" customWidth="1"/>
    <col min="15875" max="15875" width="6" style="2658" bestFit="1" customWidth="1"/>
    <col min="15876" max="15876" width="9.140625" style="2658" bestFit="1" customWidth="1"/>
    <col min="15877" max="15877" width="9.7109375" style="2658" customWidth="1"/>
    <col min="15878" max="15878" width="4.42578125" style="2658" bestFit="1" customWidth="1"/>
    <col min="15879" max="15879" width="8.140625" style="2658" bestFit="1" customWidth="1"/>
    <col min="15880" max="15880" width="4.42578125" style="2658" bestFit="1" customWidth="1"/>
    <col min="15881" max="15881" width="2.42578125" style="2658" customWidth="1"/>
    <col min="15882" max="15882" width="10.42578125" style="2658" bestFit="1" customWidth="1"/>
    <col min="15883" max="15883" width="8.85546875" style="2658" customWidth="1"/>
    <col min="15884" max="15884" width="11" style="2658" customWidth="1"/>
    <col min="15885" max="15885" width="10.42578125" style="2658" bestFit="1" customWidth="1"/>
    <col min="15886" max="15886" width="10.5703125" style="2658" customWidth="1"/>
    <col min="15887" max="15887" width="8.7109375" style="2658" bestFit="1" customWidth="1"/>
    <col min="15888" max="15888" width="10.42578125" style="2658" bestFit="1" customWidth="1"/>
    <col min="15889" max="15889" width="10" style="2658" bestFit="1" customWidth="1"/>
    <col min="15890" max="15890" width="12.7109375" style="2658" customWidth="1"/>
    <col min="15891" max="16127" width="8.85546875" style="2658"/>
    <col min="16128" max="16128" width="7" style="2658" customWidth="1"/>
    <col min="16129" max="16129" width="53.140625" style="2658" customWidth="1"/>
    <col min="16130" max="16130" width="4.85546875" style="2658" bestFit="1" customWidth="1"/>
    <col min="16131" max="16131" width="6" style="2658" bestFit="1" customWidth="1"/>
    <col min="16132" max="16132" width="9.140625" style="2658" bestFit="1" customWidth="1"/>
    <col min="16133" max="16133" width="9.7109375" style="2658" customWidth="1"/>
    <col min="16134" max="16134" width="4.42578125" style="2658" bestFit="1" customWidth="1"/>
    <col min="16135" max="16135" width="8.140625" style="2658" bestFit="1" customWidth="1"/>
    <col min="16136" max="16136" width="4.42578125" style="2658" bestFit="1" customWidth="1"/>
    <col min="16137" max="16137" width="2.42578125" style="2658" customWidth="1"/>
    <col min="16138" max="16138" width="10.42578125" style="2658" bestFit="1" customWidth="1"/>
    <col min="16139" max="16139" width="8.85546875" style="2658" customWidth="1"/>
    <col min="16140" max="16140" width="11" style="2658" customWidth="1"/>
    <col min="16141" max="16141" width="10.42578125" style="2658" bestFit="1" customWidth="1"/>
    <col min="16142" max="16142" width="10.5703125" style="2658" customWidth="1"/>
    <col min="16143" max="16143" width="8.7109375" style="2658" bestFit="1" customWidth="1"/>
    <col min="16144" max="16144" width="10.42578125" style="2658" bestFit="1" customWidth="1"/>
    <col min="16145" max="16145" width="10" style="2658" bestFit="1" customWidth="1"/>
    <col min="16146" max="16146" width="12.7109375" style="2658" customWidth="1"/>
    <col min="16147" max="16384" width="8.85546875" style="2658"/>
  </cols>
  <sheetData>
    <row r="1" spans="1:25" s="2679" customFormat="1" ht="24" customHeight="1">
      <c r="A1" s="2674" t="s">
        <v>2713</v>
      </c>
      <c r="B1" s="2675" t="s">
        <v>2714</v>
      </c>
      <c r="C1" s="2869" t="s">
        <v>2058</v>
      </c>
      <c r="D1" s="2677" t="s">
        <v>39</v>
      </c>
      <c r="E1" s="2676" t="s">
        <v>3148</v>
      </c>
      <c r="F1" s="2678" t="s">
        <v>2716</v>
      </c>
      <c r="G1" s="3056"/>
      <c r="H1" s="3057"/>
      <c r="I1" s="3057"/>
      <c r="J1" s="3058"/>
      <c r="K1" s="3059"/>
      <c r="L1" s="3056"/>
      <c r="M1" s="3060"/>
      <c r="N1" s="3060"/>
      <c r="O1" s="3060"/>
      <c r="P1" s="3056"/>
      <c r="Q1" s="3059"/>
      <c r="R1" s="3058"/>
      <c r="S1" s="3061"/>
      <c r="T1" s="3062"/>
      <c r="U1" s="3062"/>
      <c r="V1" s="3063"/>
      <c r="W1" s="3064"/>
      <c r="X1" s="3064"/>
      <c r="Y1" s="3064"/>
    </row>
    <row r="2" spans="1:25" s="2679" customFormat="1" ht="13.5" customHeight="1">
      <c r="A2" s="2674"/>
      <c r="B2" s="2675"/>
      <c r="C2" s="2869"/>
      <c r="D2" s="2680"/>
      <c r="E2" s="2681"/>
      <c r="F2" s="2682"/>
      <c r="G2" s="3056"/>
      <c r="H2" s="3057"/>
      <c r="I2" s="3057"/>
      <c r="J2" s="3065"/>
      <c r="K2" s="3059"/>
      <c r="L2" s="3060"/>
      <c r="M2" s="3056"/>
      <c r="N2" s="3060"/>
      <c r="O2" s="3056"/>
      <c r="P2" s="3060"/>
      <c r="Q2" s="3066"/>
      <c r="R2" s="3065"/>
      <c r="S2" s="3067"/>
      <c r="T2" s="3068"/>
      <c r="U2" s="3068"/>
      <c r="V2" s="3057"/>
      <c r="W2" s="3064"/>
      <c r="X2" s="3064"/>
      <c r="Y2" s="3064"/>
    </row>
    <row r="3" spans="1:25" s="2679" customFormat="1" ht="13.5" customHeight="1">
      <c r="A3" s="2674"/>
      <c r="B3" s="2675"/>
      <c r="C3" s="2869"/>
      <c r="D3" s="2680"/>
      <c r="E3" s="2681"/>
      <c r="F3" s="2682"/>
      <c r="G3" s="3056"/>
      <c r="H3" s="3057"/>
      <c r="I3" s="3057"/>
      <c r="J3" s="3065"/>
      <c r="K3" s="3059"/>
      <c r="L3" s="3060"/>
      <c r="M3" s="3056"/>
      <c r="N3" s="3060"/>
      <c r="O3" s="3056"/>
      <c r="P3" s="3060"/>
      <c r="Q3" s="3066"/>
      <c r="R3" s="3065"/>
      <c r="S3" s="3067"/>
      <c r="T3" s="3068"/>
      <c r="U3" s="3068"/>
      <c r="V3" s="3057"/>
      <c r="W3" s="3064"/>
      <c r="X3" s="3064"/>
      <c r="Y3" s="3064"/>
    </row>
    <row r="4" spans="1:25" s="2679" customFormat="1" ht="15.75">
      <c r="A4" s="2683" t="s">
        <v>2674</v>
      </c>
      <c r="B4" s="2684" t="s">
        <v>2675</v>
      </c>
      <c r="C4" s="2870"/>
      <c r="D4" s="2686"/>
      <c r="E4" s="2685"/>
      <c r="F4" s="2687"/>
      <c r="G4" s="3056"/>
      <c r="H4" s="3057"/>
      <c r="I4" s="3057"/>
      <c r="J4" s="3065"/>
      <c r="K4" s="3059"/>
      <c r="L4" s="3060"/>
      <c r="M4" s="3056"/>
      <c r="N4" s="3060"/>
      <c r="O4" s="3056"/>
      <c r="P4" s="3060"/>
      <c r="Q4" s="3066"/>
      <c r="R4" s="3065"/>
      <c r="S4" s="3067"/>
      <c r="T4" s="3068"/>
      <c r="U4" s="3068"/>
      <c r="V4" s="3057"/>
      <c r="W4" s="3064"/>
      <c r="X4" s="3064"/>
      <c r="Y4" s="3064"/>
    </row>
    <row r="5" spans="1:25" s="2679" customFormat="1" ht="13.5" customHeight="1">
      <c r="A5" s="2688"/>
      <c r="B5" s="2684"/>
      <c r="C5" s="2870"/>
      <c r="D5" s="2686"/>
      <c r="E5" s="3041"/>
      <c r="F5" s="2687"/>
      <c r="G5" s="3056"/>
      <c r="H5" s="3057"/>
      <c r="I5" s="3057"/>
      <c r="J5" s="3065"/>
      <c r="K5" s="3059"/>
      <c r="L5" s="3060"/>
      <c r="M5" s="3056"/>
      <c r="N5" s="3060"/>
      <c r="O5" s="3056"/>
      <c r="P5" s="3060"/>
      <c r="Q5" s="3066"/>
      <c r="R5" s="3065"/>
      <c r="S5" s="3067"/>
      <c r="T5" s="3068"/>
      <c r="U5" s="3068"/>
      <c r="V5" s="3057"/>
      <c r="W5" s="3064"/>
      <c r="X5" s="3064"/>
      <c r="Y5" s="3064"/>
    </row>
    <row r="6" spans="1:25" ht="38.25">
      <c r="A6" s="2689"/>
      <c r="B6" s="2690" t="s">
        <v>3197</v>
      </c>
      <c r="C6" s="2871"/>
      <c r="D6" s="2686"/>
      <c r="E6" s="3041"/>
      <c r="F6" s="2691"/>
    </row>
    <row r="7" spans="1:25" s="2697" customFormat="1">
      <c r="A7" s="2692"/>
      <c r="B7" s="2693"/>
      <c r="C7" s="2872"/>
      <c r="D7" s="2695"/>
      <c r="E7" s="3042"/>
      <c r="F7" s="2696"/>
      <c r="G7" s="3072"/>
      <c r="H7" s="3072"/>
      <c r="I7" s="3072"/>
      <c r="J7" s="3072"/>
      <c r="K7" s="3072"/>
      <c r="L7" s="3072"/>
      <c r="M7" s="3072"/>
      <c r="N7" s="3072"/>
      <c r="O7" s="3072"/>
      <c r="P7" s="3072"/>
      <c r="Q7" s="3072"/>
      <c r="R7" s="3072"/>
      <c r="S7" s="3072"/>
      <c r="T7" s="3072"/>
      <c r="U7" s="3072"/>
      <c r="V7" s="3072"/>
      <c r="W7" s="3072"/>
      <c r="X7" s="3072"/>
      <c r="Y7" s="3072"/>
    </row>
    <row r="8" spans="1:25" s="2703" customFormat="1">
      <c r="A8" s="2692">
        <f>COUNT(#REF!)+1</f>
        <v>1</v>
      </c>
      <c r="B8" s="2698" t="s">
        <v>3798</v>
      </c>
      <c r="C8" s="2873"/>
      <c r="D8" s="2700"/>
      <c r="E8" s="3043"/>
      <c r="F8" s="2702"/>
      <c r="G8" s="3073"/>
      <c r="H8" s="3073"/>
      <c r="I8" s="3073"/>
      <c r="J8" s="3073"/>
      <c r="K8" s="3073"/>
      <c r="L8" s="3073"/>
      <c r="M8" s="3073"/>
      <c r="N8" s="3073"/>
      <c r="O8" s="3073"/>
      <c r="P8" s="3073"/>
      <c r="Q8" s="3073"/>
      <c r="R8" s="3073"/>
      <c r="S8" s="3073"/>
      <c r="T8" s="3073"/>
      <c r="U8" s="3073"/>
      <c r="V8" s="3073"/>
      <c r="W8" s="3073"/>
      <c r="X8" s="3073"/>
      <c r="Y8" s="3073"/>
    </row>
    <row r="9" spans="1:25" s="2703" customFormat="1" ht="140.25">
      <c r="A9" s="2692"/>
      <c r="B9" s="2698" t="s">
        <v>3719</v>
      </c>
      <c r="C9" s="2873"/>
      <c r="D9" s="2700"/>
      <c r="E9" s="3043"/>
      <c r="F9" s="2702"/>
      <c r="G9" s="3073"/>
      <c r="H9" s="3073"/>
      <c r="I9" s="3073"/>
      <c r="J9" s="3073"/>
      <c r="K9" s="3073"/>
      <c r="L9" s="3073"/>
      <c r="M9" s="3073"/>
      <c r="N9" s="3073"/>
      <c r="O9" s="3073"/>
      <c r="P9" s="3073"/>
      <c r="Q9" s="3073"/>
      <c r="R9" s="3073"/>
      <c r="S9" s="3073"/>
      <c r="T9" s="3073"/>
      <c r="U9" s="3073"/>
      <c r="V9" s="3073"/>
      <c r="W9" s="3073"/>
      <c r="X9" s="3073"/>
      <c r="Y9" s="3073"/>
    </row>
    <row r="10" spans="1:25" s="2703" customFormat="1" ht="153">
      <c r="A10" s="2692"/>
      <c r="B10" s="2698" t="s">
        <v>3799</v>
      </c>
      <c r="C10" s="2873"/>
      <c r="D10" s="2700"/>
      <c r="E10" s="3043"/>
      <c r="F10" s="2702"/>
      <c r="G10" s="3073"/>
      <c r="H10" s="3073"/>
      <c r="I10" s="3073"/>
      <c r="J10" s="3073"/>
      <c r="K10" s="3073"/>
      <c r="L10" s="3073"/>
      <c r="M10" s="3073"/>
      <c r="N10" s="3073"/>
      <c r="O10" s="3073"/>
      <c r="P10" s="3073"/>
      <c r="Q10" s="3073"/>
      <c r="R10" s="3073"/>
      <c r="S10" s="3073"/>
      <c r="T10" s="3073"/>
      <c r="U10" s="3073"/>
      <c r="V10" s="3073"/>
      <c r="W10" s="3073"/>
      <c r="X10" s="3073"/>
      <c r="Y10" s="3073"/>
    </row>
    <row r="11" spans="1:25" s="2703" customFormat="1" ht="165.75">
      <c r="A11" s="2692"/>
      <c r="B11" s="2698" t="s">
        <v>3800</v>
      </c>
      <c r="C11" s="2873"/>
      <c r="D11" s="2700"/>
      <c r="E11" s="3043"/>
      <c r="F11" s="2702"/>
      <c r="G11" s="3073"/>
      <c r="H11" s="3073"/>
      <c r="I11" s="3073"/>
      <c r="J11" s="3073"/>
      <c r="K11" s="3073"/>
      <c r="L11" s="3073"/>
      <c r="M11" s="3073"/>
      <c r="N11" s="3073"/>
      <c r="O11" s="3073"/>
      <c r="P11" s="3073"/>
      <c r="Q11" s="3073"/>
      <c r="R11" s="3073"/>
      <c r="S11" s="3073"/>
      <c r="T11" s="3073"/>
      <c r="U11" s="3073"/>
      <c r="V11" s="3073"/>
      <c r="W11" s="3073"/>
      <c r="X11" s="3073"/>
      <c r="Y11" s="3073"/>
    </row>
    <row r="12" spans="1:25" s="2703" customFormat="1" ht="63.75">
      <c r="A12" s="2692"/>
      <c r="B12" s="2698" t="s">
        <v>3801</v>
      </c>
      <c r="C12" s="2873"/>
      <c r="D12" s="2700"/>
      <c r="E12" s="3043"/>
      <c r="F12" s="2702"/>
      <c r="G12" s="3073"/>
      <c r="H12" s="3073"/>
      <c r="I12" s="3073"/>
      <c r="J12" s="3073"/>
      <c r="K12" s="3073"/>
      <c r="L12" s="3073"/>
      <c r="M12" s="3073"/>
      <c r="N12" s="3073"/>
      <c r="O12" s="3073"/>
      <c r="P12" s="3073"/>
      <c r="Q12" s="3073"/>
      <c r="R12" s="3073"/>
      <c r="S12" s="3073"/>
      <c r="T12" s="3073"/>
      <c r="U12" s="3073"/>
      <c r="V12" s="3073"/>
      <c r="W12" s="3073"/>
      <c r="X12" s="3073"/>
      <c r="Y12" s="3073"/>
    </row>
    <row r="13" spans="1:25" s="2703" customFormat="1" ht="38.25">
      <c r="A13" s="2692"/>
      <c r="B13" s="2698" t="s">
        <v>3802</v>
      </c>
      <c r="C13" s="2873"/>
      <c r="D13" s="2700"/>
      <c r="E13" s="3043"/>
      <c r="F13" s="2702"/>
      <c r="G13" s="3073"/>
      <c r="H13" s="3073"/>
      <c r="I13" s="3073"/>
      <c r="J13" s="3073"/>
      <c r="K13" s="3073"/>
      <c r="L13" s="3073"/>
      <c r="M13" s="3073"/>
      <c r="N13" s="3073"/>
      <c r="O13" s="3073"/>
      <c r="P13" s="3073"/>
      <c r="Q13" s="3073"/>
      <c r="R13" s="3073"/>
      <c r="S13" s="3073"/>
      <c r="T13" s="3073"/>
      <c r="U13" s="3073"/>
      <c r="V13" s="3073"/>
      <c r="W13" s="3073"/>
      <c r="X13" s="3073"/>
      <c r="Y13" s="3073"/>
    </row>
    <row r="14" spans="1:25" s="2703" customFormat="1">
      <c r="A14" s="2692"/>
      <c r="B14" s="2698" t="s">
        <v>3724</v>
      </c>
      <c r="C14" s="2873"/>
      <c r="D14" s="2700"/>
      <c r="E14" s="3043"/>
      <c r="F14" s="2702"/>
      <c r="G14" s="3073"/>
      <c r="H14" s="3073"/>
      <c r="I14" s="3073"/>
      <c r="J14" s="3073"/>
      <c r="K14" s="3073"/>
      <c r="L14" s="3073"/>
      <c r="M14" s="3073"/>
      <c r="N14" s="3073"/>
      <c r="O14" s="3073"/>
      <c r="P14" s="3073"/>
      <c r="Q14" s="3073"/>
      <c r="R14" s="3073"/>
      <c r="S14" s="3073"/>
      <c r="T14" s="3073"/>
      <c r="U14" s="3073"/>
      <c r="V14" s="3073"/>
      <c r="W14" s="3073"/>
      <c r="X14" s="3073"/>
      <c r="Y14" s="3073"/>
    </row>
    <row r="15" spans="1:25" s="2703" customFormat="1" ht="51">
      <c r="A15" s="2692"/>
      <c r="B15" s="2698" t="s">
        <v>3803</v>
      </c>
      <c r="C15" s="2873"/>
      <c r="D15" s="2700"/>
      <c r="E15" s="3043"/>
      <c r="F15" s="2702"/>
      <c r="G15" s="3073"/>
      <c r="H15" s="3073"/>
      <c r="I15" s="3073"/>
      <c r="J15" s="3073"/>
      <c r="K15" s="3073"/>
      <c r="L15" s="3073"/>
      <c r="M15" s="3073"/>
      <c r="N15" s="3073"/>
      <c r="O15" s="3073"/>
      <c r="P15" s="3073"/>
      <c r="Q15" s="3073"/>
      <c r="R15" s="3073"/>
      <c r="S15" s="3073"/>
      <c r="T15" s="3073"/>
      <c r="U15" s="3073"/>
      <c r="V15" s="3073"/>
      <c r="W15" s="3073"/>
      <c r="X15" s="3073"/>
      <c r="Y15" s="3073"/>
    </row>
    <row r="16" spans="1:25" s="2703" customFormat="1" ht="89.25">
      <c r="A16" s="2692"/>
      <c r="B16" s="2698" t="s">
        <v>3804</v>
      </c>
      <c r="C16" s="2873"/>
      <c r="D16" s="2700"/>
      <c r="E16" s="3043"/>
      <c r="F16" s="2702"/>
      <c r="G16" s="3073"/>
      <c r="H16" s="3073"/>
      <c r="I16" s="3073"/>
      <c r="J16" s="3073"/>
      <c r="K16" s="3073"/>
      <c r="L16" s="3073"/>
      <c r="M16" s="3073"/>
      <c r="N16" s="3073"/>
      <c r="O16" s="3073"/>
      <c r="P16" s="3073"/>
      <c r="Q16" s="3073"/>
      <c r="R16" s="3073"/>
      <c r="S16" s="3073"/>
      <c r="T16" s="3073"/>
      <c r="U16" s="3073"/>
      <c r="V16" s="3073"/>
      <c r="W16" s="3073"/>
      <c r="X16" s="3073"/>
      <c r="Y16" s="3073"/>
    </row>
    <row r="17" spans="1:25" s="2703" customFormat="1" ht="76.5">
      <c r="A17" s="2692"/>
      <c r="B17" s="2698" t="s">
        <v>3805</v>
      </c>
      <c r="C17" s="2873"/>
      <c r="D17" s="2700"/>
      <c r="E17" s="3043"/>
      <c r="F17" s="2702"/>
      <c r="G17" s="3073"/>
      <c r="H17" s="3073"/>
      <c r="I17" s="3073"/>
      <c r="J17" s="3073"/>
      <c r="K17" s="3073"/>
      <c r="L17" s="3073"/>
      <c r="M17" s="3073"/>
      <c r="N17" s="3073"/>
      <c r="O17" s="3073"/>
      <c r="P17" s="3073"/>
      <c r="Q17" s="3073"/>
      <c r="R17" s="3073"/>
      <c r="S17" s="3073"/>
      <c r="T17" s="3073"/>
      <c r="U17" s="3073"/>
      <c r="V17" s="3073"/>
      <c r="W17" s="3073"/>
      <c r="X17" s="3073"/>
      <c r="Y17" s="3073"/>
    </row>
    <row r="18" spans="1:25" s="2703" customFormat="1" ht="89.25">
      <c r="A18" s="2692"/>
      <c r="B18" s="2698" t="s">
        <v>3806</v>
      </c>
      <c r="C18" s="2873"/>
      <c r="D18" s="2700"/>
      <c r="E18" s="3043"/>
      <c r="F18" s="2702"/>
      <c r="G18" s="3073"/>
      <c r="H18" s="3073"/>
      <c r="I18" s="3073"/>
      <c r="J18" s="3073"/>
      <c r="K18" s="3073"/>
      <c r="L18" s="3073"/>
      <c r="M18" s="3073"/>
      <c r="N18" s="3073"/>
      <c r="O18" s="3073"/>
      <c r="P18" s="3073"/>
      <c r="Q18" s="3073"/>
      <c r="R18" s="3073"/>
      <c r="S18" s="3073"/>
      <c r="T18" s="3073"/>
      <c r="U18" s="3073"/>
      <c r="V18" s="3073"/>
      <c r="W18" s="3073"/>
      <c r="X18" s="3073"/>
      <c r="Y18" s="3073"/>
    </row>
    <row r="19" spans="1:25" s="2703" customFormat="1" ht="76.5">
      <c r="A19" s="2692"/>
      <c r="B19" s="2698" t="s">
        <v>3807</v>
      </c>
      <c r="C19" s="2873"/>
      <c r="D19" s="2700"/>
      <c r="E19" s="3043"/>
      <c r="F19" s="2702"/>
      <c r="G19" s="3073"/>
      <c r="H19" s="3073"/>
      <c r="I19" s="3073"/>
      <c r="J19" s="3073"/>
      <c r="K19" s="3073"/>
      <c r="L19" s="3073"/>
      <c r="M19" s="3073"/>
      <c r="N19" s="3073"/>
      <c r="O19" s="3073"/>
      <c r="P19" s="3073"/>
      <c r="Q19" s="3073"/>
      <c r="R19" s="3073"/>
      <c r="S19" s="3073"/>
      <c r="T19" s="3073"/>
      <c r="U19" s="3073"/>
      <c r="V19" s="3073"/>
      <c r="W19" s="3073"/>
      <c r="X19" s="3073"/>
      <c r="Y19" s="3073"/>
    </row>
    <row r="20" spans="1:25" s="2703" customFormat="1" ht="89.25">
      <c r="A20" s="2692"/>
      <c r="B20" s="2698" t="s">
        <v>3808</v>
      </c>
      <c r="C20" s="2873"/>
      <c r="D20" s="2700"/>
      <c r="E20" s="3043"/>
      <c r="F20" s="2702"/>
      <c r="G20" s="3073"/>
      <c r="H20" s="3073"/>
      <c r="I20" s="3073"/>
      <c r="J20" s="3073"/>
      <c r="K20" s="3073"/>
      <c r="L20" s="3073"/>
      <c r="M20" s="3073"/>
      <c r="N20" s="3073"/>
      <c r="O20" s="3073"/>
      <c r="P20" s="3073"/>
      <c r="Q20" s="3073"/>
      <c r="R20" s="3073"/>
      <c r="S20" s="3073"/>
      <c r="T20" s="3073"/>
      <c r="U20" s="3073"/>
      <c r="V20" s="3073"/>
      <c r="W20" s="3073"/>
      <c r="X20" s="3073"/>
      <c r="Y20" s="3073"/>
    </row>
    <row r="21" spans="1:25" s="2703" customFormat="1" ht="63.75">
      <c r="A21" s="2692"/>
      <c r="B21" s="2698" t="s">
        <v>3809</v>
      </c>
      <c r="C21" s="2873"/>
      <c r="D21" s="2700"/>
      <c r="E21" s="3043"/>
      <c r="F21" s="2702"/>
      <c r="G21" s="3073"/>
      <c r="H21" s="3073"/>
      <c r="I21" s="3073"/>
      <c r="J21" s="3073"/>
      <c r="K21" s="3073"/>
      <c r="L21" s="3073"/>
      <c r="M21" s="3073"/>
      <c r="N21" s="3073"/>
      <c r="O21" s="3073"/>
      <c r="P21" s="3073"/>
      <c r="Q21" s="3073"/>
      <c r="R21" s="3073"/>
      <c r="S21" s="3073"/>
      <c r="T21" s="3073"/>
      <c r="U21" s="3073"/>
      <c r="V21" s="3073"/>
      <c r="W21" s="3073"/>
      <c r="X21" s="3073"/>
      <c r="Y21" s="3073"/>
    </row>
    <row r="22" spans="1:25" s="2703" customFormat="1" ht="89.25">
      <c r="A22" s="2692"/>
      <c r="B22" s="2698" t="s">
        <v>3810</v>
      </c>
      <c r="C22" s="2873"/>
      <c r="D22" s="2700"/>
      <c r="E22" s="3043"/>
      <c r="F22" s="2702"/>
      <c r="G22" s="3073"/>
      <c r="H22" s="3073"/>
      <c r="I22" s="3073"/>
      <c r="J22" s="3073"/>
      <c r="K22" s="3073"/>
      <c r="L22" s="3073"/>
      <c r="M22" s="3073"/>
      <c r="N22" s="3073"/>
      <c r="O22" s="3073"/>
      <c r="P22" s="3073"/>
      <c r="Q22" s="3073"/>
      <c r="R22" s="3073"/>
      <c r="S22" s="3073"/>
      <c r="T22" s="3073"/>
      <c r="U22" s="3073"/>
      <c r="V22" s="3073"/>
      <c r="W22" s="3073"/>
      <c r="X22" s="3073"/>
      <c r="Y22" s="3073"/>
    </row>
    <row r="23" spans="1:25" s="2703" customFormat="1" ht="89.25">
      <c r="A23" s="2692"/>
      <c r="B23" s="2698" t="s">
        <v>3811</v>
      </c>
      <c r="C23" s="2873"/>
      <c r="D23" s="2700"/>
      <c r="E23" s="3043"/>
      <c r="F23" s="2702"/>
      <c r="G23" s="3073"/>
      <c r="H23" s="3073"/>
      <c r="I23" s="3073"/>
      <c r="J23" s="3073"/>
      <c r="K23" s="3073"/>
      <c r="L23" s="3073"/>
      <c r="M23" s="3073"/>
      <c r="N23" s="3073"/>
      <c r="O23" s="3073"/>
      <c r="P23" s="3073"/>
      <c r="Q23" s="3073"/>
      <c r="R23" s="3073"/>
      <c r="S23" s="3073"/>
      <c r="T23" s="3073"/>
      <c r="U23" s="3073"/>
      <c r="V23" s="3073"/>
      <c r="W23" s="3073"/>
      <c r="X23" s="3073"/>
      <c r="Y23" s="3073"/>
    </row>
    <row r="24" spans="1:25" s="2703" customFormat="1" ht="76.5">
      <c r="A24" s="2692"/>
      <c r="B24" s="2698" t="s">
        <v>3729</v>
      </c>
      <c r="C24" s="2873"/>
      <c r="D24" s="2700"/>
      <c r="E24" s="3043"/>
      <c r="F24" s="2702"/>
      <c r="G24" s="3073"/>
      <c r="H24" s="3073"/>
      <c r="I24" s="3073"/>
      <c r="J24" s="3073"/>
      <c r="K24" s="3073"/>
      <c r="L24" s="3073"/>
      <c r="M24" s="3073"/>
      <c r="N24" s="3073"/>
      <c r="O24" s="3073"/>
      <c r="P24" s="3073"/>
      <c r="Q24" s="3073"/>
      <c r="R24" s="3073"/>
      <c r="S24" s="3073"/>
      <c r="T24" s="3073"/>
      <c r="U24" s="3073"/>
      <c r="V24" s="3073"/>
      <c r="W24" s="3073"/>
      <c r="X24" s="3073"/>
      <c r="Y24" s="3073"/>
    </row>
    <row r="25" spans="1:25" s="2703" customFormat="1" ht="76.5">
      <c r="A25" s="2692"/>
      <c r="B25" s="2698" t="s">
        <v>3812</v>
      </c>
      <c r="C25" s="2873"/>
      <c r="D25" s="2700"/>
      <c r="E25" s="3043"/>
      <c r="F25" s="2702"/>
      <c r="G25" s="3073"/>
      <c r="H25" s="3073"/>
      <c r="I25" s="3073"/>
      <c r="J25" s="3073"/>
      <c r="K25" s="3073"/>
      <c r="L25" s="3073"/>
      <c r="M25" s="3073"/>
      <c r="N25" s="3073"/>
      <c r="O25" s="3073"/>
      <c r="P25" s="3073"/>
      <c r="Q25" s="3073"/>
      <c r="R25" s="3073"/>
      <c r="S25" s="3073"/>
      <c r="T25" s="3073"/>
      <c r="U25" s="3073"/>
      <c r="V25" s="3073"/>
      <c r="W25" s="3073"/>
      <c r="X25" s="3073"/>
      <c r="Y25" s="3073"/>
    </row>
    <row r="26" spans="1:25" s="2703" customFormat="1" ht="140.25">
      <c r="A26" s="2692"/>
      <c r="B26" s="2698" t="s">
        <v>3813</v>
      </c>
      <c r="C26" s="2873"/>
      <c r="D26" s="2700"/>
      <c r="E26" s="3043"/>
      <c r="F26" s="2702"/>
      <c r="G26" s="3073"/>
      <c r="H26" s="3073"/>
      <c r="I26" s="3073"/>
      <c r="J26" s="3073"/>
      <c r="K26" s="3073"/>
      <c r="L26" s="3073"/>
      <c r="M26" s="3073"/>
      <c r="N26" s="3073"/>
      <c r="O26" s="3073"/>
      <c r="P26" s="3073"/>
      <c r="Q26" s="3073"/>
      <c r="R26" s="3073"/>
      <c r="S26" s="3073"/>
      <c r="T26" s="3073"/>
      <c r="U26" s="3073"/>
      <c r="V26" s="3073"/>
      <c r="W26" s="3073"/>
      <c r="X26" s="3073"/>
      <c r="Y26" s="3073"/>
    </row>
    <row r="27" spans="1:25" s="2703" customFormat="1" ht="102">
      <c r="A27" s="2692"/>
      <c r="B27" s="2698" t="s">
        <v>3731</v>
      </c>
      <c r="C27" s="2873"/>
      <c r="D27" s="2700"/>
      <c r="E27" s="3043"/>
      <c r="F27" s="2702"/>
      <c r="G27" s="3073"/>
      <c r="H27" s="3073"/>
      <c r="I27" s="3073"/>
      <c r="J27" s="3073"/>
      <c r="K27" s="3073"/>
      <c r="L27" s="3073"/>
      <c r="M27" s="3073"/>
      <c r="N27" s="3073"/>
      <c r="O27" s="3073"/>
      <c r="P27" s="3073"/>
      <c r="Q27" s="3073"/>
      <c r="R27" s="3073"/>
      <c r="S27" s="3073"/>
      <c r="T27" s="3073"/>
      <c r="U27" s="3073"/>
      <c r="V27" s="3073"/>
      <c r="W27" s="3073"/>
      <c r="X27" s="3073"/>
      <c r="Y27" s="3073"/>
    </row>
    <row r="28" spans="1:25" s="2703" customFormat="1" ht="76.5">
      <c r="A28" s="2692"/>
      <c r="B28" s="2698" t="s">
        <v>3732</v>
      </c>
      <c r="C28" s="2873"/>
      <c r="D28" s="2700"/>
      <c r="E28" s="3043"/>
      <c r="F28" s="2702"/>
      <c r="G28" s="3073"/>
      <c r="H28" s="3073"/>
      <c r="I28" s="3073"/>
      <c r="J28" s="3073"/>
      <c r="K28" s="3073"/>
      <c r="L28" s="3073"/>
      <c r="M28" s="3073"/>
      <c r="N28" s="3073"/>
      <c r="O28" s="3073"/>
      <c r="P28" s="3073"/>
      <c r="Q28" s="3073"/>
      <c r="R28" s="3073"/>
      <c r="S28" s="3073"/>
      <c r="T28" s="3073"/>
      <c r="U28" s="3073"/>
      <c r="V28" s="3073"/>
      <c r="W28" s="3073"/>
      <c r="X28" s="3073"/>
      <c r="Y28" s="3073"/>
    </row>
    <row r="29" spans="1:25" s="2703" customFormat="1" ht="140.25">
      <c r="A29" s="2692"/>
      <c r="B29" s="2698" t="s">
        <v>3814</v>
      </c>
      <c r="C29" s="2873"/>
      <c r="D29" s="2700"/>
      <c r="E29" s="3043"/>
      <c r="F29" s="2702"/>
      <c r="G29" s="3073"/>
      <c r="H29" s="3073"/>
      <c r="I29" s="3073"/>
      <c r="J29" s="3073"/>
      <c r="K29" s="3073"/>
      <c r="L29" s="3073"/>
      <c r="M29" s="3073"/>
      <c r="N29" s="3073"/>
      <c r="O29" s="3073"/>
      <c r="P29" s="3073"/>
      <c r="Q29" s="3073"/>
      <c r="R29" s="3073"/>
      <c r="S29" s="3073"/>
      <c r="T29" s="3073"/>
      <c r="U29" s="3073"/>
      <c r="V29" s="3073"/>
      <c r="W29" s="3073"/>
      <c r="X29" s="3073"/>
      <c r="Y29" s="3073"/>
    </row>
    <row r="30" spans="1:25" s="2703" customFormat="1" ht="102">
      <c r="A30" s="2692"/>
      <c r="B30" s="2698" t="s">
        <v>3737</v>
      </c>
      <c r="C30" s="2873"/>
      <c r="D30" s="2700"/>
      <c r="E30" s="3043"/>
      <c r="F30" s="2702"/>
      <c r="G30" s="3073"/>
      <c r="H30" s="3073"/>
      <c r="I30" s="3073"/>
      <c r="J30" s="3073"/>
      <c r="K30" s="3073"/>
      <c r="L30" s="3073"/>
      <c r="M30" s="3073"/>
      <c r="N30" s="3073"/>
      <c r="O30" s="3073"/>
      <c r="P30" s="3073"/>
      <c r="Q30" s="3073"/>
      <c r="R30" s="3073"/>
      <c r="S30" s="3073"/>
      <c r="T30" s="3073"/>
      <c r="U30" s="3073"/>
      <c r="V30" s="3073"/>
      <c r="W30" s="3073"/>
      <c r="X30" s="3073"/>
      <c r="Y30" s="3073"/>
    </row>
    <row r="31" spans="1:25" s="2703" customFormat="1" ht="114.75">
      <c r="A31" s="2692"/>
      <c r="B31" s="2698" t="s">
        <v>3815</v>
      </c>
      <c r="C31" s="2873"/>
      <c r="D31" s="2700"/>
      <c r="E31" s="3043"/>
      <c r="F31" s="2702"/>
      <c r="G31" s="3073"/>
      <c r="H31" s="3073"/>
      <c r="I31" s="3073"/>
      <c r="J31" s="3073"/>
      <c r="K31" s="3073"/>
      <c r="L31" s="3073"/>
      <c r="M31" s="3073"/>
      <c r="N31" s="3073"/>
      <c r="O31" s="3073"/>
      <c r="P31" s="3073"/>
      <c r="Q31" s="3073"/>
      <c r="R31" s="3073"/>
      <c r="S31" s="3073"/>
      <c r="T31" s="3073"/>
      <c r="U31" s="3073"/>
      <c r="V31" s="3073"/>
      <c r="W31" s="3073"/>
      <c r="X31" s="3073"/>
      <c r="Y31" s="3073"/>
    </row>
    <row r="32" spans="1:25" s="2703" customFormat="1">
      <c r="A32" s="2692"/>
      <c r="B32" s="2698" t="s">
        <v>3738</v>
      </c>
      <c r="C32" s="2873"/>
      <c r="D32" s="2700"/>
      <c r="E32" s="3043"/>
      <c r="F32" s="2702"/>
      <c r="G32" s="3073"/>
      <c r="H32" s="3073"/>
      <c r="I32" s="3073"/>
      <c r="J32" s="3073"/>
      <c r="K32" s="3073"/>
      <c r="L32" s="3073"/>
      <c r="M32" s="3073"/>
      <c r="N32" s="3073"/>
      <c r="O32" s="3073"/>
      <c r="P32" s="3073"/>
      <c r="Q32" s="3073"/>
      <c r="R32" s="3073"/>
      <c r="S32" s="3073"/>
      <c r="T32" s="3073"/>
      <c r="U32" s="3073"/>
      <c r="V32" s="3073"/>
      <c r="W32" s="3073"/>
      <c r="X32" s="3073"/>
      <c r="Y32" s="3073"/>
    </row>
    <row r="33" spans="1:25" s="2703" customFormat="1" ht="51">
      <c r="A33" s="2692"/>
      <c r="B33" s="2698" t="s">
        <v>3816</v>
      </c>
      <c r="C33" s="2873"/>
      <c r="D33" s="2700"/>
      <c r="E33" s="3043"/>
      <c r="F33" s="2702"/>
      <c r="G33" s="3073"/>
      <c r="H33" s="3073"/>
      <c r="I33" s="3073"/>
      <c r="J33" s="3073"/>
      <c r="K33" s="3073"/>
      <c r="L33" s="3073"/>
      <c r="M33" s="3073"/>
      <c r="N33" s="3073"/>
      <c r="O33" s="3073"/>
      <c r="P33" s="3073"/>
      <c r="Q33" s="3073"/>
      <c r="R33" s="3073"/>
      <c r="S33" s="3073"/>
      <c r="T33" s="3073"/>
      <c r="U33" s="3073"/>
      <c r="V33" s="3073"/>
      <c r="W33" s="3073"/>
      <c r="X33" s="3073"/>
      <c r="Y33" s="3073"/>
    </row>
    <row r="34" spans="1:25" s="2703" customFormat="1" ht="76.5">
      <c r="A34" s="2692"/>
      <c r="B34" s="2698" t="s">
        <v>3805</v>
      </c>
      <c r="C34" s="2873"/>
      <c r="D34" s="2700"/>
      <c r="E34" s="3043"/>
      <c r="F34" s="2702"/>
      <c r="G34" s="3073"/>
      <c r="H34" s="3073"/>
      <c r="I34" s="3073"/>
      <c r="J34" s="3073"/>
      <c r="K34" s="3073"/>
      <c r="L34" s="3073"/>
      <c r="M34" s="3073"/>
      <c r="N34" s="3073"/>
      <c r="O34" s="3073"/>
      <c r="P34" s="3073"/>
      <c r="Q34" s="3073"/>
      <c r="R34" s="3073"/>
      <c r="S34" s="3073"/>
      <c r="T34" s="3073"/>
      <c r="U34" s="3073"/>
      <c r="V34" s="3073"/>
      <c r="W34" s="3073"/>
      <c r="X34" s="3073"/>
      <c r="Y34" s="3073"/>
    </row>
    <row r="35" spans="1:25" s="2703" customFormat="1" ht="51">
      <c r="A35" s="2692"/>
      <c r="B35" s="2698" t="s">
        <v>3817</v>
      </c>
      <c r="C35" s="2873"/>
      <c r="D35" s="2700"/>
      <c r="E35" s="3043"/>
      <c r="F35" s="2702"/>
      <c r="G35" s="3073"/>
      <c r="H35" s="3073"/>
      <c r="I35" s="3073"/>
      <c r="J35" s="3073"/>
      <c r="K35" s="3073"/>
      <c r="L35" s="3073"/>
      <c r="M35" s="3073"/>
      <c r="N35" s="3073"/>
      <c r="O35" s="3073"/>
      <c r="P35" s="3073"/>
      <c r="Q35" s="3073"/>
      <c r="R35" s="3073"/>
      <c r="S35" s="3073"/>
      <c r="T35" s="3073"/>
      <c r="U35" s="3073"/>
      <c r="V35" s="3073"/>
      <c r="W35" s="3073"/>
      <c r="X35" s="3073"/>
      <c r="Y35" s="3073"/>
    </row>
    <row r="36" spans="1:25" s="2703" customFormat="1" ht="89.25">
      <c r="A36" s="2692"/>
      <c r="B36" s="2698" t="s">
        <v>3806</v>
      </c>
      <c r="C36" s="2873"/>
      <c r="D36" s="2700"/>
      <c r="E36" s="3043"/>
      <c r="F36" s="2702"/>
      <c r="G36" s="3073"/>
      <c r="H36" s="3073"/>
      <c r="I36" s="3073"/>
      <c r="J36" s="3073"/>
      <c r="K36" s="3073"/>
      <c r="L36" s="3073"/>
      <c r="M36" s="3073"/>
      <c r="N36" s="3073"/>
      <c r="O36" s="3073"/>
      <c r="P36" s="3073"/>
      <c r="Q36" s="3073"/>
      <c r="R36" s="3073"/>
      <c r="S36" s="3073"/>
      <c r="T36" s="3073"/>
      <c r="U36" s="3073"/>
      <c r="V36" s="3073"/>
      <c r="W36" s="3073"/>
      <c r="X36" s="3073"/>
      <c r="Y36" s="3073"/>
    </row>
    <row r="37" spans="1:25" s="2703" customFormat="1" ht="89.25">
      <c r="A37" s="2692"/>
      <c r="B37" s="2698" t="s">
        <v>3818</v>
      </c>
      <c r="C37" s="2873"/>
      <c r="D37" s="2700"/>
      <c r="E37" s="3043"/>
      <c r="F37" s="2702"/>
      <c r="G37" s="3073"/>
      <c r="H37" s="3073"/>
      <c r="I37" s="3073"/>
      <c r="J37" s="3073"/>
      <c r="K37" s="3073"/>
      <c r="L37" s="3073"/>
      <c r="M37" s="3073"/>
      <c r="N37" s="3073"/>
      <c r="O37" s="3073"/>
      <c r="P37" s="3073"/>
      <c r="Q37" s="3073"/>
      <c r="R37" s="3073"/>
      <c r="S37" s="3073"/>
      <c r="T37" s="3073"/>
      <c r="U37" s="3073"/>
      <c r="V37" s="3073"/>
      <c r="W37" s="3073"/>
      <c r="X37" s="3073"/>
      <c r="Y37" s="3073"/>
    </row>
    <row r="38" spans="1:25" s="2703" customFormat="1" ht="89.25">
      <c r="A38" s="2692"/>
      <c r="B38" s="2698" t="s">
        <v>3804</v>
      </c>
      <c r="C38" s="2873"/>
      <c r="D38" s="2700"/>
      <c r="E38" s="3043"/>
      <c r="F38" s="2702"/>
      <c r="G38" s="3073"/>
      <c r="H38" s="3073"/>
      <c r="I38" s="3073"/>
      <c r="J38" s="3073"/>
      <c r="K38" s="3073"/>
      <c r="L38" s="3073"/>
      <c r="M38" s="3073"/>
      <c r="N38" s="3073"/>
      <c r="O38" s="3073"/>
      <c r="P38" s="3073"/>
      <c r="Q38" s="3073"/>
      <c r="R38" s="3073"/>
      <c r="S38" s="3073"/>
      <c r="T38" s="3073"/>
      <c r="U38" s="3073"/>
      <c r="V38" s="3073"/>
      <c r="W38" s="3073"/>
      <c r="X38" s="3073"/>
      <c r="Y38" s="3073"/>
    </row>
    <row r="39" spans="1:25" s="2703" customFormat="1" ht="76.5">
      <c r="A39" s="2692"/>
      <c r="B39" s="2698" t="s">
        <v>3805</v>
      </c>
      <c r="C39" s="2873"/>
      <c r="D39" s="2700"/>
      <c r="E39" s="3043"/>
      <c r="F39" s="2702"/>
      <c r="G39" s="3073"/>
      <c r="H39" s="3073"/>
      <c r="I39" s="3073"/>
      <c r="J39" s="3073"/>
      <c r="K39" s="3073"/>
      <c r="L39" s="3073"/>
      <c r="M39" s="3073"/>
      <c r="N39" s="3073"/>
      <c r="O39" s="3073"/>
      <c r="P39" s="3073"/>
      <c r="Q39" s="3073"/>
      <c r="R39" s="3073"/>
      <c r="S39" s="3073"/>
      <c r="T39" s="3073"/>
      <c r="U39" s="3073"/>
      <c r="V39" s="3073"/>
      <c r="W39" s="3073"/>
      <c r="X39" s="3073"/>
      <c r="Y39" s="3073"/>
    </row>
    <row r="40" spans="1:25" s="2703" customFormat="1" ht="38.25">
      <c r="A40" s="2692"/>
      <c r="B40" s="2698" t="s">
        <v>3742</v>
      </c>
      <c r="C40" s="2873"/>
      <c r="D40" s="2700"/>
      <c r="E40" s="3043"/>
      <c r="F40" s="2702"/>
      <c r="G40" s="3073"/>
      <c r="H40" s="3073"/>
      <c r="I40" s="3073"/>
      <c r="J40" s="3073"/>
      <c r="K40" s="3073"/>
      <c r="L40" s="3073"/>
      <c r="M40" s="3073"/>
      <c r="N40" s="3073"/>
      <c r="O40" s="3073"/>
      <c r="P40" s="3073"/>
      <c r="Q40" s="3073"/>
      <c r="R40" s="3073"/>
      <c r="S40" s="3073"/>
      <c r="T40" s="3073"/>
      <c r="U40" s="3073"/>
      <c r="V40" s="3073"/>
      <c r="W40" s="3073"/>
      <c r="X40" s="3073"/>
      <c r="Y40" s="3073"/>
    </row>
    <row r="41" spans="1:25" s="2703" customFormat="1">
      <c r="A41" s="2709" t="s">
        <v>2744</v>
      </c>
      <c r="B41" s="2710" t="s">
        <v>3743</v>
      </c>
      <c r="C41" s="2875"/>
      <c r="D41" s="2826"/>
      <c r="E41" s="3081"/>
      <c r="F41" s="2827"/>
      <c r="G41" s="3073"/>
      <c r="H41" s="3073"/>
      <c r="I41" s="3073"/>
      <c r="J41" s="3073"/>
      <c r="K41" s="3073"/>
      <c r="L41" s="3073"/>
      <c r="M41" s="3073"/>
      <c r="N41" s="3073"/>
      <c r="O41" s="3073"/>
      <c r="P41" s="3073"/>
      <c r="Q41" s="3073"/>
      <c r="R41" s="3073"/>
      <c r="S41" s="3073"/>
      <c r="T41" s="3073"/>
      <c r="U41" s="3073"/>
      <c r="V41" s="3073"/>
      <c r="W41" s="3073"/>
      <c r="X41" s="3073"/>
      <c r="Y41" s="3073"/>
    </row>
    <row r="42" spans="1:25" s="2703" customFormat="1">
      <c r="A42" s="2709" t="s">
        <v>3580</v>
      </c>
      <c r="B42" s="2712" t="s">
        <v>3819</v>
      </c>
      <c r="C42" s="2924" t="s">
        <v>3582</v>
      </c>
      <c r="D42" s="2714">
        <v>1</v>
      </c>
      <c r="E42" s="3045"/>
      <c r="F42" s="2713">
        <f>D42*E42</f>
        <v>0</v>
      </c>
      <c r="G42" s="3073"/>
      <c r="H42" s="3073"/>
      <c r="I42" s="3073"/>
      <c r="J42" s="3073"/>
      <c r="K42" s="3073"/>
      <c r="L42" s="3073"/>
      <c r="M42" s="3073"/>
      <c r="N42" s="3073"/>
      <c r="O42" s="3073"/>
      <c r="P42" s="3073"/>
      <c r="Q42" s="3073"/>
      <c r="R42" s="3073"/>
      <c r="S42" s="3073"/>
      <c r="T42" s="3073"/>
      <c r="U42" s="3073"/>
      <c r="V42" s="3073"/>
      <c r="W42" s="3073"/>
      <c r="X42" s="3073"/>
      <c r="Y42" s="3073"/>
    </row>
    <row r="43" spans="1:25" s="2703" customFormat="1">
      <c r="A43" s="2709"/>
      <c r="B43" s="2712"/>
      <c r="C43" s="2924"/>
      <c r="D43" s="2714"/>
      <c r="E43" s="3045"/>
      <c r="F43" s="2713"/>
      <c r="G43" s="3073"/>
      <c r="H43" s="3073"/>
      <c r="I43" s="3073"/>
      <c r="J43" s="3073"/>
      <c r="K43" s="3073"/>
      <c r="L43" s="3073"/>
      <c r="M43" s="3073"/>
      <c r="N43" s="3073"/>
      <c r="O43" s="3073"/>
      <c r="P43" s="3073"/>
      <c r="Q43" s="3073"/>
      <c r="R43" s="3073"/>
      <c r="S43" s="3073"/>
      <c r="T43" s="3073"/>
      <c r="U43" s="3073"/>
      <c r="V43" s="3073"/>
      <c r="W43" s="3073"/>
      <c r="X43" s="3073"/>
      <c r="Y43" s="3073"/>
    </row>
    <row r="44" spans="1:25" s="2703" customFormat="1" ht="15">
      <c r="A44" s="2715">
        <f>COUNT($A$4:A43)+1</f>
        <v>2</v>
      </c>
      <c r="B44" s="2716" t="s">
        <v>3583</v>
      </c>
      <c r="C44" s="2925"/>
      <c r="D44" s="2717"/>
      <c r="E44" s="3041"/>
      <c r="F44" s="2707"/>
      <c r="G44" s="3073"/>
      <c r="H44" s="3073"/>
      <c r="I44" s="3073"/>
      <c r="J44" s="3073"/>
      <c r="K44" s="3073"/>
      <c r="L44" s="3073"/>
      <c r="M44" s="3073"/>
      <c r="N44" s="3073"/>
      <c r="O44" s="3073"/>
      <c r="P44" s="3073"/>
      <c r="Q44" s="3073"/>
      <c r="R44" s="3073"/>
      <c r="S44" s="3073"/>
      <c r="T44" s="3073"/>
      <c r="U44" s="3073"/>
      <c r="V44" s="3073"/>
      <c r="W44" s="3073"/>
      <c r="X44" s="3073"/>
      <c r="Y44" s="3073"/>
    </row>
    <row r="45" spans="1:25" s="2703" customFormat="1" ht="15">
      <c r="A45" s="2718"/>
      <c r="B45" s="2716" t="s">
        <v>3584</v>
      </c>
      <c r="C45" s="2925"/>
      <c r="D45" s="2717"/>
      <c r="E45" s="3041"/>
      <c r="F45" s="2707"/>
      <c r="G45" s="3073"/>
      <c r="H45" s="3073"/>
      <c r="I45" s="3073"/>
      <c r="J45" s="3073"/>
      <c r="K45" s="3073"/>
      <c r="L45" s="3073"/>
      <c r="M45" s="3073"/>
      <c r="N45" s="3073"/>
      <c r="O45" s="3073"/>
      <c r="P45" s="3073"/>
      <c r="Q45" s="3073"/>
      <c r="R45" s="3073"/>
      <c r="S45" s="3073"/>
      <c r="T45" s="3073"/>
      <c r="U45" s="3073"/>
      <c r="V45" s="3073"/>
      <c r="W45" s="3073"/>
      <c r="X45" s="3073"/>
      <c r="Y45" s="3073"/>
    </row>
    <row r="46" spans="1:25" s="2703" customFormat="1" ht="15">
      <c r="A46" s="2718"/>
      <c r="B46" s="2716" t="s">
        <v>3820</v>
      </c>
      <c r="C46" s="2925"/>
      <c r="D46" s="2717"/>
      <c r="E46" s="3041"/>
      <c r="F46" s="2707"/>
      <c r="G46" s="3073"/>
      <c r="H46" s="3073"/>
      <c r="I46" s="3073"/>
      <c r="J46" s="3073"/>
      <c r="K46" s="3073"/>
      <c r="L46" s="3073"/>
      <c r="M46" s="3073"/>
      <c r="N46" s="3073"/>
      <c r="O46" s="3073"/>
      <c r="P46" s="3073"/>
      <c r="Q46" s="3073"/>
      <c r="R46" s="3073"/>
      <c r="S46" s="3073"/>
      <c r="T46" s="3073"/>
      <c r="U46" s="3073"/>
      <c r="V46" s="3073"/>
      <c r="W46" s="3073"/>
      <c r="X46" s="3073"/>
      <c r="Y46" s="3073"/>
    </row>
    <row r="47" spans="1:25" s="2703" customFormat="1" ht="15">
      <c r="A47" s="2718"/>
      <c r="B47" s="2716" t="s">
        <v>3586</v>
      </c>
      <c r="C47" s="2925"/>
      <c r="D47" s="2717"/>
      <c r="E47" s="3041"/>
      <c r="F47" s="2707"/>
      <c r="G47" s="3073"/>
      <c r="H47" s="3073"/>
      <c r="I47" s="3073"/>
      <c r="J47" s="3073"/>
      <c r="K47" s="3073"/>
      <c r="L47" s="3073"/>
      <c r="M47" s="3073"/>
      <c r="N47" s="3073"/>
      <c r="O47" s="3073"/>
      <c r="P47" s="3073"/>
      <c r="Q47" s="3073"/>
      <c r="R47" s="3073"/>
      <c r="S47" s="3073"/>
      <c r="T47" s="3073"/>
      <c r="U47" s="3073"/>
      <c r="V47" s="3073"/>
      <c r="W47" s="3073"/>
      <c r="X47" s="3073"/>
      <c r="Y47" s="3073"/>
    </row>
    <row r="48" spans="1:25" s="2703" customFormat="1" ht="15">
      <c r="A48" s="2718"/>
      <c r="B48" s="2716" t="s">
        <v>3587</v>
      </c>
      <c r="C48" s="2925"/>
      <c r="D48" s="2717"/>
      <c r="E48" s="3041"/>
      <c r="F48" s="2707"/>
      <c r="G48" s="3073"/>
      <c r="H48" s="3073"/>
      <c r="I48" s="3073"/>
      <c r="J48" s="3073"/>
      <c r="K48" s="3073"/>
      <c r="L48" s="3073"/>
      <c r="M48" s="3073"/>
      <c r="N48" s="3073"/>
      <c r="O48" s="3073"/>
      <c r="P48" s="3073"/>
      <c r="Q48" s="3073"/>
      <c r="R48" s="3073"/>
      <c r="S48" s="3073"/>
      <c r="T48" s="3073"/>
      <c r="U48" s="3073"/>
      <c r="V48" s="3073"/>
      <c r="W48" s="3073"/>
      <c r="X48" s="3073"/>
      <c r="Y48" s="3073"/>
    </row>
    <row r="49" spans="1:25" s="2703" customFormat="1" ht="15">
      <c r="A49" s="2719"/>
      <c r="B49" s="2720" t="s">
        <v>3821</v>
      </c>
      <c r="C49" s="2925" t="s">
        <v>84</v>
      </c>
      <c r="D49" s="2717">
        <v>2</v>
      </c>
      <c r="E49" s="3041"/>
      <c r="F49" s="2707">
        <f>D49*E49</f>
        <v>0</v>
      </c>
      <c r="G49" s="3073"/>
      <c r="H49" s="3073"/>
      <c r="I49" s="3073"/>
      <c r="J49" s="3073"/>
      <c r="K49" s="3073"/>
      <c r="L49" s="3073"/>
      <c r="M49" s="3073"/>
      <c r="N49" s="3073"/>
      <c r="O49" s="3073"/>
      <c r="P49" s="3073"/>
      <c r="Q49" s="3073"/>
      <c r="R49" s="3073"/>
      <c r="S49" s="3073"/>
      <c r="T49" s="3073"/>
      <c r="U49" s="3073"/>
      <c r="V49" s="3073"/>
      <c r="W49" s="3073"/>
      <c r="X49" s="3073"/>
      <c r="Y49" s="3073"/>
    </row>
    <row r="50" spans="1:25" s="2703" customFormat="1" ht="15">
      <c r="A50" s="2719"/>
      <c r="B50" s="2720"/>
      <c r="C50" s="2925"/>
      <c r="D50" s="2717"/>
      <c r="E50" s="3041"/>
      <c r="F50" s="2707"/>
      <c r="G50" s="3073"/>
      <c r="H50" s="3073"/>
      <c r="I50" s="3073"/>
      <c r="J50" s="3073"/>
      <c r="K50" s="3073"/>
      <c r="L50" s="3073"/>
      <c r="M50" s="3073"/>
      <c r="N50" s="3073"/>
      <c r="O50" s="3073"/>
      <c r="P50" s="3073"/>
      <c r="Q50" s="3073"/>
      <c r="R50" s="3073"/>
      <c r="S50" s="3073"/>
      <c r="T50" s="3073"/>
      <c r="U50" s="3073"/>
      <c r="V50" s="3073"/>
      <c r="W50" s="3073"/>
      <c r="X50" s="3073"/>
      <c r="Y50" s="3073"/>
    </row>
    <row r="51" spans="1:25" s="1630" customFormat="1" ht="204">
      <c r="A51" s="2721">
        <f>COUNT($A$1:A50)+1</f>
        <v>3</v>
      </c>
      <c r="B51" s="2722" t="s">
        <v>3537</v>
      </c>
      <c r="C51" s="2924"/>
      <c r="D51" s="2713"/>
      <c r="E51" s="3045"/>
      <c r="F51" s="2713"/>
      <c r="G51" s="3074"/>
      <c r="H51" s="3074"/>
      <c r="I51" s="3074"/>
      <c r="J51" s="3075"/>
      <c r="K51" s="3075"/>
      <c r="L51" s="3075"/>
      <c r="M51" s="2199"/>
      <c r="N51" s="3075"/>
      <c r="O51" s="3075"/>
      <c r="P51" s="3075"/>
      <c r="Q51" s="3075"/>
      <c r="R51" s="3075"/>
      <c r="S51" s="2199"/>
      <c r="T51" s="3075"/>
      <c r="U51" s="2096"/>
      <c r="V51" s="2096"/>
      <c r="W51" s="2096"/>
      <c r="X51" s="2096"/>
      <c r="Y51" s="2096"/>
    </row>
    <row r="52" spans="1:25" s="2728" customFormat="1">
      <c r="A52" s="2723"/>
      <c r="B52" s="2724" t="s">
        <v>3538</v>
      </c>
      <c r="C52" s="2724"/>
      <c r="D52" s="2726"/>
      <c r="E52" s="2727"/>
      <c r="F52" s="2713"/>
      <c r="G52" s="3076"/>
      <c r="H52" s="3076"/>
      <c r="I52" s="3076"/>
      <c r="J52" s="3076"/>
      <c r="K52" s="3076"/>
      <c r="L52" s="3076"/>
      <c r="M52" s="3076"/>
      <c r="N52" s="3076"/>
      <c r="O52" s="3076"/>
      <c r="P52" s="3076"/>
      <c r="Q52" s="3076"/>
      <c r="R52" s="3076"/>
      <c r="S52" s="3076"/>
      <c r="T52" s="3076"/>
      <c r="U52" s="3076"/>
      <c r="V52" s="3076"/>
      <c r="W52" s="3076"/>
      <c r="X52" s="3076"/>
      <c r="Y52" s="3076"/>
    </row>
    <row r="53" spans="1:25" s="2728" customFormat="1">
      <c r="A53" s="2723"/>
      <c r="B53" s="2724" t="s">
        <v>3539</v>
      </c>
      <c r="C53" s="2724"/>
      <c r="D53" s="2726"/>
      <c r="E53" s="2727"/>
      <c r="F53" s="2713"/>
      <c r="G53" s="3076"/>
      <c r="H53" s="3076"/>
      <c r="I53" s="3076"/>
      <c r="J53" s="3076"/>
      <c r="K53" s="3076"/>
      <c r="L53" s="3076"/>
      <c r="M53" s="3076"/>
      <c r="N53" s="3076"/>
      <c r="O53" s="3076"/>
      <c r="P53" s="3076"/>
      <c r="Q53" s="3076"/>
      <c r="R53" s="3076"/>
      <c r="S53" s="3076"/>
      <c r="T53" s="3076"/>
      <c r="U53" s="3076"/>
      <c r="V53" s="3076"/>
      <c r="W53" s="3076"/>
      <c r="X53" s="3076"/>
      <c r="Y53" s="3076"/>
    </row>
    <row r="54" spans="1:25" s="2728" customFormat="1">
      <c r="A54" s="2723"/>
      <c r="B54" s="2724" t="s">
        <v>3540</v>
      </c>
      <c r="C54" s="2724"/>
      <c r="D54" s="2726"/>
      <c r="E54" s="2727"/>
      <c r="F54" s="2713"/>
      <c r="G54" s="3076"/>
      <c r="H54" s="3076"/>
      <c r="I54" s="3076"/>
      <c r="J54" s="3076"/>
      <c r="K54" s="3076"/>
      <c r="L54" s="3076"/>
      <c r="M54" s="3076"/>
      <c r="N54" s="3076"/>
      <c r="O54" s="3076"/>
      <c r="P54" s="3076"/>
      <c r="Q54" s="3076"/>
      <c r="R54" s="3076"/>
      <c r="S54" s="3076"/>
      <c r="T54" s="3076"/>
      <c r="U54" s="3076"/>
      <c r="V54" s="3076"/>
      <c r="W54" s="3076"/>
      <c r="X54" s="3076"/>
      <c r="Y54" s="3076"/>
    </row>
    <row r="55" spans="1:25" s="2728" customFormat="1">
      <c r="A55" s="2723"/>
      <c r="B55" s="2724" t="s">
        <v>3589</v>
      </c>
      <c r="C55" s="2724"/>
      <c r="D55" s="2726"/>
      <c r="E55" s="2727"/>
      <c r="F55" s="2713"/>
      <c r="G55" s="3076"/>
      <c r="H55" s="3076"/>
      <c r="I55" s="3076"/>
      <c r="J55" s="3076"/>
      <c r="K55" s="3076"/>
      <c r="L55" s="3076"/>
      <c r="M55" s="3076"/>
      <c r="N55" s="3076"/>
      <c r="O55" s="3076"/>
      <c r="P55" s="3076"/>
      <c r="Q55" s="3076"/>
      <c r="R55" s="3076"/>
      <c r="S55" s="3076"/>
      <c r="T55" s="3076"/>
      <c r="U55" s="3076"/>
      <c r="V55" s="3076"/>
      <c r="W55" s="3076"/>
      <c r="X55" s="3076"/>
      <c r="Y55" s="3076"/>
    </row>
    <row r="56" spans="1:25" s="1630" customFormat="1">
      <c r="A56" s="2709"/>
      <c r="B56" s="2729"/>
      <c r="C56" s="2924" t="s">
        <v>214</v>
      </c>
      <c r="D56" s="2713">
        <v>2100</v>
      </c>
      <c r="E56" s="3045"/>
      <c r="F56" s="2713">
        <f>D56*E56</f>
        <v>0</v>
      </c>
      <c r="G56" s="3074"/>
      <c r="H56" s="3074"/>
      <c r="I56" s="3074"/>
      <c r="J56" s="3075"/>
      <c r="K56" s="3075"/>
      <c r="L56" s="3075"/>
      <c r="M56" s="2199"/>
      <c r="N56" s="3075"/>
      <c r="O56" s="3075"/>
      <c r="P56" s="3075"/>
      <c r="Q56" s="3075"/>
      <c r="R56" s="3075"/>
      <c r="S56" s="2199"/>
      <c r="T56" s="3075"/>
      <c r="U56" s="2096"/>
      <c r="V56" s="2096"/>
      <c r="W56" s="2096"/>
      <c r="X56" s="2096"/>
      <c r="Y56" s="2096"/>
    </row>
    <row r="57" spans="1:25" s="1630" customFormat="1">
      <c r="A57" s="2709"/>
      <c r="B57" s="2729"/>
      <c r="C57" s="2924"/>
      <c r="D57" s="2713"/>
      <c r="E57" s="3045"/>
      <c r="F57" s="2713"/>
      <c r="G57" s="3074"/>
      <c r="H57" s="3074"/>
      <c r="I57" s="3074"/>
      <c r="J57" s="3075"/>
      <c r="K57" s="3075"/>
      <c r="L57" s="3075"/>
      <c r="M57" s="2199"/>
      <c r="N57" s="3075"/>
      <c r="O57" s="3075"/>
      <c r="P57" s="3075"/>
      <c r="Q57" s="3075"/>
      <c r="R57" s="3075"/>
      <c r="S57" s="2199"/>
      <c r="T57" s="3075"/>
      <c r="U57" s="2096"/>
      <c r="V57" s="2096"/>
      <c r="W57" s="2096"/>
      <c r="X57" s="2096"/>
      <c r="Y57" s="2096"/>
    </row>
    <row r="58" spans="1:25" s="1630" customFormat="1" ht="51">
      <c r="A58" s="2709">
        <f>COUNT($A$1:A57)+1</f>
        <v>4</v>
      </c>
      <c r="B58" s="2729" t="s">
        <v>3590</v>
      </c>
      <c r="C58" s="2924"/>
      <c r="D58" s="2713"/>
      <c r="E58" s="3045"/>
      <c r="F58" s="2713"/>
      <c r="G58" s="3074"/>
      <c r="H58" s="3074"/>
      <c r="I58" s="3074"/>
      <c r="J58" s="3075"/>
      <c r="K58" s="3075"/>
      <c r="L58" s="3075"/>
      <c r="M58" s="2199"/>
      <c r="N58" s="3075"/>
      <c r="O58" s="3075"/>
      <c r="P58" s="3075"/>
      <c r="Q58" s="3075"/>
      <c r="R58" s="3075"/>
      <c r="S58" s="2199"/>
      <c r="T58" s="3075"/>
      <c r="U58" s="2096"/>
      <c r="V58" s="2096"/>
      <c r="W58" s="2096"/>
      <c r="X58" s="2096"/>
      <c r="Y58" s="2096"/>
    </row>
    <row r="59" spans="1:25" s="1630" customFormat="1">
      <c r="A59" s="2709"/>
      <c r="B59" s="2730" t="s">
        <v>3687</v>
      </c>
      <c r="C59" s="2924" t="s">
        <v>1579</v>
      </c>
      <c r="D59" s="2713">
        <v>4</v>
      </c>
      <c r="E59" s="3045"/>
      <c r="F59" s="2713">
        <f>D59*E59</f>
        <v>0</v>
      </c>
      <c r="G59" s="3074"/>
      <c r="H59" s="3074"/>
      <c r="I59" s="3074"/>
      <c r="J59" s="3075"/>
      <c r="K59" s="3075"/>
      <c r="L59" s="3075"/>
      <c r="M59" s="2199"/>
      <c r="N59" s="3075"/>
      <c r="O59" s="3075"/>
      <c r="P59" s="3075"/>
      <c r="Q59" s="3075"/>
      <c r="R59" s="3075"/>
      <c r="S59" s="2199"/>
      <c r="T59" s="3075"/>
      <c r="U59" s="2096"/>
      <c r="V59" s="2096"/>
      <c r="W59" s="2096"/>
      <c r="X59" s="2096"/>
      <c r="Y59" s="2096"/>
    </row>
    <row r="60" spans="1:25" s="1630" customFormat="1">
      <c r="A60" s="2709"/>
      <c r="B60" s="2730" t="s">
        <v>3758</v>
      </c>
      <c r="C60" s="2924" t="s">
        <v>1579</v>
      </c>
      <c r="D60" s="2713">
        <v>19</v>
      </c>
      <c r="E60" s="3045"/>
      <c r="F60" s="2713">
        <f>D60*E60</f>
        <v>0</v>
      </c>
      <c r="G60" s="3074"/>
      <c r="H60" s="3074"/>
      <c r="I60" s="3074"/>
      <c r="J60" s="3075"/>
      <c r="K60" s="3075"/>
      <c r="L60" s="3075"/>
      <c r="M60" s="2199"/>
      <c r="N60" s="3075"/>
      <c r="O60" s="3075"/>
      <c r="P60" s="3075"/>
      <c r="Q60" s="3075"/>
      <c r="R60" s="3075"/>
      <c r="S60" s="2199"/>
      <c r="T60" s="3075"/>
      <c r="U60" s="2096"/>
      <c r="V60" s="2096"/>
      <c r="W60" s="2096"/>
      <c r="X60" s="2096"/>
      <c r="Y60" s="2096"/>
    </row>
    <row r="61" spans="1:25" s="1630" customFormat="1">
      <c r="A61" s="2729"/>
      <c r="B61" s="2729"/>
      <c r="C61" s="2709"/>
      <c r="D61" s="2731"/>
      <c r="E61" s="3045"/>
      <c r="F61" s="2713"/>
      <c r="G61" s="3074"/>
      <c r="H61" s="3074"/>
      <c r="I61" s="3074"/>
      <c r="J61" s="3075"/>
      <c r="K61" s="3075"/>
      <c r="L61" s="3075"/>
      <c r="M61" s="2199"/>
      <c r="N61" s="3075"/>
      <c r="O61" s="3075"/>
      <c r="P61" s="3075"/>
      <c r="Q61" s="3075"/>
      <c r="R61" s="3075"/>
      <c r="S61" s="2199"/>
      <c r="T61" s="3075"/>
      <c r="U61" s="2096"/>
      <c r="V61" s="2096"/>
      <c r="W61" s="2096"/>
      <c r="X61" s="2096"/>
      <c r="Y61" s="2096"/>
    </row>
    <row r="62" spans="1:25" s="2735" customFormat="1" ht="25.5">
      <c r="A62" s="2709">
        <f>COUNT($A$1:A61)+1</f>
        <v>5</v>
      </c>
      <c r="B62" s="2730" t="s">
        <v>3595</v>
      </c>
      <c r="C62" s="2926"/>
      <c r="D62" s="2733"/>
      <c r="E62" s="3046"/>
      <c r="F62" s="2713"/>
      <c r="G62" s="3077"/>
      <c r="H62" s="3078"/>
      <c r="I62" s="3078"/>
      <c r="J62" s="3078"/>
      <c r="K62" s="3078"/>
      <c r="L62" s="3078"/>
      <c r="M62" s="3078"/>
      <c r="N62" s="3078"/>
      <c r="O62" s="3078"/>
      <c r="P62" s="3078"/>
      <c r="Q62" s="3078"/>
      <c r="R62" s="3078"/>
      <c r="S62" s="3078"/>
      <c r="T62" s="3078"/>
      <c r="U62" s="3078"/>
      <c r="V62" s="3078"/>
      <c r="W62" s="3078"/>
      <c r="X62" s="3078"/>
      <c r="Y62" s="3078"/>
    </row>
    <row r="63" spans="1:25" s="2735" customFormat="1">
      <c r="A63" s="2736"/>
      <c r="B63" s="2730" t="s">
        <v>3596</v>
      </c>
      <c r="C63" s="2926" t="s">
        <v>84</v>
      </c>
      <c r="D63" s="2713">
        <v>4</v>
      </c>
      <c r="E63" s="3045"/>
      <c r="F63" s="2713">
        <f>D63*E63</f>
        <v>0</v>
      </c>
      <c r="G63" s="3077"/>
      <c r="H63" s="3078"/>
      <c r="I63" s="3078"/>
      <c r="J63" s="3078"/>
      <c r="K63" s="3078"/>
      <c r="L63" s="3078"/>
      <c r="M63" s="3078"/>
      <c r="N63" s="3078"/>
      <c r="O63" s="3078"/>
      <c r="P63" s="3078"/>
      <c r="Q63" s="3078"/>
      <c r="R63" s="3078"/>
      <c r="S63" s="3078"/>
      <c r="T63" s="3078"/>
      <c r="U63" s="3078"/>
      <c r="V63" s="3078"/>
      <c r="W63" s="3078"/>
      <c r="X63" s="3078"/>
      <c r="Y63" s="3078"/>
    </row>
    <row r="64" spans="1:25" s="2735" customFormat="1">
      <c r="A64" s="2736"/>
      <c r="B64" s="2730"/>
      <c r="C64" s="2926"/>
      <c r="D64" s="2713"/>
      <c r="E64" s="3045"/>
      <c r="F64" s="2713"/>
      <c r="G64" s="3077"/>
      <c r="H64" s="3078"/>
      <c r="I64" s="3078"/>
      <c r="J64" s="3078"/>
      <c r="K64" s="3078"/>
      <c r="L64" s="3078"/>
      <c r="M64" s="3078"/>
      <c r="N64" s="3078"/>
      <c r="O64" s="3078"/>
      <c r="P64" s="3078"/>
      <c r="Q64" s="3078"/>
      <c r="R64" s="3078"/>
      <c r="S64" s="3078"/>
      <c r="T64" s="3078"/>
      <c r="U64" s="3078"/>
      <c r="V64" s="3078"/>
      <c r="W64" s="3078"/>
      <c r="X64" s="3078"/>
      <c r="Y64" s="3078"/>
    </row>
    <row r="65" spans="1:25" s="2735" customFormat="1">
      <c r="A65" s="2709">
        <f>COUNT($A$1:A64)+1</f>
        <v>6</v>
      </c>
      <c r="B65" s="2737" t="s">
        <v>3597</v>
      </c>
      <c r="C65" s="2924"/>
      <c r="D65" s="2713"/>
      <c r="E65" s="3045"/>
      <c r="F65" s="2713"/>
      <c r="G65" s="3077"/>
      <c r="H65" s="3078"/>
      <c r="I65" s="3078"/>
      <c r="J65" s="3078"/>
      <c r="K65" s="3078"/>
      <c r="L65" s="3078"/>
      <c r="M65" s="3078"/>
      <c r="N65" s="3078"/>
      <c r="O65" s="3078"/>
      <c r="P65" s="3078"/>
      <c r="Q65" s="3078"/>
      <c r="R65" s="3078"/>
      <c r="S65" s="3078"/>
      <c r="T65" s="3078"/>
      <c r="U65" s="3078"/>
      <c r="V65" s="3078"/>
      <c r="W65" s="3078"/>
      <c r="X65" s="3078"/>
      <c r="Y65" s="3078"/>
    </row>
    <row r="66" spans="1:25" s="2735" customFormat="1" ht="127.5">
      <c r="A66" s="2709"/>
      <c r="B66" s="2738" t="s">
        <v>3598</v>
      </c>
      <c r="C66" s="2924"/>
      <c r="D66" s="2714"/>
      <c r="E66" s="3045"/>
      <c r="F66" s="2713"/>
      <c r="G66" s="3077"/>
      <c r="H66" s="3078"/>
      <c r="I66" s="3078"/>
      <c r="J66" s="3078"/>
      <c r="K66" s="3078"/>
      <c r="L66" s="3078"/>
      <c r="M66" s="3078"/>
      <c r="N66" s="3078"/>
      <c r="O66" s="3078"/>
      <c r="P66" s="3078"/>
      <c r="Q66" s="3078"/>
      <c r="R66" s="3078"/>
      <c r="S66" s="3078"/>
      <c r="T66" s="3078"/>
      <c r="U66" s="3078"/>
      <c r="V66" s="3078"/>
      <c r="W66" s="3078"/>
      <c r="X66" s="3078"/>
      <c r="Y66" s="3078"/>
    </row>
    <row r="67" spans="1:25" s="2735" customFormat="1">
      <c r="A67" s="2739"/>
      <c r="B67" s="2729"/>
      <c r="C67" s="2924" t="s">
        <v>96</v>
      </c>
      <c r="D67" s="2714">
        <v>133</v>
      </c>
      <c r="E67" s="3045"/>
      <c r="F67" s="2713">
        <f>D67*E67</f>
        <v>0</v>
      </c>
      <c r="G67" s="3077"/>
      <c r="H67" s="3078"/>
      <c r="I67" s="3078"/>
      <c r="J67" s="3078"/>
      <c r="K67" s="3078"/>
      <c r="L67" s="3078"/>
      <c r="M67" s="3078"/>
      <c r="N67" s="3078"/>
      <c r="O67" s="3078"/>
      <c r="P67" s="3078"/>
      <c r="Q67" s="3078"/>
      <c r="R67" s="3078"/>
      <c r="S67" s="3078"/>
      <c r="T67" s="3078"/>
      <c r="U67" s="3078"/>
      <c r="V67" s="3078"/>
      <c r="W67" s="3078"/>
      <c r="X67" s="3078"/>
      <c r="Y67" s="3078"/>
    </row>
    <row r="68" spans="1:25" s="2735" customFormat="1">
      <c r="A68" s="2739"/>
      <c r="B68" s="2729"/>
      <c r="C68" s="2924"/>
      <c r="D68" s="2714"/>
      <c r="E68" s="3045"/>
      <c r="F68" s="2713"/>
      <c r="G68" s="3077"/>
      <c r="H68" s="3078"/>
      <c r="I68" s="3078"/>
      <c r="J68" s="3078"/>
      <c r="K68" s="3078"/>
      <c r="L68" s="3078"/>
      <c r="M68" s="3078"/>
      <c r="N68" s="3078"/>
      <c r="O68" s="3078"/>
      <c r="P68" s="3078"/>
      <c r="Q68" s="3078"/>
      <c r="R68" s="3078"/>
      <c r="S68" s="3078"/>
      <c r="T68" s="3078"/>
      <c r="U68" s="3078"/>
      <c r="V68" s="3078"/>
      <c r="W68" s="3078"/>
      <c r="X68" s="3078"/>
      <c r="Y68" s="3078"/>
    </row>
    <row r="69" spans="1:25" s="2735" customFormat="1" ht="38.25">
      <c r="A69" s="2709">
        <f>COUNT($A$1:A68)+1</f>
        <v>7</v>
      </c>
      <c r="B69" s="2740" t="s">
        <v>3599</v>
      </c>
      <c r="C69" s="2870"/>
      <c r="D69" s="2685"/>
      <c r="E69" s="3047"/>
      <c r="F69" s="2741"/>
      <c r="G69" s="3077"/>
      <c r="H69" s="3078"/>
      <c r="I69" s="3078"/>
      <c r="J69" s="3078"/>
      <c r="K69" s="3078"/>
      <c r="L69" s="3078"/>
      <c r="M69" s="3078"/>
      <c r="N69" s="3078"/>
      <c r="O69" s="3078"/>
      <c r="P69" s="3078"/>
      <c r="Q69" s="3078"/>
      <c r="R69" s="3078"/>
      <c r="S69" s="3078"/>
      <c r="T69" s="3078"/>
      <c r="U69" s="3078"/>
      <c r="V69" s="3078"/>
      <c r="W69" s="3078"/>
      <c r="X69" s="3078"/>
      <c r="Y69" s="3078"/>
    </row>
    <row r="70" spans="1:25" s="2735" customFormat="1" ht="115.5">
      <c r="A70" s="2739"/>
      <c r="B70" s="2738" t="s">
        <v>3600</v>
      </c>
      <c r="C70" s="2927"/>
      <c r="D70" s="2742"/>
      <c r="E70" s="3047"/>
      <c r="F70" s="2741"/>
      <c r="G70" s="3077"/>
      <c r="H70" s="3078"/>
      <c r="I70" s="3078"/>
      <c r="J70" s="3078"/>
      <c r="K70" s="3078"/>
      <c r="L70" s="3078"/>
      <c r="M70" s="3078"/>
      <c r="N70" s="3078"/>
      <c r="O70" s="3078"/>
      <c r="P70" s="3078"/>
      <c r="Q70" s="3078"/>
      <c r="R70" s="3078"/>
      <c r="S70" s="3078"/>
      <c r="T70" s="3078"/>
      <c r="U70" s="3078"/>
      <c r="V70" s="3078"/>
      <c r="W70" s="3078"/>
      <c r="X70" s="3078"/>
      <c r="Y70" s="3078"/>
    </row>
    <row r="71" spans="1:25" s="2735" customFormat="1">
      <c r="A71" s="2739"/>
      <c r="B71" s="2738"/>
      <c r="C71" s="2870" t="s">
        <v>96</v>
      </c>
      <c r="D71" s="2685">
        <v>28</v>
      </c>
      <c r="E71" s="3048"/>
      <c r="F71" s="2741">
        <f>D71*E71</f>
        <v>0</v>
      </c>
      <c r="G71" s="3077"/>
      <c r="H71" s="3078"/>
      <c r="I71" s="3078"/>
      <c r="J71" s="3078"/>
      <c r="K71" s="3078"/>
      <c r="L71" s="3078"/>
      <c r="M71" s="3078"/>
      <c r="N71" s="3078"/>
      <c r="O71" s="3078"/>
      <c r="P71" s="3078"/>
      <c r="Q71" s="3078"/>
      <c r="R71" s="3078"/>
      <c r="S71" s="3078"/>
      <c r="T71" s="3078"/>
      <c r="U71" s="3078"/>
      <c r="V71" s="3078"/>
      <c r="W71" s="3078"/>
      <c r="X71" s="3078"/>
      <c r="Y71" s="3078"/>
    </row>
    <row r="72" spans="1:25" s="2735" customFormat="1">
      <c r="A72" s="2739"/>
      <c r="B72" s="2729"/>
      <c r="C72" s="2924"/>
      <c r="D72" s="2714"/>
      <c r="E72" s="3045"/>
      <c r="F72" s="2713"/>
      <c r="G72" s="3077"/>
      <c r="H72" s="3078"/>
      <c r="I72" s="3078"/>
      <c r="J72" s="3078"/>
      <c r="K72" s="3078"/>
      <c r="L72" s="3078"/>
      <c r="M72" s="3078"/>
      <c r="N72" s="3078"/>
      <c r="O72" s="3078"/>
      <c r="P72" s="3078"/>
      <c r="Q72" s="3078"/>
      <c r="R72" s="3078"/>
      <c r="S72" s="3078"/>
      <c r="T72" s="3078"/>
      <c r="U72" s="3078"/>
      <c r="V72" s="3078"/>
      <c r="W72" s="3078"/>
      <c r="X72" s="3078"/>
      <c r="Y72" s="3078"/>
    </row>
    <row r="73" spans="1:25" s="1630" customFormat="1">
      <c r="A73" s="2764">
        <f>COUNT($A$3:A72)+1</f>
        <v>8</v>
      </c>
      <c r="B73" s="2829" t="s">
        <v>3688</v>
      </c>
      <c r="C73" s="2928"/>
      <c r="D73" s="2830"/>
      <c r="E73" s="3082"/>
      <c r="F73" s="2831"/>
      <c r="G73" s="3079"/>
      <c r="H73" s="3075"/>
      <c r="I73" s="3075"/>
      <c r="J73" s="3075"/>
      <c r="K73" s="2199"/>
      <c r="L73" s="3075"/>
      <c r="M73" s="3075"/>
      <c r="N73" s="3075"/>
      <c r="O73" s="3075"/>
      <c r="P73" s="3075"/>
      <c r="Q73" s="2199"/>
      <c r="R73" s="3075"/>
      <c r="S73" s="2096"/>
      <c r="T73" s="2096"/>
      <c r="U73" s="2096"/>
      <c r="V73" s="2096"/>
      <c r="W73" s="2096"/>
      <c r="X73" s="2096"/>
      <c r="Y73" s="2096"/>
    </row>
    <row r="74" spans="1:25" s="1630" customFormat="1" ht="25.5">
      <c r="A74" s="2829"/>
      <c r="B74" s="2829" t="s">
        <v>3689</v>
      </c>
      <c r="C74" s="2928"/>
      <c r="D74" s="2830"/>
      <c r="E74" s="3082"/>
      <c r="F74" s="2831"/>
      <c r="G74" s="3079"/>
      <c r="H74" s="3075"/>
      <c r="I74" s="3075"/>
      <c r="J74" s="3075"/>
      <c r="K74" s="2199"/>
      <c r="L74" s="3075"/>
      <c r="M74" s="3075"/>
      <c r="N74" s="3075"/>
      <c r="O74" s="3075"/>
      <c r="P74" s="3075"/>
      <c r="Q74" s="2199"/>
      <c r="R74" s="3075"/>
      <c r="S74" s="2096"/>
      <c r="T74" s="2096"/>
      <c r="U74" s="2096"/>
      <c r="V74" s="2096"/>
      <c r="W74" s="2096"/>
      <c r="X74" s="2096"/>
      <c r="Y74" s="2096"/>
    </row>
    <row r="75" spans="1:25" s="1630" customFormat="1">
      <c r="A75" s="2829"/>
      <c r="B75" s="2829" t="s">
        <v>3690</v>
      </c>
      <c r="C75" s="2928"/>
      <c r="D75" s="2830"/>
      <c r="E75" s="3082"/>
      <c r="F75" s="2831"/>
      <c r="G75" s="3079"/>
      <c r="H75" s="3075"/>
      <c r="I75" s="3075"/>
      <c r="J75" s="3075"/>
      <c r="K75" s="2199"/>
      <c r="L75" s="3075"/>
      <c r="M75" s="3075"/>
      <c r="N75" s="3075"/>
      <c r="O75" s="3075"/>
      <c r="P75" s="3075"/>
      <c r="Q75" s="2199"/>
      <c r="R75" s="3075"/>
      <c r="S75" s="2096"/>
      <c r="T75" s="2096"/>
      <c r="U75" s="2096"/>
      <c r="V75" s="2096"/>
      <c r="W75" s="2096"/>
      <c r="X75" s="2096"/>
      <c r="Y75" s="2096"/>
    </row>
    <row r="76" spans="1:25" s="1630" customFormat="1">
      <c r="A76" s="2829"/>
      <c r="B76" s="2829" t="s">
        <v>3691</v>
      </c>
      <c r="C76" s="2928"/>
      <c r="D76" s="2830"/>
      <c r="E76" s="3082"/>
      <c r="F76" s="2831"/>
      <c r="G76" s="3079"/>
      <c r="H76" s="3075"/>
      <c r="I76" s="3075"/>
      <c r="J76" s="3075"/>
      <c r="K76" s="2199"/>
      <c r="L76" s="3075"/>
      <c r="M76" s="3075"/>
      <c r="N76" s="3075"/>
      <c r="O76" s="3075"/>
      <c r="P76" s="3075"/>
      <c r="Q76" s="2199"/>
      <c r="R76" s="3075"/>
      <c r="S76" s="2096"/>
      <c r="T76" s="2096"/>
      <c r="U76" s="2096"/>
      <c r="V76" s="2096"/>
      <c r="W76" s="2096"/>
      <c r="X76" s="2096"/>
      <c r="Y76" s="2096"/>
    </row>
    <row r="77" spans="1:25" s="1630" customFormat="1">
      <c r="A77" s="2829"/>
      <c r="B77" s="2829" t="s">
        <v>3692</v>
      </c>
      <c r="C77" s="2928"/>
      <c r="D77" s="2830"/>
      <c r="E77" s="3082"/>
      <c r="F77" s="2831"/>
      <c r="G77" s="3079"/>
      <c r="H77" s="3075"/>
      <c r="I77" s="3075"/>
      <c r="J77" s="3075"/>
      <c r="K77" s="2199"/>
      <c r="L77" s="3075"/>
      <c r="M77" s="3075"/>
      <c r="N77" s="3075"/>
      <c r="O77" s="3075"/>
      <c r="P77" s="3075"/>
      <c r="Q77" s="2199"/>
      <c r="R77" s="3075"/>
      <c r="S77" s="2096"/>
      <c r="T77" s="2096"/>
      <c r="U77" s="2096"/>
      <c r="V77" s="2096"/>
      <c r="W77" s="2096"/>
      <c r="X77" s="2096"/>
      <c r="Y77" s="2096"/>
    </row>
    <row r="78" spans="1:25" s="1630" customFormat="1">
      <c r="A78" s="2829"/>
      <c r="B78" s="2829" t="s">
        <v>3693</v>
      </c>
      <c r="C78" s="2928"/>
      <c r="D78" s="2830"/>
      <c r="E78" s="3082"/>
      <c r="F78" s="2831"/>
      <c r="G78" s="3079"/>
      <c r="H78" s="3075"/>
      <c r="I78" s="3075"/>
      <c r="J78" s="3075"/>
      <c r="K78" s="2199"/>
      <c r="L78" s="3075"/>
      <c r="M78" s="3075"/>
      <c r="N78" s="3075"/>
      <c r="O78" s="3075"/>
      <c r="P78" s="3075"/>
      <c r="Q78" s="2199"/>
      <c r="R78" s="3075"/>
      <c r="S78" s="2096"/>
      <c r="T78" s="2096"/>
      <c r="U78" s="2096"/>
      <c r="V78" s="2096"/>
      <c r="W78" s="2096"/>
      <c r="X78" s="2096"/>
      <c r="Y78" s="2096"/>
    </row>
    <row r="79" spans="1:25" s="1630" customFormat="1" ht="25.5">
      <c r="A79" s="2829"/>
      <c r="B79" s="2829" t="s">
        <v>3694</v>
      </c>
      <c r="C79" s="2928"/>
      <c r="D79" s="2830"/>
      <c r="E79" s="3082"/>
      <c r="F79" s="2831"/>
      <c r="G79" s="3079"/>
      <c r="H79" s="3075"/>
      <c r="I79" s="3075"/>
      <c r="J79" s="3075"/>
      <c r="K79" s="2199"/>
      <c r="L79" s="3075"/>
      <c r="M79" s="3075"/>
      <c r="N79" s="3075"/>
      <c r="O79" s="3075"/>
      <c r="P79" s="3075"/>
      <c r="Q79" s="2199"/>
      <c r="R79" s="3075"/>
      <c r="S79" s="2096"/>
      <c r="T79" s="2096"/>
      <c r="U79" s="2096"/>
      <c r="V79" s="2096"/>
      <c r="W79" s="2096"/>
      <c r="X79" s="2096"/>
      <c r="Y79" s="2096"/>
    </row>
    <row r="80" spans="1:25" s="1630" customFormat="1">
      <c r="A80" s="2832" t="s">
        <v>2744</v>
      </c>
      <c r="B80" s="2833" t="s">
        <v>3602</v>
      </c>
      <c r="C80" s="2928"/>
      <c r="D80" s="2830"/>
      <c r="E80" s="3082"/>
      <c r="F80" s="2831"/>
      <c r="G80" s="3079"/>
      <c r="H80" s="3075"/>
      <c r="I80" s="3075"/>
      <c r="J80" s="3075"/>
      <c r="K80" s="2199"/>
      <c r="L80" s="3075"/>
      <c r="M80" s="3075"/>
      <c r="N80" s="3075"/>
      <c r="O80" s="3075"/>
      <c r="P80" s="3075"/>
      <c r="Q80" s="2199"/>
      <c r="R80" s="3075"/>
      <c r="S80" s="2096"/>
      <c r="T80" s="2096"/>
      <c r="U80" s="2096"/>
      <c r="V80" s="2096"/>
      <c r="W80" s="2096"/>
      <c r="X80" s="2096"/>
      <c r="Y80" s="2096"/>
    </row>
    <row r="81" spans="1:25" s="1630" customFormat="1">
      <c r="A81" s="2829"/>
      <c r="B81" s="2829" t="s">
        <v>3695</v>
      </c>
      <c r="C81" s="2928"/>
      <c r="D81" s="2830"/>
      <c r="E81" s="3082"/>
      <c r="F81" s="2831"/>
      <c r="G81" s="3079"/>
      <c r="H81" s="3075"/>
      <c r="I81" s="3075"/>
      <c r="J81" s="3075"/>
      <c r="K81" s="2199"/>
      <c r="L81" s="3075"/>
      <c r="M81" s="3075"/>
      <c r="N81" s="3075"/>
      <c r="O81" s="3075"/>
      <c r="P81" s="3075"/>
      <c r="Q81" s="2199"/>
      <c r="R81" s="3075"/>
      <c r="S81" s="2096"/>
      <c r="T81" s="2096"/>
      <c r="U81" s="2096"/>
      <c r="V81" s="2096"/>
      <c r="W81" s="2096"/>
      <c r="X81" s="2096"/>
      <c r="Y81" s="2096"/>
    </row>
    <row r="82" spans="1:25" s="1630" customFormat="1">
      <c r="A82" s="2829"/>
      <c r="B82" s="2829" t="s">
        <v>3822</v>
      </c>
      <c r="C82" s="2928" t="s">
        <v>84</v>
      </c>
      <c r="D82" s="2830">
        <v>1</v>
      </c>
      <c r="E82" s="3083"/>
      <c r="F82" s="2834" t="str">
        <f>IF(AND(D82&lt;&gt;"",E82&lt;&gt;""),D82*E82,"")</f>
        <v/>
      </c>
      <c r="G82" s="3079"/>
      <c r="H82" s="3075"/>
      <c r="I82" s="3075"/>
      <c r="J82" s="3075"/>
      <c r="K82" s="2199"/>
      <c r="L82" s="3075"/>
      <c r="M82" s="3075"/>
      <c r="N82" s="3075"/>
      <c r="O82" s="3075"/>
      <c r="P82" s="3075"/>
      <c r="Q82" s="2199"/>
      <c r="R82" s="3075"/>
      <c r="S82" s="2096"/>
      <c r="T82" s="2096"/>
      <c r="U82" s="2096"/>
      <c r="V82" s="2096"/>
      <c r="W82" s="2096"/>
      <c r="X82" s="2096"/>
      <c r="Y82" s="2096"/>
    </row>
    <row r="83" spans="1:25" s="1630" customFormat="1">
      <c r="A83" s="2829"/>
      <c r="B83" s="2829" t="s">
        <v>3823</v>
      </c>
      <c r="C83" s="2928" t="s">
        <v>84</v>
      </c>
      <c r="D83" s="2830">
        <v>1</v>
      </c>
      <c r="E83" s="3083"/>
      <c r="F83" s="2834" t="str">
        <f>IF(AND(D83&lt;&gt;"",E83&lt;&gt;""),D83*E83,"")</f>
        <v/>
      </c>
      <c r="G83" s="3079"/>
      <c r="H83" s="3075"/>
      <c r="I83" s="3075"/>
      <c r="J83" s="3075"/>
      <c r="K83" s="2199"/>
      <c r="L83" s="3075"/>
      <c r="M83" s="3075"/>
      <c r="N83" s="3075"/>
      <c r="O83" s="3075"/>
      <c r="P83" s="3075"/>
      <c r="Q83" s="2199"/>
      <c r="R83" s="3075"/>
      <c r="S83" s="2096"/>
      <c r="T83" s="2096"/>
      <c r="U83" s="2096"/>
      <c r="V83" s="2096"/>
      <c r="W83" s="2096"/>
      <c r="X83" s="2096"/>
      <c r="Y83" s="2096"/>
    </row>
    <row r="84" spans="1:25" s="1630" customFormat="1">
      <c r="A84" s="2829"/>
      <c r="B84" s="2835" t="s">
        <v>3697</v>
      </c>
      <c r="C84" s="2928"/>
      <c r="D84" s="2830"/>
      <c r="E84" s="3084"/>
      <c r="F84" s="2831"/>
      <c r="G84" s="3079"/>
      <c r="H84" s="3075"/>
      <c r="I84" s="3075"/>
      <c r="J84" s="3075"/>
      <c r="K84" s="2199"/>
      <c r="L84" s="3075"/>
      <c r="M84" s="3075"/>
      <c r="N84" s="3075"/>
      <c r="O84" s="3075"/>
      <c r="P84" s="3075"/>
      <c r="Q84" s="2199"/>
      <c r="R84" s="3075"/>
      <c r="S84" s="2096"/>
      <c r="T84" s="2096"/>
      <c r="U84" s="2096"/>
      <c r="V84" s="2096"/>
      <c r="W84" s="2096"/>
      <c r="X84" s="2096"/>
      <c r="Y84" s="2096"/>
    </row>
    <row r="85" spans="1:25" s="2735" customFormat="1">
      <c r="A85" s="2739"/>
      <c r="B85" s="2729"/>
      <c r="C85" s="2924"/>
      <c r="D85" s="2714"/>
      <c r="E85" s="3045"/>
      <c r="F85" s="2713"/>
      <c r="G85" s="3077"/>
      <c r="H85" s="3078"/>
      <c r="I85" s="3078"/>
      <c r="J85" s="3078"/>
      <c r="K85" s="3078"/>
      <c r="L85" s="3078"/>
      <c r="M85" s="3078"/>
      <c r="N85" s="3078"/>
      <c r="O85" s="3078"/>
      <c r="P85" s="3078"/>
      <c r="Q85" s="3078"/>
      <c r="R85" s="3078"/>
      <c r="S85" s="3078"/>
      <c r="T85" s="3078"/>
      <c r="U85" s="3078"/>
      <c r="V85" s="3078"/>
      <c r="W85" s="3078"/>
      <c r="X85" s="3078"/>
      <c r="Y85" s="3078"/>
    </row>
    <row r="86" spans="1:25" s="2735" customFormat="1" ht="25.5">
      <c r="A86" s="2721">
        <f>COUNT($A$1:A85)+1</f>
        <v>9</v>
      </c>
      <c r="B86" s="2743" t="s">
        <v>3601</v>
      </c>
      <c r="C86" s="2929"/>
      <c r="D86" s="2745"/>
      <c r="E86" s="3045"/>
      <c r="F86" s="2713"/>
      <c r="G86" s="3077"/>
      <c r="H86" s="3078"/>
      <c r="I86" s="3078"/>
      <c r="J86" s="3078"/>
      <c r="K86" s="3078"/>
      <c r="L86" s="3078"/>
      <c r="M86" s="3078"/>
      <c r="N86" s="3078"/>
      <c r="O86" s="3078"/>
      <c r="P86" s="3078"/>
      <c r="Q86" s="3078"/>
      <c r="R86" s="3078"/>
      <c r="S86" s="3078"/>
      <c r="T86" s="3078"/>
      <c r="U86" s="3078"/>
      <c r="V86" s="3078"/>
      <c r="W86" s="3078"/>
      <c r="X86" s="3078"/>
      <c r="Y86" s="3078"/>
    </row>
    <row r="87" spans="1:25" s="2735" customFormat="1">
      <c r="A87" s="2746" t="s">
        <v>2744</v>
      </c>
      <c r="B87" s="2743" t="s">
        <v>3602</v>
      </c>
      <c r="C87" s="2929"/>
      <c r="D87" s="2745"/>
      <c r="E87" s="3045"/>
      <c r="F87" s="2713"/>
      <c r="G87" s="3077"/>
      <c r="H87" s="3078"/>
      <c r="I87" s="3078"/>
      <c r="J87" s="3078"/>
      <c r="K87" s="3078"/>
      <c r="L87" s="3078"/>
      <c r="M87" s="3078"/>
      <c r="N87" s="3078"/>
      <c r="O87" s="3078"/>
      <c r="P87" s="3078"/>
      <c r="Q87" s="3078"/>
      <c r="R87" s="3078"/>
      <c r="S87" s="3078"/>
      <c r="T87" s="3078"/>
      <c r="U87" s="3078"/>
      <c r="V87" s="3078"/>
      <c r="W87" s="3078"/>
      <c r="X87" s="3078"/>
      <c r="Y87" s="3078"/>
    </row>
    <row r="88" spans="1:25" s="2735" customFormat="1">
      <c r="A88" s="2743" t="s">
        <v>3580</v>
      </c>
      <c r="B88" s="2747" t="s">
        <v>3603</v>
      </c>
      <c r="C88" s="2929" t="s">
        <v>84</v>
      </c>
      <c r="D88" s="2745">
        <v>2</v>
      </c>
      <c r="E88" s="3045"/>
      <c r="F88" s="2713">
        <f>D88*E88</f>
        <v>0</v>
      </c>
      <c r="G88" s="3077"/>
      <c r="H88" s="3078"/>
      <c r="I88" s="3078"/>
      <c r="J88" s="3078"/>
      <c r="K88" s="3078"/>
      <c r="L88" s="3078"/>
      <c r="M88" s="3078"/>
      <c r="N88" s="3078"/>
      <c r="O88" s="3078"/>
      <c r="P88" s="3078"/>
      <c r="Q88" s="3078"/>
      <c r="R88" s="3078"/>
      <c r="S88" s="3078"/>
      <c r="T88" s="3078"/>
      <c r="U88" s="3078"/>
      <c r="V88" s="3078"/>
      <c r="W88" s="3078"/>
      <c r="X88" s="3078"/>
      <c r="Y88" s="3078"/>
    </row>
    <row r="89" spans="1:25" s="2735" customFormat="1">
      <c r="A89" s="2748"/>
      <c r="B89" s="2716"/>
      <c r="C89" s="2930"/>
      <c r="D89" s="2750"/>
      <c r="E89" s="3045"/>
      <c r="F89" s="2713"/>
      <c r="G89" s="3077"/>
      <c r="H89" s="3078"/>
      <c r="I89" s="3078"/>
      <c r="J89" s="3078"/>
      <c r="K89" s="3078"/>
      <c r="L89" s="3078"/>
      <c r="M89" s="3078"/>
      <c r="N89" s="3078"/>
      <c r="O89" s="3078"/>
      <c r="P89" s="3078"/>
      <c r="Q89" s="3078"/>
      <c r="R89" s="3078"/>
      <c r="S89" s="3078"/>
      <c r="T89" s="3078"/>
      <c r="U89" s="3078"/>
      <c r="V89" s="3078"/>
      <c r="W89" s="3078"/>
      <c r="X89" s="3078"/>
      <c r="Y89" s="3078"/>
    </row>
    <row r="90" spans="1:25" s="2735" customFormat="1">
      <c r="A90" s="2721">
        <f>COUNT($A$1:A89)+1</f>
        <v>10</v>
      </c>
      <c r="B90" s="2931" t="s">
        <v>3824</v>
      </c>
      <c r="C90" s="2930"/>
      <c r="D90" s="2750"/>
      <c r="E90" s="3045"/>
      <c r="F90" s="2713"/>
      <c r="G90" s="3077"/>
      <c r="H90" s="3078"/>
      <c r="I90" s="3078"/>
      <c r="J90" s="3078"/>
      <c r="K90" s="3078"/>
      <c r="L90" s="3078"/>
      <c r="M90" s="3078"/>
      <c r="N90" s="3078"/>
      <c r="O90" s="3078"/>
      <c r="P90" s="3078"/>
      <c r="Q90" s="3078"/>
      <c r="R90" s="3078"/>
      <c r="S90" s="3078"/>
      <c r="T90" s="3078"/>
      <c r="U90" s="3078"/>
      <c r="V90" s="3078"/>
      <c r="W90" s="3078"/>
      <c r="X90" s="3078"/>
      <c r="Y90" s="3078"/>
    </row>
    <row r="91" spans="1:25" s="2735" customFormat="1" ht="72">
      <c r="A91" s="2748"/>
      <c r="B91" s="2932" t="s">
        <v>3545</v>
      </c>
      <c r="C91" s="2930"/>
      <c r="D91" s="2750"/>
      <c r="E91" s="3045"/>
      <c r="F91" s="2713"/>
      <c r="G91" s="3077"/>
      <c r="H91" s="3078"/>
      <c r="I91" s="3078"/>
      <c r="J91" s="3078"/>
      <c r="K91" s="3078"/>
      <c r="L91" s="3078"/>
      <c r="M91" s="3078"/>
      <c r="N91" s="3078"/>
      <c r="O91" s="3078"/>
      <c r="P91" s="3078"/>
      <c r="Q91" s="3078"/>
      <c r="R91" s="3078"/>
      <c r="S91" s="3078"/>
      <c r="T91" s="3078"/>
      <c r="U91" s="3078"/>
      <c r="V91" s="3078"/>
      <c r="W91" s="3078"/>
      <c r="X91" s="3078"/>
      <c r="Y91" s="3078"/>
    </row>
    <row r="92" spans="1:25" s="2735" customFormat="1">
      <c r="A92" s="2746" t="s">
        <v>2744</v>
      </c>
      <c r="B92" s="2933" t="s">
        <v>3825</v>
      </c>
      <c r="C92" s="2930"/>
      <c r="D92" s="2750"/>
      <c r="E92" s="3045"/>
      <c r="F92" s="2713"/>
      <c r="G92" s="3077"/>
      <c r="H92" s="3078"/>
      <c r="I92" s="3078"/>
      <c r="J92" s="3078"/>
      <c r="K92" s="3078"/>
      <c r="L92" s="3078"/>
      <c r="M92" s="3078"/>
      <c r="N92" s="3078"/>
      <c r="O92" s="3078"/>
      <c r="P92" s="3078"/>
      <c r="Q92" s="3078"/>
      <c r="R92" s="3078"/>
      <c r="S92" s="3078"/>
      <c r="T92" s="3078"/>
      <c r="U92" s="3078"/>
      <c r="V92" s="3078"/>
      <c r="W92" s="3078"/>
      <c r="X92" s="3078"/>
      <c r="Y92" s="3078"/>
    </row>
    <row r="93" spans="1:25" s="2735" customFormat="1">
      <c r="A93" s="2743" t="s">
        <v>3580</v>
      </c>
      <c r="B93" s="2933" t="s">
        <v>3826</v>
      </c>
      <c r="C93" s="2929" t="s">
        <v>84</v>
      </c>
      <c r="D93" s="2745">
        <v>12</v>
      </c>
      <c r="E93" s="3045"/>
      <c r="F93" s="2713">
        <f>D93*E93</f>
        <v>0</v>
      </c>
      <c r="G93" s="3077"/>
      <c r="H93" s="3078"/>
      <c r="I93" s="3078"/>
      <c r="J93" s="3078"/>
      <c r="K93" s="3078"/>
      <c r="L93" s="3078"/>
      <c r="M93" s="3078"/>
      <c r="N93" s="3078"/>
      <c r="O93" s="3078"/>
      <c r="P93" s="3078"/>
      <c r="Q93" s="3078"/>
      <c r="R93" s="3078"/>
      <c r="S93" s="3078"/>
      <c r="T93" s="3078"/>
      <c r="U93" s="3078"/>
      <c r="V93" s="3078"/>
      <c r="W93" s="3078"/>
      <c r="X93" s="3078"/>
      <c r="Y93" s="3078"/>
    </row>
    <row r="94" spans="1:25" s="2735" customFormat="1">
      <c r="A94" s="2748"/>
      <c r="B94" s="2716"/>
      <c r="C94" s="2930"/>
      <c r="D94" s="2750"/>
      <c r="E94" s="3045"/>
      <c r="F94" s="2713"/>
      <c r="G94" s="3077"/>
      <c r="H94" s="3078"/>
      <c r="I94" s="3078"/>
      <c r="J94" s="3078"/>
      <c r="K94" s="3078"/>
      <c r="L94" s="3078"/>
      <c r="M94" s="3078"/>
      <c r="N94" s="3078"/>
      <c r="O94" s="3078"/>
      <c r="P94" s="3078"/>
      <c r="Q94" s="3078"/>
      <c r="R94" s="3078"/>
      <c r="S94" s="3078"/>
      <c r="T94" s="3078"/>
      <c r="U94" s="3078"/>
      <c r="V94" s="3078"/>
      <c r="W94" s="3078"/>
      <c r="X94" s="3078"/>
      <c r="Y94" s="3078"/>
    </row>
    <row r="95" spans="1:25" s="1630" customFormat="1" ht="25.5">
      <c r="A95" s="2715">
        <f>COUNT($A$4:A94)+1</f>
        <v>11</v>
      </c>
      <c r="B95" s="2743" t="s">
        <v>3607</v>
      </c>
      <c r="C95" s="2929"/>
      <c r="D95" s="2745"/>
      <c r="E95" s="3045"/>
      <c r="F95" s="2713"/>
      <c r="G95" s="3074"/>
      <c r="H95" s="3075"/>
      <c r="I95" s="3075"/>
      <c r="J95" s="3075"/>
      <c r="K95" s="2199"/>
      <c r="L95" s="3075"/>
      <c r="M95" s="3075"/>
      <c r="N95" s="3075"/>
      <c r="O95" s="3075"/>
      <c r="P95" s="3075"/>
      <c r="Q95" s="2199"/>
      <c r="R95" s="3075"/>
      <c r="S95" s="2096"/>
      <c r="T95" s="2096"/>
      <c r="U95" s="2096"/>
      <c r="V95" s="2096"/>
      <c r="W95" s="2096"/>
      <c r="X95" s="2096"/>
      <c r="Y95" s="2096"/>
    </row>
    <row r="96" spans="1:25" s="1630" customFormat="1">
      <c r="A96" s="2746" t="s">
        <v>2744</v>
      </c>
      <c r="B96" s="2743" t="s">
        <v>3608</v>
      </c>
      <c r="C96" s="2929"/>
      <c r="D96" s="2745"/>
      <c r="E96" s="3045"/>
      <c r="F96" s="2713"/>
      <c r="G96" s="3074"/>
      <c r="H96" s="3075"/>
      <c r="I96" s="3075"/>
      <c r="J96" s="3075"/>
      <c r="K96" s="2199"/>
      <c r="L96" s="3075"/>
      <c r="M96" s="3075"/>
      <c r="N96" s="3075"/>
      <c r="O96" s="3075"/>
      <c r="P96" s="3075"/>
      <c r="Q96" s="2199"/>
      <c r="R96" s="3075"/>
      <c r="S96" s="2096"/>
      <c r="T96" s="2096"/>
      <c r="U96" s="2096"/>
      <c r="V96" s="2096"/>
      <c r="W96" s="2096"/>
      <c r="X96" s="2096"/>
      <c r="Y96" s="2096"/>
    </row>
    <row r="97" spans="1:25" s="1630" customFormat="1">
      <c r="A97" s="2743" t="s">
        <v>3580</v>
      </c>
      <c r="B97" s="2747" t="s">
        <v>3609</v>
      </c>
      <c r="C97" s="2929" t="s">
        <v>84</v>
      </c>
      <c r="D97" s="2745">
        <v>2</v>
      </c>
      <c r="E97" s="3045"/>
      <c r="F97" s="2713">
        <f>D97*E97</f>
        <v>0</v>
      </c>
      <c r="G97" s="3074"/>
      <c r="H97" s="3075"/>
      <c r="I97" s="3075"/>
      <c r="J97" s="3075"/>
      <c r="K97" s="2199"/>
      <c r="L97" s="3075"/>
      <c r="M97" s="3075"/>
      <c r="N97" s="3075"/>
      <c r="O97" s="3075"/>
      <c r="P97" s="3075"/>
      <c r="Q97" s="2199"/>
      <c r="R97" s="3075"/>
      <c r="S97" s="2096"/>
      <c r="T97" s="2096"/>
      <c r="U97" s="2096"/>
      <c r="V97" s="2096"/>
      <c r="W97" s="2096"/>
      <c r="X97" s="2096"/>
      <c r="Y97" s="2096"/>
    </row>
    <row r="98" spans="1:25" s="1630" customFormat="1">
      <c r="A98" s="2743"/>
      <c r="B98" s="2747"/>
      <c r="C98" s="2929"/>
      <c r="D98" s="2745"/>
      <c r="E98" s="3045"/>
      <c r="F98" s="2713"/>
      <c r="G98" s="3074"/>
      <c r="H98" s="3075"/>
      <c r="I98" s="3075"/>
      <c r="J98" s="3075"/>
      <c r="K98" s="2199"/>
      <c r="L98" s="3075"/>
      <c r="M98" s="3075"/>
      <c r="N98" s="3075"/>
      <c r="O98" s="3075"/>
      <c r="P98" s="3075"/>
      <c r="Q98" s="2199"/>
      <c r="R98" s="3075"/>
      <c r="S98" s="2096"/>
      <c r="T98" s="2096"/>
      <c r="U98" s="2096"/>
      <c r="V98" s="2096"/>
      <c r="W98" s="2096"/>
      <c r="X98" s="2096"/>
      <c r="Y98" s="2096"/>
    </row>
    <row r="99" spans="1:25" s="1630" customFormat="1">
      <c r="A99" s="2715">
        <f>COUNT($A$4:A98)+1</f>
        <v>12</v>
      </c>
      <c r="B99" s="2931" t="s">
        <v>3827</v>
      </c>
      <c r="C99" s="2929"/>
      <c r="D99" s="2745"/>
      <c r="E99" s="3045"/>
      <c r="F99" s="2713"/>
      <c r="G99" s="3074"/>
      <c r="H99" s="3075"/>
      <c r="I99" s="3075"/>
      <c r="J99" s="3075"/>
      <c r="K99" s="2199"/>
      <c r="L99" s="3075"/>
      <c r="M99" s="3075"/>
      <c r="N99" s="3075"/>
      <c r="O99" s="3075"/>
      <c r="P99" s="3075"/>
      <c r="Q99" s="2199"/>
      <c r="R99" s="3075"/>
      <c r="S99" s="2096"/>
      <c r="T99" s="2096"/>
      <c r="U99" s="2096"/>
      <c r="V99" s="2096"/>
      <c r="W99" s="2096"/>
      <c r="X99" s="2096"/>
      <c r="Y99" s="2096"/>
    </row>
    <row r="100" spans="1:25" s="1630" customFormat="1" ht="72">
      <c r="A100" s="2743"/>
      <c r="B100" s="2932" t="s">
        <v>3828</v>
      </c>
      <c r="C100" s="2929"/>
      <c r="D100" s="2745"/>
      <c r="E100" s="3045"/>
      <c r="F100" s="2713"/>
      <c r="G100" s="3074"/>
      <c r="H100" s="3075"/>
      <c r="I100" s="3075"/>
      <c r="J100" s="3075"/>
      <c r="K100" s="2199"/>
      <c r="L100" s="3075"/>
      <c r="M100" s="3075"/>
      <c r="N100" s="3075"/>
      <c r="O100" s="3075"/>
      <c r="P100" s="3075"/>
      <c r="Q100" s="2199"/>
      <c r="R100" s="3075"/>
      <c r="S100" s="2096"/>
      <c r="T100" s="2096"/>
      <c r="U100" s="2096"/>
      <c r="V100" s="2096"/>
      <c r="W100" s="2096"/>
      <c r="X100" s="2096"/>
      <c r="Y100" s="2096"/>
    </row>
    <row r="101" spans="1:25" s="1630" customFormat="1">
      <c r="A101" s="2746" t="s">
        <v>2744</v>
      </c>
      <c r="B101" s="2933" t="s">
        <v>3825</v>
      </c>
      <c r="C101" s="2929"/>
      <c r="D101" s="2745"/>
      <c r="E101" s="3045"/>
      <c r="F101" s="2713"/>
      <c r="G101" s="3074"/>
      <c r="H101" s="3075"/>
      <c r="I101" s="3075"/>
      <c r="J101" s="3075"/>
      <c r="K101" s="2199"/>
      <c r="L101" s="3075"/>
      <c r="M101" s="3075"/>
      <c r="N101" s="3075"/>
      <c r="O101" s="3075"/>
      <c r="P101" s="3075"/>
      <c r="Q101" s="2199"/>
      <c r="R101" s="3075"/>
      <c r="S101" s="2096"/>
      <c r="T101" s="2096"/>
      <c r="U101" s="2096"/>
      <c r="V101" s="2096"/>
      <c r="W101" s="2096"/>
      <c r="X101" s="2096"/>
      <c r="Y101" s="2096"/>
    </row>
    <row r="102" spans="1:25" s="1630" customFormat="1">
      <c r="A102" s="2743" t="s">
        <v>3580</v>
      </c>
      <c r="B102" s="2933" t="s">
        <v>3826</v>
      </c>
      <c r="C102" s="2929" t="s">
        <v>84</v>
      </c>
      <c r="D102" s="2745">
        <v>12</v>
      </c>
      <c r="E102" s="3045"/>
      <c r="F102" s="2713">
        <f>D102*E102</f>
        <v>0</v>
      </c>
      <c r="G102" s="3074"/>
      <c r="H102" s="3075"/>
      <c r="I102" s="3075"/>
      <c r="J102" s="3075"/>
      <c r="K102" s="2199"/>
      <c r="L102" s="3075"/>
      <c r="M102" s="3075"/>
      <c r="N102" s="3075"/>
      <c r="O102" s="3075"/>
      <c r="P102" s="3075"/>
      <c r="Q102" s="2199"/>
      <c r="R102" s="3075"/>
      <c r="S102" s="2096"/>
      <c r="T102" s="2096"/>
      <c r="U102" s="2096"/>
      <c r="V102" s="2096"/>
      <c r="W102" s="2096"/>
      <c r="X102" s="2096"/>
      <c r="Y102" s="2096"/>
    </row>
    <row r="103" spans="1:25" s="1630" customFormat="1">
      <c r="A103" s="2743"/>
      <c r="B103" s="2747"/>
      <c r="C103" s="2929"/>
      <c r="D103" s="2745"/>
      <c r="E103" s="3045"/>
      <c r="F103" s="2713"/>
      <c r="G103" s="3074"/>
      <c r="H103" s="3075"/>
      <c r="I103" s="3075"/>
      <c r="J103" s="3075"/>
      <c r="K103" s="2199"/>
      <c r="L103" s="3075"/>
      <c r="M103" s="3075"/>
      <c r="N103" s="3075"/>
      <c r="O103" s="3075"/>
      <c r="P103" s="3075"/>
      <c r="Q103" s="2199"/>
      <c r="R103" s="3075"/>
      <c r="S103" s="2096"/>
      <c r="T103" s="2096"/>
      <c r="U103" s="2096"/>
      <c r="V103" s="2096"/>
      <c r="W103" s="2096"/>
      <c r="X103" s="2096"/>
      <c r="Y103" s="2096"/>
    </row>
    <row r="104" spans="1:25" s="1630" customFormat="1" ht="25.5">
      <c r="A104" s="2754">
        <f>COUNT($A$4:A103)+1</f>
        <v>13</v>
      </c>
      <c r="B104" s="2755" t="s">
        <v>3613</v>
      </c>
      <c r="C104" s="2934"/>
      <c r="D104" s="2744"/>
      <c r="E104" s="3049"/>
      <c r="F104" s="2713"/>
      <c r="G104" s="3074"/>
      <c r="H104" s="3075"/>
      <c r="I104" s="3075"/>
      <c r="J104" s="3075"/>
      <c r="K104" s="2199"/>
      <c r="L104" s="3075"/>
      <c r="M104" s="3075"/>
      <c r="N104" s="3075"/>
      <c r="O104" s="3075"/>
      <c r="P104" s="3075"/>
      <c r="Q104" s="2199"/>
      <c r="R104" s="3075"/>
      <c r="S104" s="2096"/>
      <c r="T104" s="2096"/>
      <c r="U104" s="2096"/>
      <c r="V104" s="2096"/>
      <c r="W104" s="2096"/>
      <c r="X104" s="2096"/>
      <c r="Y104" s="2096"/>
    </row>
    <row r="105" spans="1:25" s="1630" customFormat="1">
      <c r="A105" s="2754"/>
      <c r="B105" s="2729" t="s">
        <v>3829</v>
      </c>
      <c r="C105" s="2929" t="s">
        <v>1579</v>
      </c>
      <c r="D105" s="2745">
        <v>2</v>
      </c>
      <c r="E105" s="3050"/>
      <c r="F105" s="2713">
        <f t="shared" ref="F105:F108" si="0">D105*E105</f>
        <v>0</v>
      </c>
      <c r="G105" s="3074"/>
      <c r="H105" s="3075"/>
      <c r="I105" s="3075"/>
      <c r="J105" s="3075"/>
      <c r="K105" s="2199"/>
      <c r="L105" s="3075"/>
      <c r="M105" s="3075"/>
      <c r="N105" s="3075"/>
      <c r="O105" s="3075"/>
      <c r="P105" s="3075"/>
      <c r="Q105" s="2199"/>
      <c r="R105" s="3075"/>
      <c r="S105" s="2096"/>
      <c r="T105" s="2096"/>
      <c r="U105" s="2096"/>
      <c r="V105" s="2096"/>
      <c r="W105" s="2096"/>
      <c r="X105" s="2096"/>
      <c r="Y105" s="2096"/>
    </row>
    <row r="106" spans="1:25" s="1630" customFormat="1">
      <c r="A106" s="2756"/>
      <c r="B106" s="2729" t="s">
        <v>3615</v>
      </c>
      <c r="C106" s="2929" t="s">
        <v>1579</v>
      </c>
      <c r="D106" s="2745">
        <v>1</v>
      </c>
      <c r="E106" s="3050"/>
      <c r="F106" s="2713">
        <f t="shared" si="0"/>
        <v>0</v>
      </c>
      <c r="G106" s="3074"/>
      <c r="H106" s="3075"/>
      <c r="I106" s="3075"/>
      <c r="J106" s="3075"/>
      <c r="K106" s="2199"/>
      <c r="L106" s="3075"/>
      <c r="M106" s="3075"/>
      <c r="N106" s="3075"/>
      <c r="O106" s="3075"/>
      <c r="P106" s="3075"/>
      <c r="Q106" s="2199"/>
      <c r="R106" s="3075"/>
      <c r="S106" s="2096"/>
      <c r="T106" s="2096"/>
      <c r="U106" s="2096"/>
      <c r="V106" s="2096"/>
      <c r="W106" s="2096"/>
      <c r="X106" s="2096"/>
      <c r="Y106" s="2096"/>
    </row>
    <row r="107" spans="1:25" s="1630" customFormat="1">
      <c r="A107" s="2757"/>
      <c r="B107" s="2729" t="s">
        <v>3706</v>
      </c>
      <c r="C107" s="2929" t="s">
        <v>1579</v>
      </c>
      <c r="D107" s="2745">
        <v>3</v>
      </c>
      <c r="E107" s="3045"/>
      <c r="F107" s="2713">
        <f t="shared" si="0"/>
        <v>0</v>
      </c>
      <c r="G107" s="3074"/>
      <c r="H107" s="3075"/>
      <c r="I107" s="3075"/>
      <c r="J107" s="3075"/>
      <c r="K107" s="2199"/>
      <c r="L107" s="3075"/>
      <c r="M107" s="3075"/>
      <c r="N107" s="3075"/>
      <c r="O107" s="3075"/>
      <c r="P107" s="3075"/>
      <c r="Q107" s="2199"/>
      <c r="R107" s="3075"/>
      <c r="S107" s="2096"/>
      <c r="T107" s="2096"/>
      <c r="U107" s="2096"/>
      <c r="V107" s="2096"/>
      <c r="W107" s="2096"/>
      <c r="X107" s="2096"/>
      <c r="Y107" s="2096"/>
    </row>
    <row r="108" spans="1:25" s="1630" customFormat="1">
      <c r="A108" s="2756"/>
      <c r="B108" s="2729" t="s">
        <v>3767</v>
      </c>
      <c r="C108" s="2929" t="s">
        <v>1579</v>
      </c>
      <c r="D108" s="2745">
        <v>2</v>
      </c>
      <c r="E108" s="3050"/>
      <c r="F108" s="2713">
        <f t="shared" si="0"/>
        <v>0</v>
      </c>
      <c r="G108" s="3074"/>
      <c r="H108" s="3075"/>
      <c r="I108" s="3075"/>
      <c r="J108" s="3075"/>
      <c r="K108" s="2199"/>
      <c r="L108" s="3075"/>
      <c r="M108" s="3075"/>
      <c r="N108" s="3075"/>
      <c r="O108" s="3075"/>
      <c r="P108" s="3075"/>
      <c r="Q108" s="2199"/>
      <c r="R108" s="3075"/>
      <c r="S108" s="2096"/>
      <c r="T108" s="2096"/>
      <c r="U108" s="2096"/>
      <c r="V108" s="2096"/>
      <c r="W108" s="2096"/>
      <c r="X108" s="2096"/>
      <c r="Y108" s="2096"/>
    </row>
    <row r="109" spans="1:25" s="1630" customFormat="1">
      <c r="A109" s="2756"/>
      <c r="B109" s="2729"/>
      <c r="C109" s="2929"/>
      <c r="D109" s="2745"/>
      <c r="E109" s="3050"/>
      <c r="F109" s="2713"/>
      <c r="G109" s="3074"/>
      <c r="H109" s="3075"/>
      <c r="I109" s="3075"/>
      <c r="J109" s="3075"/>
      <c r="K109" s="2199"/>
      <c r="L109" s="3075"/>
      <c r="M109" s="3075"/>
      <c r="N109" s="3075"/>
      <c r="O109" s="3075"/>
      <c r="P109" s="3075"/>
      <c r="Q109" s="2199"/>
      <c r="R109" s="3075"/>
      <c r="S109" s="2096"/>
      <c r="T109" s="2096"/>
      <c r="U109" s="2096"/>
      <c r="V109" s="2096"/>
      <c r="W109" s="2096"/>
      <c r="X109" s="2096"/>
      <c r="Y109" s="2096"/>
    </row>
    <row r="110" spans="1:25" s="1630" customFormat="1" ht="25.5">
      <c r="A110" s="2754">
        <f>COUNT($A$4:A109)+1</f>
        <v>14</v>
      </c>
      <c r="B110" s="2755" t="s">
        <v>3552</v>
      </c>
      <c r="C110" s="2934"/>
      <c r="D110" s="2744"/>
      <c r="E110" s="3049"/>
      <c r="F110" s="2713"/>
      <c r="G110" s="3074"/>
      <c r="H110" s="3075"/>
      <c r="I110" s="3075"/>
      <c r="J110" s="3075"/>
      <c r="K110" s="2199"/>
      <c r="L110" s="3075"/>
      <c r="M110" s="3075"/>
      <c r="N110" s="3075"/>
      <c r="O110" s="3075"/>
      <c r="P110" s="3075"/>
      <c r="Q110" s="2199"/>
      <c r="R110" s="3075"/>
      <c r="S110" s="2096"/>
      <c r="T110" s="2096"/>
      <c r="U110" s="2096"/>
      <c r="V110" s="2096"/>
      <c r="W110" s="2096"/>
      <c r="X110" s="2096"/>
      <c r="Y110" s="2096"/>
    </row>
    <row r="111" spans="1:25" s="1630" customFormat="1">
      <c r="A111" s="2756"/>
      <c r="B111" s="2729" t="s">
        <v>3709</v>
      </c>
      <c r="C111" s="2929" t="s">
        <v>1579</v>
      </c>
      <c r="D111" s="2745">
        <v>2</v>
      </c>
      <c r="E111" s="3050"/>
      <c r="F111" s="2713">
        <f t="shared" ref="F111" si="1">D111*E111</f>
        <v>0</v>
      </c>
      <c r="G111" s="3074"/>
      <c r="H111" s="3075"/>
      <c r="I111" s="3075"/>
      <c r="J111" s="3075"/>
      <c r="K111" s="2199"/>
      <c r="L111" s="3075"/>
      <c r="M111" s="3075"/>
      <c r="N111" s="3075"/>
      <c r="O111" s="3075"/>
      <c r="P111" s="3075"/>
      <c r="Q111" s="2199"/>
      <c r="R111" s="3075"/>
      <c r="S111" s="2096"/>
      <c r="T111" s="2096"/>
      <c r="U111" s="2096"/>
      <c r="V111" s="2096"/>
      <c r="W111" s="2096"/>
      <c r="X111" s="2096"/>
      <c r="Y111" s="2096"/>
    </row>
    <row r="112" spans="1:25" s="1630" customFormat="1">
      <c r="A112" s="2756"/>
      <c r="B112" s="2729"/>
      <c r="C112" s="2929"/>
      <c r="D112" s="2745"/>
      <c r="E112" s="3050"/>
      <c r="F112" s="2713"/>
      <c r="G112" s="3074"/>
      <c r="H112" s="3075"/>
      <c r="I112" s="3075"/>
      <c r="J112" s="3075"/>
      <c r="K112" s="2199"/>
      <c r="L112" s="3075"/>
      <c r="M112" s="3075"/>
      <c r="N112" s="3075"/>
      <c r="O112" s="3075"/>
      <c r="P112" s="3075"/>
      <c r="Q112" s="2199"/>
      <c r="R112" s="3075"/>
      <c r="S112" s="2096"/>
      <c r="T112" s="2096"/>
      <c r="U112" s="2096"/>
      <c r="V112" s="2096"/>
      <c r="W112" s="2096"/>
      <c r="X112" s="2096"/>
      <c r="Y112" s="2096"/>
    </row>
    <row r="113" spans="1:25" s="1630" customFormat="1" ht="25.5">
      <c r="A113" s="2692">
        <f>COUNT($A$3:A112)+1</f>
        <v>15</v>
      </c>
      <c r="B113" s="2729" t="s">
        <v>3533</v>
      </c>
      <c r="C113" s="2924"/>
      <c r="D113" s="2714"/>
      <c r="E113" s="3051"/>
      <c r="F113" s="2713"/>
      <c r="G113" s="3074"/>
      <c r="H113" s="3075"/>
      <c r="I113" s="3075"/>
      <c r="J113" s="3075"/>
      <c r="K113" s="2199"/>
      <c r="L113" s="3075"/>
      <c r="M113" s="3075"/>
      <c r="N113" s="3075"/>
      <c r="O113" s="3075"/>
      <c r="P113" s="3075"/>
      <c r="Q113" s="2199"/>
      <c r="R113" s="3075"/>
      <c r="S113" s="2096"/>
      <c r="T113" s="2096"/>
      <c r="U113" s="2096"/>
      <c r="V113" s="2096"/>
      <c r="W113" s="2096"/>
      <c r="X113" s="2096"/>
      <c r="Y113" s="2096"/>
    </row>
    <row r="114" spans="1:25" s="1630" customFormat="1">
      <c r="A114" s="2692"/>
      <c r="B114" s="2729" t="s">
        <v>3709</v>
      </c>
      <c r="C114" s="2729" t="s">
        <v>1579</v>
      </c>
      <c r="D114" s="2714">
        <v>2</v>
      </c>
      <c r="E114" s="3045"/>
      <c r="F114" s="2713" t="str">
        <f>IF(AND(D114&lt;&gt;"",E114&lt;&gt;""),D114*E114,"")</f>
        <v/>
      </c>
      <c r="G114" s="3074"/>
      <c r="H114" s="3075"/>
      <c r="I114" s="3075"/>
      <c r="J114" s="3075"/>
      <c r="K114" s="2199"/>
      <c r="L114" s="3075"/>
      <c r="M114" s="3075"/>
      <c r="N114" s="3075"/>
      <c r="O114" s="3075"/>
      <c r="P114" s="3075"/>
      <c r="Q114" s="2199"/>
      <c r="R114" s="3075"/>
      <c r="S114" s="2096"/>
      <c r="T114" s="2096"/>
      <c r="U114" s="2096"/>
      <c r="V114" s="2096"/>
      <c r="W114" s="2096"/>
      <c r="X114" s="2096"/>
      <c r="Y114" s="2096"/>
    </row>
    <row r="115" spans="1:25" s="1630" customFormat="1">
      <c r="A115" s="2739"/>
      <c r="B115" s="2729" t="s">
        <v>3772</v>
      </c>
      <c r="C115" s="2729" t="s">
        <v>1579</v>
      </c>
      <c r="D115" s="2714">
        <v>20</v>
      </c>
      <c r="E115" s="3045"/>
      <c r="F115" s="2713" t="str">
        <f>IF(AND(D115&lt;&gt;"",E115&lt;&gt;""),D115*E115,"")</f>
        <v/>
      </c>
      <c r="G115" s="3074"/>
      <c r="H115" s="3075"/>
      <c r="I115" s="3075"/>
      <c r="J115" s="3075"/>
      <c r="K115" s="2199"/>
      <c r="L115" s="3075"/>
      <c r="M115" s="3075"/>
      <c r="N115" s="3075"/>
      <c r="O115" s="3075"/>
      <c r="P115" s="3075"/>
      <c r="Q115" s="2199"/>
      <c r="R115" s="3075"/>
      <c r="S115" s="2096"/>
      <c r="T115" s="2096"/>
      <c r="U115" s="2096"/>
      <c r="V115" s="2096"/>
      <c r="W115" s="2096"/>
      <c r="X115" s="2096"/>
      <c r="Y115" s="2096"/>
    </row>
    <row r="116" spans="1:25" s="1630" customFormat="1">
      <c r="A116" s="2729" t="s">
        <v>3436</v>
      </c>
      <c r="B116" s="2729" t="s">
        <v>3535</v>
      </c>
      <c r="C116" s="2709"/>
      <c r="D116" s="2731"/>
      <c r="E116" s="3045"/>
      <c r="F116" s="2713"/>
      <c r="G116" s="3074"/>
      <c r="H116" s="3075"/>
      <c r="I116" s="3075"/>
      <c r="J116" s="3075"/>
      <c r="K116" s="2199"/>
      <c r="L116" s="3075"/>
      <c r="M116" s="3075"/>
      <c r="N116" s="3075"/>
      <c r="O116" s="3075"/>
      <c r="P116" s="3075"/>
      <c r="Q116" s="2199"/>
      <c r="R116" s="3075"/>
      <c r="S116" s="2096"/>
      <c r="T116" s="2096"/>
      <c r="U116" s="2096"/>
      <c r="V116" s="2096"/>
      <c r="W116" s="2096"/>
      <c r="X116" s="2096"/>
      <c r="Y116" s="2096"/>
    </row>
    <row r="117" spans="1:25" s="1630" customFormat="1">
      <c r="A117" s="2709"/>
      <c r="B117" s="2759"/>
      <c r="C117" s="2924"/>
      <c r="D117" s="2714"/>
      <c r="E117" s="3045"/>
      <c r="F117" s="2713"/>
      <c r="G117" s="3074"/>
      <c r="H117" s="3075"/>
      <c r="I117" s="3075"/>
      <c r="J117" s="3075"/>
      <c r="K117" s="2199"/>
      <c r="L117" s="3075"/>
      <c r="M117" s="3075"/>
      <c r="N117" s="3075"/>
      <c r="O117" s="3075"/>
      <c r="P117" s="3075"/>
      <c r="Q117" s="2199"/>
      <c r="R117" s="3075"/>
      <c r="S117" s="2096"/>
      <c r="T117" s="2096"/>
      <c r="U117" s="2096"/>
      <c r="V117" s="2096"/>
      <c r="W117" s="2096"/>
      <c r="X117" s="2096"/>
      <c r="Y117" s="2096"/>
    </row>
    <row r="118" spans="1:25" s="1630" customFormat="1">
      <c r="A118" s="2715">
        <f>COUNT($A$4:A117)+1</f>
        <v>16</v>
      </c>
      <c r="B118" s="2729" t="s">
        <v>3830</v>
      </c>
      <c r="C118" s="2935"/>
      <c r="D118" s="2714"/>
      <c r="E118" s="3045"/>
      <c r="F118" s="2713"/>
      <c r="G118" s="3079"/>
      <c r="H118" s="3075"/>
      <c r="I118" s="3075"/>
      <c r="J118" s="3075"/>
      <c r="K118" s="2199"/>
      <c r="L118" s="3075"/>
      <c r="M118" s="3075"/>
      <c r="N118" s="3075"/>
      <c r="O118" s="3075"/>
      <c r="P118" s="3075"/>
      <c r="Q118" s="2199"/>
      <c r="R118" s="3075"/>
      <c r="S118" s="2096"/>
      <c r="T118" s="2096"/>
      <c r="U118" s="2096"/>
      <c r="V118" s="2096"/>
      <c r="W118" s="2096"/>
      <c r="X118" s="2096"/>
      <c r="Y118" s="2096"/>
    </row>
    <row r="119" spans="1:25" s="1630" customFormat="1">
      <c r="A119" s="2753"/>
      <c r="B119" s="2761" t="s">
        <v>3831</v>
      </c>
      <c r="C119" s="2935"/>
      <c r="D119" s="2714"/>
      <c r="E119" s="3045"/>
      <c r="F119" s="2713"/>
      <c r="G119" s="3079"/>
      <c r="H119" s="3075"/>
      <c r="I119" s="3075"/>
      <c r="J119" s="3075"/>
      <c r="K119" s="2199"/>
      <c r="L119" s="3075"/>
      <c r="M119" s="3075"/>
      <c r="N119" s="3075"/>
      <c r="O119" s="3075"/>
      <c r="P119" s="3075"/>
      <c r="Q119" s="2199"/>
      <c r="R119" s="3075"/>
      <c r="S119" s="2096"/>
      <c r="T119" s="2096"/>
      <c r="U119" s="2096"/>
      <c r="V119" s="2096"/>
      <c r="W119" s="2096"/>
      <c r="X119" s="2096"/>
      <c r="Y119" s="2096"/>
    </row>
    <row r="120" spans="1:25" s="1630" customFormat="1">
      <c r="A120" s="2753"/>
      <c r="B120" s="2729" t="s">
        <v>3706</v>
      </c>
      <c r="C120" s="2935" t="s">
        <v>84</v>
      </c>
      <c r="D120" s="2714">
        <v>6</v>
      </c>
      <c r="E120" s="3045"/>
      <c r="F120" s="2713">
        <f t="shared" ref="F120:F121" si="2">D120*E120</f>
        <v>0</v>
      </c>
      <c r="G120" s="3079"/>
      <c r="H120" s="3075"/>
      <c r="I120" s="3075"/>
      <c r="J120" s="3075"/>
      <c r="K120" s="2199"/>
      <c r="L120" s="3075"/>
      <c r="M120" s="3075"/>
      <c r="N120" s="3075"/>
      <c r="O120" s="3075"/>
      <c r="P120" s="3075"/>
      <c r="Q120" s="2199"/>
      <c r="R120" s="3075"/>
      <c r="S120" s="2096"/>
      <c r="T120" s="2096"/>
      <c r="U120" s="2096"/>
      <c r="V120" s="2096"/>
      <c r="W120" s="2096"/>
      <c r="X120" s="2096"/>
      <c r="Y120" s="2096"/>
    </row>
    <row r="121" spans="1:25" s="1630" customFormat="1">
      <c r="A121" s="2753"/>
      <c r="B121" s="2729" t="s">
        <v>3767</v>
      </c>
      <c r="C121" s="2935" t="s">
        <v>84</v>
      </c>
      <c r="D121" s="2714">
        <v>3</v>
      </c>
      <c r="E121" s="3045"/>
      <c r="F121" s="2713">
        <f t="shared" si="2"/>
        <v>0</v>
      </c>
      <c r="G121" s="3079"/>
      <c r="H121" s="3075"/>
      <c r="I121" s="3075"/>
      <c r="J121" s="3075"/>
      <c r="K121" s="2199"/>
      <c r="L121" s="3075"/>
      <c r="M121" s="3075"/>
      <c r="N121" s="3075"/>
      <c r="O121" s="3075"/>
      <c r="P121" s="3075"/>
      <c r="Q121" s="2199"/>
      <c r="R121" s="3075"/>
      <c r="S121" s="2096"/>
      <c r="T121" s="2096"/>
      <c r="U121" s="2096"/>
      <c r="V121" s="2096"/>
      <c r="W121" s="2096"/>
      <c r="X121" s="2096"/>
      <c r="Y121" s="2096"/>
    </row>
    <row r="122" spans="1:25" s="1630" customFormat="1">
      <c r="A122" s="2753"/>
      <c r="B122" s="2761"/>
      <c r="C122" s="2935"/>
      <c r="D122" s="2714"/>
      <c r="E122" s="3045"/>
      <c r="F122" s="2713"/>
      <c r="G122" s="3079"/>
      <c r="H122" s="3075"/>
      <c r="I122" s="3075"/>
      <c r="J122" s="3075"/>
      <c r="K122" s="2199"/>
      <c r="L122" s="3075"/>
      <c r="M122" s="3075"/>
      <c r="N122" s="3075"/>
      <c r="O122" s="3075"/>
      <c r="P122" s="3075"/>
      <c r="Q122" s="2199"/>
      <c r="R122" s="3075"/>
      <c r="S122" s="2096"/>
      <c r="T122" s="2096"/>
      <c r="U122" s="2096"/>
      <c r="V122" s="2096"/>
      <c r="W122" s="2096"/>
      <c r="X122" s="2096"/>
      <c r="Y122" s="2096"/>
    </row>
    <row r="123" spans="1:25" s="1630" customFormat="1" ht="25.5">
      <c r="A123" s="2715">
        <f>COUNT($A$4:A122)+1</f>
        <v>17</v>
      </c>
      <c r="B123" s="2729" t="s">
        <v>3620</v>
      </c>
      <c r="C123" s="2935"/>
      <c r="D123" s="2714"/>
      <c r="E123" s="3052"/>
      <c r="F123" s="2713"/>
      <c r="G123" s="3079"/>
      <c r="H123" s="3075"/>
      <c r="I123" s="3075"/>
      <c r="J123" s="3075"/>
      <c r="K123" s="2199"/>
      <c r="L123" s="3075"/>
      <c r="M123" s="3075"/>
      <c r="N123" s="3075"/>
      <c r="O123" s="3075"/>
      <c r="P123" s="3075"/>
      <c r="Q123" s="2199"/>
      <c r="R123" s="3075"/>
      <c r="S123" s="2096"/>
      <c r="T123" s="2096"/>
      <c r="U123" s="2096"/>
      <c r="V123" s="2096"/>
      <c r="W123" s="2096"/>
      <c r="X123" s="2096"/>
      <c r="Y123" s="2096"/>
    </row>
    <row r="124" spans="1:25" s="1630" customFormat="1">
      <c r="A124" s="2753"/>
      <c r="B124" s="2729" t="s">
        <v>3621</v>
      </c>
      <c r="C124" s="2935"/>
      <c r="D124" s="2714"/>
      <c r="E124" s="3052"/>
      <c r="F124" s="2713"/>
      <c r="G124" s="3079"/>
      <c r="H124" s="3075"/>
      <c r="I124" s="3075"/>
      <c r="J124" s="3075"/>
      <c r="K124" s="2199"/>
      <c r="L124" s="3075"/>
      <c r="M124" s="3075"/>
      <c r="N124" s="3075"/>
      <c r="O124" s="3075"/>
      <c r="P124" s="3075"/>
      <c r="Q124" s="2199"/>
      <c r="R124" s="3075"/>
      <c r="S124" s="2096"/>
      <c r="T124" s="2096"/>
      <c r="U124" s="2096"/>
      <c r="V124" s="2096"/>
      <c r="W124" s="2096"/>
      <c r="X124" s="2096"/>
      <c r="Y124" s="2096"/>
    </row>
    <row r="125" spans="1:25" s="1630" customFormat="1">
      <c r="A125" s="2753"/>
      <c r="B125" s="2729" t="s">
        <v>3622</v>
      </c>
      <c r="C125" s="2935"/>
      <c r="D125" s="2714"/>
      <c r="E125" s="3052"/>
      <c r="F125" s="2713"/>
      <c r="G125" s="3079"/>
      <c r="H125" s="3075"/>
      <c r="I125" s="3075"/>
      <c r="J125" s="3075"/>
      <c r="K125" s="2199"/>
      <c r="L125" s="3075"/>
      <c r="M125" s="3075"/>
      <c r="N125" s="3075"/>
      <c r="O125" s="3075"/>
      <c r="P125" s="3075"/>
      <c r="Q125" s="2199"/>
      <c r="R125" s="3075"/>
      <c r="S125" s="2096"/>
      <c r="T125" s="2096"/>
      <c r="U125" s="2096"/>
      <c r="V125" s="2096"/>
      <c r="W125" s="2096"/>
      <c r="X125" s="2096"/>
      <c r="Y125" s="2096"/>
    </row>
    <row r="126" spans="1:25" s="1630" customFormat="1">
      <c r="A126" s="2753"/>
      <c r="B126" s="2729" t="s">
        <v>3623</v>
      </c>
      <c r="C126" s="2935"/>
      <c r="D126" s="2714"/>
      <c r="E126" s="3052"/>
      <c r="F126" s="2713"/>
      <c r="G126" s="3079"/>
      <c r="H126" s="3075"/>
      <c r="I126" s="3075"/>
      <c r="J126" s="3075"/>
      <c r="K126" s="2199"/>
      <c r="L126" s="3075"/>
      <c r="M126" s="3075"/>
      <c r="N126" s="3075"/>
      <c r="O126" s="3075"/>
      <c r="P126" s="3075"/>
      <c r="Q126" s="2199"/>
      <c r="R126" s="3075"/>
      <c r="S126" s="2096"/>
      <c r="T126" s="2096"/>
      <c r="U126" s="2096"/>
      <c r="V126" s="2096"/>
      <c r="W126" s="2096"/>
      <c r="X126" s="2096"/>
      <c r="Y126" s="2096"/>
    </row>
    <row r="127" spans="1:25" s="1630" customFormat="1">
      <c r="A127" s="2753"/>
      <c r="B127" s="2729" t="s">
        <v>3624</v>
      </c>
      <c r="C127" s="2935"/>
      <c r="D127" s="2714"/>
      <c r="E127" s="3052"/>
      <c r="F127" s="2713"/>
      <c r="G127" s="3079"/>
      <c r="H127" s="3075"/>
      <c r="I127" s="3075"/>
      <c r="J127" s="3075"/>
      <c r="K127" s="2199"/>
      <c r="L127" s="3075"/>
      <c r="M127" s="3075"/>
      <c r="N127" s="3075"/>
      <c r="O127" s="3075"/>
      <c r="P127" s="3075"/>
      <c r="Q127" s="2199"/>
      <c r="R127" s="3075"/>
      <c r="S127" s="2096"/>
      <c r="T127" s="2096"/>
      <c r="U127" s="2096"/>
      <c r="V127" s="2096"/>
      <c r="W127" s="2096"/>
      <c r="X127" s="2096"/>
      <c r="Y127" s="2096"/>
    </row>
    <row r="128" spans="1:25" s="1630" customFormat="1">
      <c r="A128" s="2753"/>
      <c r="B128" s="2729" t="s">
        <v>3625</v>
      </c>
      <c r="C128" s="2935"/>
      <c r="D128" s="2714"/>
      <c r="E128" s="3052"/>
      <c r="F128" s="2713"/>
      <c r="G128" s="3079"/>
      <c r="H128" s="3075"/>
      <c r="I128" s="3075"/>
      <c r="J128" s="3075"/>
      <c r="K128" s="2199"/>
      <c r="L128" s="3075"/>
      <c r="M128" s="3075"/>
      <c r="N128" s="3075"/>
      <c r="O128" s="3075"/>
      <c r="P128" s="3075"/>
      <c r="Q128" s="2199"/>
      <c r="R128" s="3075"/>
      <c r="S128" s="2096"/>
      <c r="T128" s="2096"/>
      <c r="U128" s="2096"/>
      <c r="V128" s="2096"/>
      <c r="W128" s="2096"/>
      <c r="X128" s="2096"/>
      <c r="Y128" s="2096"/>
    </row>
    <row r="129" spans="1:25" s="1630" customFormat="1">
      <c r="A129" s="2753"/>
      <c r="B129" s="2729" t="s">
        <v>3626</v>
      </c>
      <c r="C129" s="2935"/>
      <c r="D129" s="2714"/>
      <c r="E129" s="3052"/>
      <c r="F129" s="2713"/>
      <c r="G129" s="3079"/>
      <c r="H129" s="3075"/>
      <c r="I129" s="3075"/>
      <c r="J129" s="3075"/>
      <c r="K129" s="2199"/>
      <c r="L129" s="3075"/>
      <c r="M129" s="3075"/>
      <c r="N129" s="3075"/>
      <c r="O129" s="3075"/>
      <c r="P129" s="3075"/>
      <c r="Q129" s="2199"/>
      <c r="R129" s="3075"/>
      <c r="S129" s="2096"/>
      <c r="T129" s="2096"/>
      <c r="U129" s="2096"/>
      <c r="V129" s="2096"/>
      <c r="W129" s="2096"/>
      <c r="X129" s="2096"/>
      <c r="Y129" s="2096"/>
    </row>
    <row r="130" spans="1:25" s="1630" customFormat="1">
      <c r="A130" s="2753"/>
      <c r="B130" s="2729" t="s">
        <v>3627</v>
      </c>
      <c r="C130" s="2935"/>
      <c r="D130" s="2714"/>
      <c r="E130" s="3052"/>
      <c r="F130" s="2713"/>
      <c r="G130" s="3079"/>
      <c r="H130" s="3075"/>
      <c r="I130" s="3075"/>
      <c r="J130" s="3075"/>
      <c r="K130" s="2199"/>
      <c r="L130" s="3075"/>
      <c r="M130" s="3075"/>
      <c r="N130" s="3075"/>
      <c r="O130" s="3075"/>
      <c r="P130" s="3075"/>
      <c r="Q130" s="2199"/>
      <c r="R130" s="3075"/>
      <c r="S130" s="2096"/>
      <c r="T130" s="2096"/>
      <c r="U130" s="2096"/>
      <c r="V130" s="2096"/>
      <c r="W130" s="2096"/>
      <c r="X130" s="2096"/>
      <c r="Y130" s="2096"/>
    </row>
    <row r="131" spans="1:25" s="1630" customFormat="1" ht="25.5">
      <c r="A131" s="2753"/>
      <c r="B131" s="2737" t="s">
        <v>3628</v>
      </c>
      <c r="C131" s="2935"/>
      <c r="D131" s="2714"/>
      <c r="E131" s="3052"/>
      <c r="F131" s="2713"/>
      <c r="G131" s="3079"/>
      <c r="H131" s="3075"/>
      <c r="I131" s="3075"/>
      <c r="J131" s="3075"/>
      <c r="K131" s="2199"/>
      <c r="L131" s="3075"/>
      <c r="M131" s="3075"/>
      <c r="N131" s="3075"/>
      <c r="O131" s="3075"/>
      <c r="P131" s="3075"/>
      <c r="Q131" s="2199"/>
      <c r="R131" s="3075"/>
      <c r="S131" s="2096"/>
      <c r="T131" s="2096"/>
      <c r="U131" s="2096"/>
      <c r="V131" s="2096"/>
      <c r="W131" s="2096"/>
      <c r="X131" s="2096"/>
      <c r="Y131" s="2096"/>
    </row>
    <row r="132" spans="1:25" s="1630" customFormat="1">
      <c r="A132" s="2760" t="s">
        <v>2896</v>
      </c>
      <c r="B132" s="2729" t="s">
        <v>3629</v>
      </c>
      <c r="C132" s="2935"/>
      <c r="D132" s="2714"/>
      <c r="E132" s="3052"/>
      <c r="F132" s="2713"/>
      <c r="G132" s="3079"/>
      <c r="H132" s="3075"/>
      <c r="I132" s="3075"/>
      <c r="J132" s="3075"/>
      <c r="K132" s="2199"/>
      <c r="L132" s="3075"/>
      <c r="M132" s="3075"/>
      <c r="N132" s="3075"/>
      <c r="O132" s="3075"/>
      <c r="P132" s="3075"/>
      <c r="Q132" s="2199"/>
      <c r="R132" s="3075"/>
      <c r="S132" s="2096"/>
      <c r="T132" s="2096"/>
      <c r="U132" s="2096"/>
      <c r="V132" s="2096"/>
      <c r="W132" s="2096"/>
      <c r="X132" s="2096"/>
      <c r="Y132" s="2096"/>
    </row>
    <row r="133" spans="1:25" s="1630" customFormat="1">
      <c r="A133" s="2760"/>
      <c r="B133" s="2729" t="s">
        <v>3630</v>
      </c>
      <c r="C133" s="2935"/>
      <c r="D133" s="2714"/>
      <c r="E133" s="3053"/>
      <c r="F133" s="2713"/>
      <c r="G133" s="3079"/>
      <c r="H133" s="3075"/>
      <c r="I133" s="3075"/>
      <c r="J133" s="3075"/>
      <c r="K133" s="2199"/>
      <c r="L133" s="3075"/>
      <c r="M133" s="3075"/>
      <c r="N133" s="3075"/>
      <c r="O133" s="3075"/>
      <c r="P133" s="3075"/>
      <c r="Q133" s="2199"/>
      <c r="R133" s="3075"/>
      <c r="S133" s="2096"/>
      <c r="T133" s="2096"/>
      <c r="U133" s="2096"/>
      <c r="V133" s="2096"/>
      <c r="W133" s="2096"/>
      <c r="X133" s="2096"/>
      <c r="Y133" s="2096"/>
    </row>
    <row r="134" spans="1:25" s="1630" customFormat="1">
      <c r="A134" s="2753"/>
      <c r="B134" s="2761" t="s">
        <v>3778</v>
      </c>
      <c r="C134" s="2935" t="s">
        <v>84</v>
      </c>
      <c r="D134" s="2714">
        <v>1</v>
      </c>
      <c r="E134" s="3045"/>
      <c r="F134" s="2713">
        <f t="shared" ref="F134:F136" si="3">D134*E134</f>
        <v>0</v>
      </c>
      <c r="G134" s="3079"/>
      <c r="H134" s="3075"/>
      <c r="I134" s="3075"/>
      <c r="J134" s="3075"/>
      <c r="K134" s="2199"/>
      <c r="L134" s="3075"/>
      <c r="M134" s="3075"/>
      <c r="N134" s="3075"/>
      <c r="O134" s="3075"/>
      <c r="P134" s="3075"/>
      <c r="Q134" s="2199"/>
      <c r="R134" s="3075"/>
      <c r="S134" s="2096"/>
      <c r="T134" s="2096"/>
      <c r="U134" s="2096"/>
      <c r="V134" s="2096"/>
      <c r="W134" s="2096"/>
      <c r="X134" s="2096"/>
      <c r="Y134" s="2096"/>
    </row>
    <row r="135" spans="1:25" s="1630" customFormat="1">
      <c r="A135" s="2753"/>
      <c r="B135" s="2761" t="s">
        <v>3832</v>
      </c>
      <c r="C135" s="2935" t="s">
        <v>84</v>
      </c>
      <c r="D135" s="2714">
        <v>1</v>
      </c>
      <c r="E135" s="3045"/>
      <c r="F135" s="2713">
        <f t="shared" si="3"/>
        <v>0</v>
      </c>
      <c r="G135" s="3079"/>
      <c r="H135" s="3075"/>
      <c r="I135" s="3075"/>
      <c r="J135" s="3075"/>
      <c r="K135" s="2199"/>
      <c r="L135" s="3075"/>
      <c r="M135" s="3075"/>
      <c r="N135" s="3075"/>
      <c r="O135" s="3075"/>
      <c r="P135" s="3075"/>
      <c r="Q135" s="2199"/>
      <c r="R135" s="3075"/>
      <c r="S135" s="2096"/>
      <c r="T135" s="2096"/>
      <c r="U135" s="2096"/>
      <c r="V135" s="2096"/>
      <c r="W135" s="2096"/>
      <c r="X135" s="2096"/>
      <c r="Y135" s="2096"/>
    </row>
    <row r="136" spans="1:25" s="1630" customFormat="1">
      <c r="A136" s="2753"/>
      <c r="B136" s="2761" t="s">
        <v>3833</v>
      </c>
      <c r="C136" s="2935" t="s">
        <v>84</v>
      </c>
      <c r="D136" s="2714">
        <v>2</v>
      </c>
      <c r="E136" s="3045"/>
      <c r="F136" s="2713">
        <f t="shared" si="3"/>
        <v>0</v>
      </c>
      <c r="G136" s="3079"/>
      <c r="H136" s="3075"/>
      <c r="I136" s="3075"/>
      <c r="J136" s="3075"/>
      <c r="K136" s="2199"/>
      <c r="L136" s="3075"/>
      <c r="M136" s="3075"/>
      <c r="N136" s="3075"/>
      <c r="O136" s="3075"/>
      <c r="P136" s="3075"/>
      <c r="Q136" s="2199"/>
      <c r="R136" s="3075"/>
      <c r="S136" s="2096"/>
      <c r="T136" s="2096"/>
      <c r="U136" s="2096"/>
      <c r="V136" s="2096"/>
      <c r="W136" s="2096"/>
      <c r="X136" s="2096"/>
      <c r="Y136" s="2096"/>
    </row>
    <row r="137" spans="1:25" s="1630" customFormat="1">
      <c r="A137" s="2753"/>
      <c r="B137" s="2761"/>
      <c r="C137" s="2935"/>
      <c r="D137" s="2714"/>
      <c r="E137" s="3045"/>
      <c r="F137" s="2713"/>
      <c r="G137" s="3079"/>
      <c r="H137" s="3075"/>
      <c r="I137" s="3075"/>
      <c r="J137" s="3075"/>
      <c r="K137" s="2199"/>
      <c r="L137" s="3075"/>
      <c r="M137" s="3075"/>
      <c r="N137" s="3075"/>
      <c r="O137" s="3075"/>
      <c r="P137" s="3075"/>
      <c r="Q137" s="2199"/>
      <c r="R137" s="3075"/>
      <c r="S137" s="2096"/>
      <c r="T137" s="2096"/>
      <c r="U137" s="2096"/>
      <c r="V137" s="2096"/>
      <c r="W137" s="2096"/>
      <c r="X137" s="2096"/>
      <c r="Y137" s="2096"/>
    </row>
    <row r="138" spans="1:25" s="1630" customFormat="1" ht="25.5">
      <c r="A138" s="2715">
        <f>COUNT($A$4:A137)+1</f>
        <v>18</v>
      </c>
      <c r="B138" s="2729" t="s">
        <v>3620</v>
      </c>
      <c r="C138" s="2935"/>
      <c r="D138" s="2714"/>
      <c r="E138" s="3052"/>
      <c r="F138" s="2713"/>
      <c r="G138" s="3079"/>
      <c r="H138" s="3075"/>
      <c r="I138" s="3075"/>
      <c r="J138" s="3075"/>
      <c r="K138" s="2199"/>
      <c r="L138" s="3075"/>
      <c r="M138" s="3075"/>
      <c r="N138" s="3075"/>
      <c r="O138" s="3075"/>
      <c r="P138" s="3075"/>
      <c r="Q138" s="2199"/>
      <c r="R138" s="3075"/>
      <c r="S138" s="2096"/>
      <c r="T138" s="2096"/>
      <c r="U138" s="2096"/>
      <c r="V138" s="2096"/>
      <c r="W138" s="2096"/>
      <c r="X138" s="2096"/>
      <c r="Y138" s="2096"/>
    </row>
    <row r="139" spans="1:25" s="1630" customFormat="1">
      <c r="A139" s="2753"/>
      <c r="B139" s="2729" t="s">
        <v>3621</v>
      </c>
      <c r="C139" s="2935"/>
      <c r="D139" s="2714"/>
      <c r="E139" s="3052"/>
      <c r="F139" s="2713"/>
      <c r="G139" s="3079"/>
      <c r="H139" s="3075"/>
      <c r="I139" s="3075"/>
      <c r="J139" s="3075"/>
      <c r="K139" s="2199"/>
      <c r="L139" s="3075"/>
      <c r="M139" s="3075"/>
      <c r="N139" s="3075"/>
      <c r="O139" s="3075"/>
      <c r="P139" s="3075"/>
      <c r="Q139" s="2199"/>
      <c r="R139" s="3075"/>
      <c r="S139" s="2096"/>
      <c r="T139" s="2096"/>
      <c r="U139" s="2096"/>
      <c r="V139" s="2096"/>
      <c r="W139" s="2096"/>
      <c r="X139" s="2096"/>
      <c r="Y139" s="2096"/>
    </row>
    <row r="140" spans="1:25" s="1630" customFormat="1">
      <c r="A140" s="2753"/>
      <c r="B140" s="2729" t="s">
        <v>3622</v>
      </c>
      <c r="C140" s="2935"/>
      <c r="D140" s="2714"/>
      <c r="E140" s="3052"/>
      <c r="F140" s="2713"/>
      <c r="G140" s="3079"/>
      <c r="H140" s="3075"/>
      <c r="I140" s="3075"/>
      <c r="J140" s="3075"/>
      <c r="K140" s="2199"/>
      <c r="L140" s="3075"/>
      <c r="M140" s="3075"/>
      <c r="N140" s="3075"/>
      <c r="O140" s="3075"/>
      <c r="P140" s="3075"/>
      <c r="Q140" s="2199"/>
      <c r="R140" s="3075"/>
      <c r="S140" s="2096"/>
      <c r="T140" s="2096"/>
      <c r="U140" s="2096"/>
      <c r="V140" s="2096"/>
      <c r="W140" s="2096"/>
      <c r="X140" s="2096"/>
      <c r="Y140" s="2096"/>
    </row>
    <row r="141" spans="1:25" s="1630" customFormat="1">
      <c r="A141" s="2753"/>
      <c r="B141" s="2729" t="s">
        <v>3623</v>
      </c>
      <c r="C141" s="2935"/>
      <c r="D141" s="2714"/>
      <c r="E141" s="3052"/>
      <c r="F141" s="2713"/>
      <c r="G141" s="3079"/>
      <c r="H141" s="3075"/>
      <c r="I141" s="3075"/>
      <c r="J141" s="3075"/>
      <c r="K141" s="2199"/>
      <c r="L141" s="3075"/>
      <c r="M141" s="3075"/>
      <c r="N141" s="3075"/>
      <c r="O141" s="3075"/>
      <c r="P141" s="3075"/>
      <c r="Q141" s="2199"/>
      <c r="R141" s="3075"/>
      <c r="S141" s="2096"/>
      <c r="T141" s="2096"/>
      <c r="U141" s="2096"/>
      <c r="V141" s="2096"/>
      <c r="W141" s="2096"/>
      <c r="X141" s="2096"/>
      <c r="Y141" s="2096"/>
    </row>
    <row r="142" spans="1:25" s="1630" customFormat="1">
      <c r="A142" s="2753"/>
      <c r="B142" s="2729" t="s">
        <v>3624</v>
      </c>
      <c r="C142" s="2935"/>
      <c r="D142" s="2714"/>
      <c r="E142" s="3052"/>
      <c r="F142" s="2713"/>
      <c r="G142" s="3079"/>
      <c r="H142" s="3075"/>
      <c r="I142" s="3075"/>
      <c r="J142" s="3075"/>
      <c r="K142" s="2199"/>
      <c r="L142" s="3075"/>
      <c r="M142" s="3075"/>
      <c r="N142" s="3075"/>
      <c r="O142" s="3075"/>
      <c r="P142" s="3075"/>
      <c r="Q142" s="2199"/>
      <c r="R142" s="3075"/>
      <c r="S142" s="2096"/>
      <c r="T142" s="2096"/>
      <c r="U142" s="2096"/>
      <c r="V142" s="2096"/>
      <c r="W142" s="2096"/>
      <c r="X142" s="2096"/>
      <c r="Y142" s="2096"/>
    </row>
    <row r="143" spans="1:25" s="1630" customFormat="1">
      <c r="A143" s="2753"/>
      <c r="B143" s="2729" t="s">
        <v>3625</v>
      </c>
      <c r="C143" s="2935"/>
      <c r="D143" s="2714"/>
      <c r="E143" s="3052"/>
      <c r="F143" s="2713"/>
      <c r="G143" s="3079"/>
      <c r="H143" s="3075"/>
      <c r="I143" s="3075"/>
      <c r="J143" s="3075"/>
      <c r="K143" s="2199"/>
      <c r="L143" s="3075"/>
      <c r="M143" s="3075"/>
      <c r="N143" s="3075"/>
      <c r="O143" s="3075"/>
      <c r="P143" s="3075"/>
      <c r="Q143" s="2199"/>
      <c r="R143" s="3075"/>
      <c r="S143" s="2096"/>
      <c r="T143" s="2096"/>
      <c r="U143" s="2096"/>
      <c r="V143" s="2096"/>
      <c r="W143" s="2096"/>
      <c r="X143" s="2096"/>
      <c r="Y143" s="2096"/>
    </row>
    <row r="144" spans="1:25" s="1630" customFormat="1">
      <c r="A144" s="2753"/>
      <c r="B144" s="2729" t="s">
        <v>3626</v>
      </c>
      <c r="C144" s="2935"/>
      <c r="D144" s="2714"/>
      <c r="E144" s="3052"/>
      <c r="F144" s="2713"/>
      <c r="G144" s="3079"/>
      <c r="H144" s="3075"/>
      <c r="I144" s="3075"/>
      <c r="J144" s="3075"/>
      <c r="K144" s="2199"/>
      <c r="L144" s="3075"/>
      <c r="M144" s="3075"/>
      <c r="N144" s="3075"/>
      <c r="O144" s="3075"/>
      <c r="P144" s="3075"/>
      <c r="Q144" s="2199"/>
      <c r="R144" s="3075"/>
      <c r="S144" s="2096"/>
      <c r="T144" s="2096"/>
      <c r="U144" s="2096"/>
      <c r="V144" s="2096"/>
      <c r="W144" s="2096"/>
      <c r="X144" s="2096"/>
      <c r="Y144" s="2096"/>
    </row>
    <row r="145" spans="1:25" s="1630" customFormat="1">
      <c r="A145" s="2753"/>
      <c r="B145" s="2729" t="s">
        <v>3627</v>
      </c>
      <c r="C145" s="2935"/>
      <c r="D145" s="2714"/>
      <c r="E145" s="3052"/>
      <c r="F145" s="2713"/>
      <c r="G145" s="3079"/>
      <c r="H145" s="3075"/>
      <c r="I145" s="3075"/>
      <c r="J145" s="3075"/>
      <c r="K145" s="2199"/>
      <c r="L145" s="3075"/>
      <c r="M145" s="3075"/>
      <c r="N145" s="3075"/>
      <c r="O145" s="3075"/>
      <c r="P145" s="3075"/>
      <c r="Q145" s="2199"/>
      <c r="R145" s="3075"/>
      <c r="S145" s="2096"/>
      <c r="T145" s="2096"/>
      <c r="U145" s="2096"/>
      <c r="V145" s="2096"/>
      <c r="W145" s="2096"/>
      <c r="X145" s="2096"/>
      <c r="Y145" s="2096"/>
    </row>
    <row r="146" spans="1:25" s="1630" customFormat="1" ht="25.5">
      <c r="A146" s="2753"/>
      <c r="B146" s="2737" t="s">
        <v>3628</v>
      </c>
      <c r="C146" s="2935"/>
      <c r="D146" s="2714"/>
      <c r="E146" s="3052"/>
      <c r="F146" s="2713"/>
      <c r="G146" s="3079"/>
      <c r="H146" s="3075"/>
      <c r="I146" s="3075"/>
      <c r="J146" s="3075"/>
      <c r="K146" s="2199"/>
      <c r="L146" s="3075"/>
      <c r="M146" s="3075"/>
      <c r="N146" s="3075"/>
      <c r="O146" s="3075"/>
      <c r="P146" s="3075"/>
      <c r="Q146" s="2199"/>
      <c r="R146" s="3075"/>
      <c r="S146" s="2096"/>
      <c r="T146" s="2096"/>
      <c r="U146" s="2096"/>
      <c r="V146" s="2096"/>
      <c r="W146" s="2096"/>
      <c r="X146" s="2096"/>
      <c r="Y146" s="2096"/>
    </row>
    <row r="147" spans="1:25" s="1630" customFormat="1">
      <c r="A147" s="2760" t="s">
        <v>2896</v>
      </c>
      <c r="B147" s="2729" t="s">
        <v>3629</v>
      </c>
      <c r="C147" s="2935"/>
      <c r="D147" s="2714"/>
      <c r="E147" s="3052"/>
      <c r="F147" s="2713"/>
      <c r="G147" s="3079"/>
      <c r="H147" s="3075"/>
      <c r="I147" s="3075"/>
      <c r="J147" s="3075"/>
      <c r="K147" s="2199"/>
      <c r="L147" s="3075"/>
      <c r="M147" s="3075"/>
      <c r="N147" s="3075"/>
      <c r="O147" s="3075"/>
      <c r="P147" s="3075"/>
      <c r="Q147" s="2199"/>
      <c r="R147" s="3075"/>
      <c r="S147" s="2096"/>
      <c r="T147" s="2096"/>
      <c r="U147" s="2096"/>
      <c r="V147" s="2096"/>
      <c r="W147" s="2096"/>
      <c r="X147" s="2096"/>
      <c r="Y147" s="2096"/>
    </row>
    <row r="148" spans="1:25" s="1630" customFormat="1">
      <c r="A148" s="2760"/>
      <c r="B148" s="2729" t="s">
        <v>3635</v>
      </c>
      <c r="C148" s="2935"/>
      <c r="D148" s="2714"/>
      <c r="E148" s="3053"/>
      <c r="F148" s="2713"/>
      <c r="G148" s="3079"/>
      <c r="H148" s="3075"/>
      <c r="I148" s="3075"/>
      <c r="J148" s="3075"/>
      <c r="K148" s="2199"/>
      <c r="L148" s="3075"/>
      <c r="M148" s="3075"/>
      <c r="N148" s="3075"/>
      <c r="O148" s="3075"/>
      <c r="P148" s="3075"/>
      <c r="Q148" s="2199"/>
      <c r="R148" s="3075"/>
      <c r="S148" s="2096"/>
      <c r="T148" s="2096"/>
      <c r="U148" s="2096"/>
      <c r="V148" s="2096"/>
      <c r="W148" s="2096"/>
      <c r="X148" s="2096"/>
      <c r="Y148" s="2096"/>
    </row>
    <row r="149" spans="1:25" s="1630" customFormat="1">
      <c r="A149" s="2753"/>
      <c r="B149" s="2729" t="s">
        <v>3709</v>
      </c>
      <c r="C149" s="2935" t="s">
        <v>84</v>
      </c>
      <c r="D149" s="2714">
        <v>1</v>
      </c>
      <c r="E149" s="3045"/>
      <c r="F149" s="2713">
        <f t="shared" ref="F149" si="4">D149*E149</f>
        <v>0</v>
      </c>
      <c r="G149" s="3079"/>
      <c r="H149" s="3075"/>
      <c r="I149" s="3075"/>
      <c r="J149" s="3075"/>
      <c r="K149" s="2199"/>
      <c r="L149" s="3075"/>
      <c r="M149" s="3075"/>
      <c r="N149" s="3075"/>
      <c r="O149" s="3075"/>
      <c r="P149" s="3075"/>
      <c r="Q149" s="2199"/>
      <c r="R149" s="3075"/>
      <c r="S149" s="2096"/>
      <c r="T149" s="2096"/>
      <c r="U149" s="2096"/>
      <c r="V149" s="2096"/>
      <c r="W149" s="2096"/>
      <c r="X149" s="2096"/>
      <c r="Y149" s="2096"/>
    </row>
    <row r="150" spans="1:25" s="1630" customFormat="1" ht="15">
      <c r="A150" s="2753"/>
      <c r="B150" s="2762"/>
      <c r="C150" s="2936"/>
      <c r="D150" s="2763"/>
      <c r="E150" s="3054"/>
      <c r="F150" s="2685"/>
      <c r="G150" s="3079"/>
      <c r="H150" s="3075"/>
      <c r="I150" s="3075"/>
      <c r="J150" s="3075"/>
      <c r="K150" s="2199"/>
      <c r="L150" s="3075"/>
      <c r="M150" s="3075"/>
      <c r="N150" s="3075"/>
      <c r="O150" s="3075"/>
      <c r="P150" s="3075"/>
      <c r="Q150" s="2199"/>
      <c r="R150" s="3075"/>
      <c r="S150" s="2096"/>
      <c r="T150" s="2096"/>
      <c r="U150" s="2096"/>
      <c r="V150" s="2096"/>
      <c r="W150" s="2096"/>
      <c r="X150" s="2096"/>
      <c r="Y150" s="2096"/>
    </row>
    <row r="151" spans="1:25" s="1630" customFormat="1">
      <c r="A151" s="2764">
        <f>COUNT($A$3:A150)+1</f>
        <v>19</v>
      </c>
      <c r="B151" s="2729" t="s">
        <v>3637</v>
      </c>
      <c r="C151" s="2732" t="s">
        <v>84</v>
      </c>
      <c r="D151" s="2732">
        <v>5</v>
      </c>
      <c r="E151" s="3045"/>
      <c r="F151" s="2732">
        <f t="shared" ref="F151" si="5">D151*E151</f>
        <v>0</v>
      </c>
      <c r="G151" s="3079"/>
      <c r="H151" s="3075"/>
      <c r="I151" s="3075"/>
      <c r="J151" s="3075"/>
      <c r="K151" s="2199"/>
      <c r="L151" s="3075"/>
      <c r="M151" s="3075"/>
      <c r="N151" s="3075"/>
      <c r="O151" s="3075"/>
      <c r="P151" s="3075"/>
      <c r="Q151" s="2199"/>
      <c r="R151" s="3075"/>
      <c r="S151" s="2096"/>
      <c r="T151" s="2096"/>
      <c r="U151" s="2096"/>
      <c r="V151" s="2096"/>
      <c r="W151" s="2096"/>
      <c r="X151" s="2096"/>
      <c r="Y151" s="2096"/>
    </row>
    <row r="152" spans="1:25" s="1630" customFormat="1">
      <c r="A152" s="2765"/>
      <c r="B152" s="2766"/>
      <c r="C152" s="2929"/>
      <c r="D152" s="2744"/>
      <c r="E152" s="3055"/>
      <c r="F152" s="2713"/>
      <c r="G152" s="3079"/>
      <c r="H152" s="3075"/>
      <c r="I152" s="3075"/>
      <c r="J152" s="3075"/>
      <c r="K152" s="2199"/>
      <c r="L152" s="3075"/>
      <c r="M152" s="3075"/>
      <c r="N152" s="3075"/>
      <c r="O152" s="3075"/>
      <c r="P152" s="3075"/>
      <c r="Q152" s="2199"/>
      <c r="R152" s="3075"/>
      <c r="S152" s="2096"/>
      <c r="T152" s="2096"/>
      <c r="U152" s="2096"/>
      <c r="V152" s="2096"/>
      <c r="W152" s="2096"/>
      <c r="X152" s="2096"/>
      <c r="Y152" s="2096"/>
    </row>
    <row r="153" spans="1:25" s="1630" customFormat="1">
      <c r="A153" s="2764">
        <f>COUNT($A$3:A152)+1</f>
        <v>20</v>
      </c>
      <c r="B153" s="2729" t="s">
        <v>3638</v>
      </c>
      <c r="C153" s="2769"/>
      <c r="D153" s="2768"/>
      <c r="E153" s="3045"/>
      <c r="F153" s="2713"/>
      <c r="G153" s="3074"/>
      <c r="H153" s="3074"/>
      <c r="I153" s="3074"/>
      <c r="J153" s="3075"/>
      <c r="K153" s="3075"/>
      <c r="L153" s="3075"/>
      <c r="M153" s="2199"/>
      <c r="N153" s="3075"/>
      <c r="O153" s="3075"/>
      <c r="P153" s="3075"/>
      <c r="Q153" s="3075"/>
      <c r="R153" s="3075"/>
      <c r="S153" s="2199"/>
      <c r="T153" s="3075"/>
      <c r="U153" s="2096"/>
      <c r="V153" s="2096"/>
      <c r="W153" s="2096"/>
      <c r="X153" s="2096"/>
      <c r="Y153" s="2096"/>
    </row>
    <row r="154" spans="1:25" s="1630" customFormat="1" ht="25.5">
      <c r="A154" s="2769"/>
      <c r="B154" s="2729" t="s">
        <v>3639</v>
      </c>
      <c r="C154" s="2769" t="s">
        <v>214</v>
      </c>
      <c r="D154" s="2768">
        <v>90</v>
      </c>
      <c r="E154" s="3045"/>
      <c r="F154" s="2713">
        <f>D154*E154</f>
        <v>0</v>
      </c>
      <c r="G154" s="3074"/>
      <c r="H154" s="3074"/>
      <c r="I154" s="3074"/>
      <c r="J154" s="3075"/>
      <c r="K154" s="3075"/>
      <c r="L154" s="3075"/>
      <c r="M154" s="2199"/>
      <c r="N154" s="3075"/>
      <c r="O154" s="3075"/>
      <c r="P154" s="3075"/>
      <c r="Q154" s="3075"/>
      <c r="R154" s="3075"/>
      <c r="S154" s="2199"/>
      <c r="T154" s="3075"/>
      <c r="U154" s="2096"/>
      <c r="V154" s="2096"/>
      <c r="W154" s="2096"/>
      <c r="X154" s="2096"/>
      <c r="Y154" s="2096"/>
    </row>
    <row r="155" spans="1:25" s="1630" customFormat="1">
      <c r="A155" s="2765" t="s">
        <v>2896</v>
      </c>
      <c r="B155" s="2766" t="s">
        <v>3640</v>
      </c>
      <c r="C155" s="2929"/>
      <c r="D155" s="2744"/>
      <c r="E155" s="2767"/>
      <c r="F155" s="2713"/>
      <c r="G155" s="3079"/>
      <c r="H155" s="3075"/>
      <c r="I155" s="3075"/>
      <c r="J155" s="3075"/>
      <c r="K155" s="2199"/>
      <c r="L155" s="3075"/>
      <c r="M155" s="3075"/>
      <c r="N155" s="3075"/>
      <c r="O155" s="3075"/>
      <c r="P155" s="3075"/>
      <c r="Q155" s="2199"/>
      <c r="R155" s="3075"/>
      <c r="S155" s="2096"/>
      <c r="T155" s="2096"/>
      <c r="U155" s="2096"/>
      <c r="V155" s="2096"/>
      <c r="W155" s="2096"/>
      <c r="X155" s="2096"/>
      <c r="Y155" s="2096"/>
    </row>
    <row r="156" spans="1:25" s="1630" customFormat="1">
      <c r="A156" s="2765"/>
      <c r="B156" s="2766"/>
      <c r="C156" s="2929"/>
      <c r="D156" s="2744"/>
      <c r="E156" s="2767"/>
      <c r="F156" s="2713"/>
      <c r="G156" s="3079"/>
      <c r="H156" s="3075"/>
      <c r="I156" s="3075"/>
      <c r="J156" s="3075"/>
      <c r="K156" s="2199"/>
      <c r="L156" s="3075"/>
      <c r="M156" s="3075"/>
      <c r="N156" s="3075"/>
      <c r="O156" s="3075"/>
      <c r="P156" s="3075"/>
      <c r="Q156" s="2199"/>
      <c r="R156" s="3075"/>
      <c r="S156" s="2096"/>
      <c r="T156" s="2096"/>
      <c r="U156" s="2096"/>
      <c r="V156" s="2096"/>
      <c r="W156" s="2096"/>
      <c r="X156" s="2096"/>
      <c r="Y156" s="2096"/>
    </row>
    <row r="157" spans="1:25" s="1630" customFormat="1">
      <c r="A157" s="2765"/>
      <c r="B157" s="2766"/>
      <c r="C157" s="2929"/>
      <c r="D157" s="2744"/>
      <c r="E157" s="2767"/>
      <c r="F157" s="2713"/>
      <c r="G157" s="3079"/>
      <c r="H157" s="3075"/>
      <c r="I157" s="3075"/>
      <c r="J157" s="3075"/>
      <c r="K157" s="2199"/>
      <c r="L157" s="3075"/>
      <c r="M157" s="3075"/>
      <c r="N157" s="3075"/>
      <c r="O157" s="3075"/>
      <c r="P157" s="3075"/>
      <c r="Q157" s="2199"/>
      <c r="R157" s="3075"/>
      <c r="S157" s="2096"/>
      <c r="T157" s="2096"/>
      <c r="U157" s="2096"/>
      <c r="V157" s="2096"/>
      <c r="W157" s="2096"/>
      <c r="X157" s="2096"/>
      <c r="Y157" s="2096"/>
    </row>
    <row r="158" spans="1:25" s="1630" customFormat="1">
      <c r="A158" s="2770"/>
      <c r="B158" s="2716"/>
      <c r="C158" s="2870"/>
      <c r="D158" s="2681"/>
      <c r="E158" s="2685"/>
      <c r="F158" s="2685"/>
      <c r="G158" s="3079"/>
      <c r="H158" s="3075"/>
      <c r="I158" s="3075"/>
      <c r="J158" s="3075"/>
      <c r="K158" s="2199"/>
      <c r="L158" s="3075"/>
      <c r="M158" s="3075"/>
      <c r="N158" s="3075"/>
      <c r="O158" s="3075"/>
      <c r="P158" s="3075"/>
      <c r="Q158" s="2199"/>
      <c r="R158" s="3075"/>
      <c r="S158" s="2096"/>
      <c r="T158" s="2096"/>
      <c r="U158" s="2096"/>
      <c r="V158" s="2096"/>
      <c r="W158" s="2096"/>
      <c r="X158" s="2096"/>
      <c r="Y158" s="2096"/>
    </row>
    <row r="159" spans="1:25" s="2697" customFormat="1">
      <c r="A159" s="2770"/>
      <c r="B159" s="2716" t="s">
        <v>2826</v>
      </c>
      <c r="C159" s="2870"/>
      <c r="D159" s="2681"/>
      <c r="E159" s="2685"/>
      <c r="F159" s="2685">
        <f>SUM(F1:F158)</f>
        <v>0</v>
      </c>
      <c r="G159" s="3072"/>
      <c r="H159" s="3072"/>
      <c r="I159" s="3072"/>
      <c r="J159" s="3072"/>
      <c r="K159" s="3072"/>
      <c r="L159" s="3072"/>
      <c r="M159" s="3072"/>
      <c r="N159" s="3072"/>
      <c r="O159" s="3072"/>
      <c r="P159" s="3072"/>
      <c r="Q159" s="3072"/>
      <c r="R159" s="3072"/>
      <c r="S159" s="3072"/>
      <c r="T159" s="3072"/>
      <c r="U159" s="3072"/>
      <c r="V159" s="3072"/>
      <c r="W159" s="3072"/>
      <c r="X159" s="3072"/>
      <c r="Y159" s="3072"/>
    </row>
    <row r="160" spans="1:25" s="2697" customFormat="1">
      <c r="A160" s="2770"/>
      <c r="B160" s="2716"/>
      <c r="C160" s="2870"/>
      <c r="D160" s="2681"/>
      <c r="E160" s="2685"/>
      <c r="F160" s="2685"/>
      <c r="G160" s="3072"/>
      <c r="H160" s="3072"/>
      <c r="I160" s="3072"/>
      <c r="J160" s="3072"/>
      <c r="K160" s="3072"/>
      <c r="L160" s="3072"/>
      <c r="M160" s="3072"/>
      <c r="N160" s="3072"/>
      <c r="O160" s="3072"/>
      <c r="P160" s="3072"/>
      <c r="Q160" s="3072"/>
      <c r="R160" s="3072"/>
      <c r="S160" s="3072"/>
      <c r="T160" s="3072"/>
      <c r="U160" s="3072"/>
      <c r="V160" s="3072"/>
      <c r="W160" s="3072"/>
      <c r="X160" s="3072"/>
      <c r="Y160" s="3072"/>
    </row>
    <row r="161" spans="1:18">
      <c r="A161" s="2656"/>
      <c r="E161" s="2648"/>
      <c r="F161" s="2800"/>
      <c r="G161" s="3071"/>
      <c r="H161" s="3071"/>
      <c r="I161" s="3071"/>
      <c r="J161" s="3071"/>
      <c r="K161" s="3071"/>
      <c r="L161" s="3071"/>
      <c r="M161" s="3071"/>
      <c r="N161" s="3071"/>
      <c r="O161" s="3071"/>
      <c r="P161" s="3071"/>
      <c r="Q161" s="3071"/>
      <c r="R161" s="3071"/>
    </row>
    <row r="162" spans="1:18">
      <c r="A162" s="2656"/>
      <c r="E162" s="2648"/>
      <c r="F162" s="2800"/>
      <c r="G162" s="3071"/>
      <c r="H162" s="3071"/>
      <c r="I162" s="3071"/>
      <c r="J162" s="3071"/>
      <c r="K162" s="3071"/>
      <c r="L162" s="3071"/>
      <c r="M162" s="3071"/>
      <c r="N162" s="3071"/>
      <c r="O162" s="3071"/>
      <c r="P162" s="3071"/>
      <c r="Q162" s="3071"/>
      <c r="R162" s="3071"/>
    </row>
    <row r="163" spans="1:18">
      <c r="A163" s="2656"/>
      <c r="E163" s="2648"/>
      <c r="F163" s="2800"/>
      <c r="G163" s="3071"/>
      <c r="H163" s="3071"/>
      <c r="I163" s="3071"/>
      <c r="J163" s="3071"/>
      <c r="K163" s="3071"/>
      <c r="L163" s="3071"/>
      <c r="M163" s="3071"/>
      <c r="N163" s="3071"/>
      <c r="O163" s="3071"/>
      <c r="P163" s="3071"/>
      <c r="Q163" s="3071"/>
      <c r="R163" s="3071"/>
    </row>
    <row r="164" spans="1:18">
      <c r="A164" s="2656"/>
      <c r="C164" s="2648"/>
      <c r="E164" s="2648"/>
      <c r="F164" s="2800"/>
      <c r="G164" s="3071"/>
      <c r="H164" s="3071"/>
      <c r="I164" s="3071"/>
      <c r="J164" s="3071"/>
      <c r="K164" s="3071"/>
      <c r="L164" s="3071"/>
      <c r="M164" s="3071"/>
      <c r="N164" s="3071"/>
      <c r="O164" s="3071"/>
      <c r="P164" s="3071"/>
      <c r="Q164" s="3071"/>
      <c r="R164" s="3071"/>
    </row>
    <row r="165" spans="1:18">
      <c r="A165" s="2656"/>
      <c r="C165" s="2648"/>
      <c r="E165" s="2648"/>
      <c r="F165" s="2800"/>
      <c r="G165" s="3071"/>
      <c r="H165" s="3071"/>
      <c r="I165" s="3071"/>
      <c r="J165" s="3071"/>
      <c r="K165" s="3071"/>
      <c r="L165" s="3071"/>
      <c r="M165" s="3071"/>
      <c r="N165" s="3071"/>
      <c r="O165" s="3071"/>
      <c r="P165" s="3071"/>
      <c r="Q165" s="3071"/>
      <c r="R165" s="3071"/>
    </row>
    <row r="166" spans="1:18">
      <c r="A166" s="2656"/>
      <c r="B166" s="2661"/>
      <c r="C166" s="2648"/>
      <c r="E166" s="2648"/>
      <c r="F166" s="2800"/>
      <c r="G166" s="3071"/>
      <c r="H166" s="3071"/>
      <c r="I166" s="3071"/>
      <c r="J166" s="3071"/>
      <c r="K166" s="3071"/>
      <c r="L166" s="3071"/>
      <c r="M166" s="3071"/>
      <c r="N166" s="3071"/>
      <c r="O166" s="3071"/>
      <c r="P166" s="3071"/>
      <c r="Q166" s="3071"/>
      <c r="R166" s="3071"/>
    </row>
    <row r="167" spans="1:18">
      <c r="A167" s="2656"/>
      <c r="C167" s="2648"/>
      <c r="E167" s="2648"/>
      <c r="F167" s="2800"/>
      <c r="G167" s="3071"/>
      <c r="H167" s="3071"/>
      <c r="I167" s="3071"/>
      <c r="J167" s="3071"/>
      <c r="K167" s="3071"/>
      <c r="L167" s="3071"/>
      <c r="M167" s="3071"/>
      <c r="N167" s="3071"/>
      <c r="O167" s="3071"/>
      <c r="P167" s="3071"/>
      <c r="Q167" s="3071"/>
      <c r="R167" s="3071"/>
    </row>
    <row r="168" spans="1:18">
      <c r="A168" s="2656"/>
      <c r="E168" s="2648"/>
      <c r="F168" s="2800"/>
      <c r="G168" s="3071"/>
      <c r="H168" s="3071"/>
      <c r="I168" s="3071"/>
      <c r="J168" s="3071"/>
      <c r="K168" s="3071"/>
      <c r="L168" s="3071"/>
      <c r="M168" s="3071"/>
      <c r="N168" s="3071"/>
      <c r="O168" s="3071"/>
      <c r="P168" s="3071"/>
      <c r="Q168" s="3071"/>
      <c r="R168" s="3071"/>
    </row>
    <row r="169" spans="1:18">
      <c r="A169" s="2656"/>
      <c r="E169" s="2648"/>
      <c r="F169" s="2800"/>
      <c r="G169" s="3071"/>
      <c r="H169" s="3071"/>
      <c r="I169" s="3071"/>
      <c r="J169" s="3071"/>
      <c r="K169" s="3071"/>
      <c r="L169" s="3071"/>
      <c r="M169" s="3071"/>
      <c r="N169" s="3071"/>
      <c r="O169" s="3071"/>
      <c r="P169" s="3071"/>
      <c r="Q169" s="3071"/>
      <c r="R169" s="3071"/>
    </row>
    <row r="170" spans="1:18">
      <c r="A170" s="2656"/>
      <c r="E170" s="2648"/>
      <c r="F170" s="2800"/>
      <c r="G170" s="3071"/>
      <c r="H170" s="3071"/>
      <c r="I170" s="3071"/>
      <c r="J170" s="3071"/>
      <c r="K170" s="3071"/>
      <c r="L170" s="3071"/>
      <c r="M170" s="3071"/>
      <c r="N170" s="3071"/>
      <c r="O170" s="3071"/>
      <c r="P170" s="3071"/>
      <c r="Q170" s="3071"/>
      <c r="R170" s="3071"/>
    </row>
    <row r="171" spans="1:18">
      <c r="A171" s="2656"/>
      <c r="B171" s="2661"/>
      <c r="E171" s="2648"/>
      <c r="F171" s="2800"/>
      <c r="G171" s="3071"/>
      <c r="H171" s="3071"/>
      <c r="I171" s="3071"/>
      <c r="J171" s="3071"/>
      <c r="K171" s="3071"/>
      <c r="L171" s="3071"/>
      <c r="M171" s="3071"/>
      <c r="N171" s="3071"/>
      <c r="O171" s="3071"/>
      <c r="P171" s="3071"/>
      <c r="Q171" s="3071"/>
      <c r="R171" s="3071"/>
    </row>
    <row r="172" spans="1:18">
      <c r="A172" s="2656"/>
      <c r="B172" s="2658"/>
      <c r="E172" s="2648"/>
      <c r="F172" s="2800"/>
      <c r="G172" s="3071"/>
      <c r="H172" s="3071"/>
      <c r="I172" s="3071"/>
      <c r="J172" s="3071"/>
      <c r="K172" s="3071"/>
      <c r="L172" s="3071"/>
      <c r="M172" s="3071"/>
      <c r="N172" s="3071"/>
      <c r="O172" s="3071"/>
      <c r="P172" s="3071"/>
      <c r="Q172" s="3071"/>
      <c r="R172" s="3071"/>
    </row>
    <row r="173" spans="1:18">
      <c r="A173" s="2656"/>
      <c r="B173" s="2661"/>
      <c r="E173" s="2648"/>
      <c r="F173" s="2800"/>
      <c r="G173" s="3071"/>
      <c r="H173" s="3071"/>
      <c r="I173" s="3071"/>
      <c r="J173" s="3071"/>
      <c r="K173" s="3071"/>
      <c r="L173" s="3071"/>
      <c r="M173" s="3071"/>
      <c r="N173" s="3071"/>
      <c r="O173" s="3071"/>
      <c r="P173" s="3071"/>
      <c r="Q173" s="3071"/>
      <c r="R173" s="3071"/>
    </row>
    <row r="174" spans="1:18">
      <c r="A174" s="2656"/>
      <c r="E174" s="2648"/>
      <c r="F174" s="2800"/>
      <c r="G174" s="3071"/>
      <c r="H174" s="3071"/>
      <c r="I174" s="3071"/>
      <c r="J174" s="3071"/>
      <c r="K174" s="3071"/>
      <c r="L174" s="3071"/>
      <c r="M174" s="3071"/>
      <c r="N174" s="3071"/>
      <c r="O174" s="3071"/>
      <c r="P174" s="3071"/>
      <c r="Q174" s="3071"/>
      <c r="R174" s="3071"/>
    </row>
    <row r="175" spans="1:18" ht="27.2" customHeight="1">
      <c r="A175" s="2656"/>
      <c r="B175" s="2850"/>
      <c r="E175" s="2648"/>
      <c r="F175" s="2800"/>
      <c r="G175" s="3071"/>
      <c r="H175" s="3071"/>
      <c r="I175" s="3071"/>
      <c r="J175" s="3071"/>
      <c r="K175" s="3071"/>
      <c r="L175" s="3071"/>
      <c r="M175" s="3071"/>
      <c r="N175" s="3071"/>
      <c r="O175" s="3071"/>
      <c r="P175" s="3071"/>
      <c r="Q175" s="3071"/>
      <c r="R175" s="3071"/>
    </row>
    <row r="176" spans="1:18">
      <c r="A176" s="2656"/>
      <c r="B176" s="2850"/>
      <c r="G176" s="3071"/>
      <c r="H176" s="3071"/>
      <c r="I176" s="3071"/>
      <c r="J176" s="3071"/>
      <c r="K176" s="3071"/>
      <c r="L176" s="3071"/>
      <c r="M176" s="3071"/>
      <c r="N176" s="3071"/>
      <c r="O176" s="3071"/>
      <c r="P176" s="3071"/>
      <c r="Q176" s="3071"/>
      <c r="R176" s="3071"/>
    </row>
    <row r="177" spans="1:18">
      <c r="A177" s="2656"/>
      <c r="B177" s="2661"/>
      <c r="C177" s="2648"/>
      <c r="G177" s="3071"/>
      <c r="H177" s="3071"/>
      <c r="I177" s="3071"/>
      <c r="J177" s="3071"/>
      <c r="K177" s="3071"/>
      <c r="L177" s="3071"/>
      <c r="M177" s="3071"/>
      <c r="N177" s="3071"/>
      <c r="O177" s="3071"/>
      <c r="P177" s="3071"/>
      <c r="Q177" s="3071"/>
      <c r="R177" s="3071"/>
    </row>
    <row r="178" spans="1:18">
      <c r="A178" s="2656"/>
      <c r="G178" s="3071"/>
      <c r="H178" s="3071"/>
      <c r="I178" s="3071"/>
      <c r="J178" s="3071"/>
      <c r="K178" s="3071"/>
      <c r="L178" s="3071"/>
      <c r="M178" s="3071"/>
      <c r="N178" s="3071"/>
      <c r="O178" s="3071"/>
      <c r="P178" s="3071"/>
      <c r="Q178" s="3071"/>
      <c r="R178" s="3071"/>
    </row>
    <row r="179" spans="1:18" ht="65.25" customHeight="1">
      <c r="A179" s="2656"/>
      <c r="G179" s="3071"/>
      <c r="H179" s="3071"/>
      <c r="I179" s="3071"/>
      <c r="J179" s="3071"/>
      <c r="K179" s="3071"/>
      <c r="L179" s="3071"/>
      <c r="M179" s="3071"/>
      <c r="N179" s="3071"/>
      <c r="O179" s="3071"/>
      <c r="P179" s="3071"/>
      <c r="Q179" s="3071"/>
      <c r="R179" s="3071"/>
    </row>
    <row r="180" spans="1:18">
      <c r="A180" s="2656"/>
      <c r="G180" s="3071"/>
      <c r="H180" s="3071"/>
      <c r="I180" s="3071"/>
      <c r="J180" s="3071"/>
      <c r="K180" s="3071"/>
      <c r="L180" s="3071"/>
      <c r="M180" s="3071"/>
      <c r="N180" s="3071"/>
      <c r="O180" s="3071"/>
      <c r="P180" s="3071"/>
      <c r="Q180" s="3071"/>
      <c r="R180" s="3071"/>
    </row>
    <row r="181" spans="1:18">
      <c r="A181" s="2656"/>
      <c r="G181" s="3071"/>
      <c r="H181" s="3071"/>
      <c r="I181" s="3071"/>
      <c r="J181" s="3071"/>
      <c r="K181" s="3071"/>
      <c r="L181" s="3071"/>
      <c r="M181" s="3071"/>
      <c r="N181" s="3071"/>
      <c r="O181" s="3071"/>
      <c r="P181" s="3071"/>
      <c r="Q181" s="3071"/>
      <c r="R181" s="3071"/>
    </row>
    <row r="182" spans="1:18">
      <c r="A182" s="2656"/>
      <c r="G182" s="3071"/>
      <c r="H182" s="3071"/>
      <c r="I182" s="3071"/>
      <c r="J182" s="3071"/>
      <c r="K182" s="3071"/>
      <c r="L182" s="3071"/>
      <c r="M182" s="3071"/>
      <c r="N182" s="3071"/>
      <c r="O182" s="3071"/>
      <c r="P182" s="3071"/>
      <c r="Q182" s="3071"/>
      <c r="R182" s="3071"/>
    </row>
    <row r="183" spans="1:18">
      <c r="A183" s="2656"/>
      <c r="E183" s="2648"/>
      <c r="F183" s="2797"/>
      <c r="G183" s="3071"/>
      <c r="H183" s="3071"/>
      <c r="I183" s="3071"/>
      <c r="J183" s="3071"/>
      <c r="K183" s="3071"/>
      <c r="L183" s="3071"/>
      <c r="M183" s="3071"/>
      <c r="N183" s="3071"/>
      <c r="O183" s="3071"/>
      <c r="P183" s="3071"/>
      <c r="Q183" s="3071"/>
      <c r="R183" s="3071"/>
    </row>
    <row r="184" spans="1:18">
      <c r="A184" s="2656"/>
      <c r="G184" s="3071"/>
      <c r="H184" s="3071"/>
      <c r="I184" s="3071"/>
      <c r="J184" s="3071"/>
      <c r="K184" s="3071"/>
      <c r="L184" s="3071"/>
      <c r="M184" s="3071"/>
      <c r="N184" s="3071"/>
      <c r="O184" s="3071"/>
      <c r="P184" s="3071"/>
      <c r="Q184" s="3071"/>
      <c r="R184" s="3071"/>
    </row>
    <row r="185" spans="1:18">
      <c r="A185" s="2656"/>
      <c r="G185" s="3071"/>
      <c r="H185" s="3071"/>
      <c r="I185" s="3071"/>
      <c r="J185" s="3071"/>
      <c r="K185" s="3071"/>
      <c r="L185" s="3071"/>
      <c r="M185" s="3071"/>
      <c r="N185" s="3071"/>
      <c r="O185" s="3071"/>
      <c r="P185" s="3071"/>
      <c r="Q185" s="3071"/>
      <c r="R185" s="3071"/>
    </row>
    <row r="186" spans="1:18">
      <c r="A186" s="3525"/>
      <c r="B186" s="3525"/>
      <c r="C186" s="3525"/>
      <c r="D186" s="3525"/>
      <c r="G186" s="3071"/>
      <c r="H186" s="3071"/>
      <c r="I186" s="3071"/>
      <c r="J186" s="3071"/>
      <c r="K186" s="3071"/>
      <c r="L186" s="3071"/>
      <c r="M186" s="3071"/>
      <c r="N186" s="3071"/>
      <c r="O186" s="3071"/>
      <c r="P186" s="3071"/>
      <c r="Q186" s="3071"/>
      <c r="R186" s="3071"/>
    </row>
    <row r="187" spans="1:18">
      <c r="A187" s="2798"/>
      <c r="B187" s="2799"/>
      <c r="C187" s="2798"/>
      <c r="D187" s="2922"/>
      <c r="G187" s="3071"/>
      <c r="H187" s="3071"/>
      <c r="I187" s="3071"/>
      <c r="J187" s="3071"/>
      <c r="K187" s="3071"/>
      <c r="L187" s="3071"/>
      <c r="M187" s="3071"/>
      <c r="N187" s="3071"/>
      <c r="O187" s="3071"/>
      <c r="P187" s="3071"/>
      <c r="Q187" s="3071"/>
      <c r="R187" s="3071"/>
    </row>
    <row r="188" spans="1:18">
      <c r="A188" s="2656"/>
      <c r="C188" s="2798"/>
      <c r="D188" s="2922"/>
      <c r="G188" s="3071"/>
      <c r="H188" s="3071"/>
      <c r="I188" s="3071"/>
      <c r="J188" s="3071"/>
      <c r="K188" s="3071"/>
      <c r="L188" s="3071"/>
      <c r="M188" s="3071"/>
      <c r="N188" s="3071"/>
      <c r="O188" s="3071"/>
      <c r="P188" s="3071"/>
      <c r="Q188" s="3071"/>
      <c r="R188" s="3071"/>
    </row>
    <row r="189" spans="1:18">
      <c r="A189" s="2656"/>
      <c r="C189" s="2648"/>
      <c r="G189" s="3071"/>
      <c r="H189" s="3071"/>
      <c r="I189" s="3071"/>
      <c r="J189" s="3071"/>
      <c r="K189" s="3071"/>
      <c r="L189" s="3071"/>
      <c r="M189" s="3071"/>
      <c r="N189" s="3071"/>
      <c r="O189" s="3071"/>
      <c r="P189" s="3071"/>
      <c r="Q189" s="3071"/>
      <c r="R189" s="3071"/>
    </row>
    <row r="190" spans="1:18">
      <c r="A190" s="2656"/>
      <c r="C190" s="2648"/>
      <c r="G190" s="3071"/>
      <c r="H190" s="3071"/>
      <c r="I190" s="3071"/>
      <c r="J190" s="3071"/>
      <c r="K190" s="3071"/>
      <c r="L190" s="3071"/>
      <c r="M190" s="3071"/>
      <c r="N190" s="3071"/>
      <c r="O190" s="3071"/>
      <c r="P190" s="3071"/>
      <c r="Q190" s="3071"/>
      <c r="R190" s="3071"/>
    </row>
    <row r="191" spans="1:18">
      <c r="A191" s="2656"/>
      <c r="G191" s="3071"/>
      <c r="H191" s="3071"/>
      <c r="I191" s="3071"/>
      <c r="J191" s="3071"/>
      <c r="K191" s="3071"/>
      <c r="L191" s="3071"/>
      <c r="M191" s="3071"/>
      <c r="N191" s="3071"/>
      <c r="O191" s="3071"/>
      <c r="P191" s="3071"/>
      <c r="Q191" s="3071"/>
      <c r="R191" s="3071"/>
    </row>
    <row r="192" spans="1:18">
      <c r="A192" s="2656"/>
      <c r="G192" s="3071"/>
      <c r="H192" s="3071"/>
      <c r="I192" s="3071"/>
      <c r="J192" s="3071"/>
      <c r="K192" s="3071"/>
      <c r="L192" s="3071"/>
      <c r="M192" s="3071"/>
      <c r="N192" s="3071"/>
      <c r="O192" s="3071"/>
      <c r="P192" s="3071"/>
      <c r="Q192" s="3071"/>
      <c r="R192" s="3071"/>
    </row>
    <row r="193" spans="1:18">
      <c r="A193" s="2656"/>
      <c r="C193" s="2648"/>
      <c r="G193" s="3071"/>
      <c r="H193" s="3071"/>
      <c r="I193" s="3071"/>
      <c r="J193" s="3071"/>
      <c r="K193" s="3071"/>
      <c r="L193" s="3071"/>
      <c r="M193" s="3071"/>
      <c r="N193" s="3071"/>
      <c r="O193" s="3071"/>
      <c r="P193" s="3071"/>
      <c r="Q193" s="3071"/>
      <c r="R193" s="3071"/>
    </row>
    <row r="194" spans="1:18">
      <c r="A194" s="2656"/>
      <c r="C194" s="2648"/>
      <c r="G194" s="3071"/>
      <c r="H194" s="3071"/>
      <c r="I194" s="3071"/>
      <c r="J194" s="3071"/>
      <c r="K194" s="3071"/>
      <c r="L194" s="3071"/>
      <c r="M194" s="3071"/>
      <c r="N194" s="3071"/>
      <c r="O194" s="3071"/>
      <c r="P194" s="3071"/>
      <c r="Q194" s="3071"/>
      <c r="R194" s="3071"/>
    </row>
    <row r="195" spans="1:18">
      <c r="A195" s="2656"/>
      <c r="B195" s="2658"/>
      <c r="C195" s="2648"/>
      <c r="G195" s="3071"/>
      <c r="H195" s="3071"/>
      <c r="I195" s="3071"/>
      <c r="J195" s="3071"/>
      <c r="K195" s="3071"/>
      <c r="L195" s="3071"/>
      <c r="M195" s="3071"/>
      <c r="N195" s="3071"/>
      <c r="O195" s="3071"/>
      <c r="P195" s="3071"/>
      <c r="Q195" s="3071"/>
      <c r="R195" s="3071"/>
    </row>
    <row r="196" spans="1:18">
      <c r="A196" s="2656"/>
      <c r="C196" s="2648"/>
      <c r="G196" s="3071"/>
      <c r="H196" s="3071"/>
      <c r="I196" s="3071"/>
      <c r="J196" s="3071"/>
      <c r="K196" s="3071"/>
      <c r="L196" s="3071"/>
      <c r="M196" s="3071"/>
      <c r="N196" s="3071"/>
      <c r="O196" s="3071"/>
      <c r="P196" s="3071"/>
      <c r="Q196" s="3071"/>
      <c r="R196" s="3071"/>
    </row>
    <row r="197" spans="1:18">
      <c r="A197" s="2645"/>
      <c r="B197" s="2198"/>
      <c r="C197" s="2648"/>
      <c r="G197" s="3071"/>
      <c r="H197" s="3071"/>
      <c r="I197" s="3071"/>
      <c r="J197" s="3071"/>
      <c r="K197" s="3071"/>
      <c r="L197" s="3071"/>
      <c r="M197" s="3071"/>
      <c r="N197" s="3071"/>
      <c r="O197" s="3071"/>
      <c r="P197" s="3071"/>
      <c r="Q197" s="3071"/>
      <c r="R197" s="3071"/>
    </row>
    <row r="198" spans="1:18">
      <c r="A198" s="2656"/>
      <c r="C198" s="2648"/>
      <c r="G198" s="3071"/>
      <c r="H198" s="3071"/>
      <c r="I198" s="3071"/>
      <c r="J198" s="3071"/>
      <c r="K198" s="3071"/>
      <c r="L198" s="3071"/>
      <c r="M198" s="3071"/>
      <c r="N198" s="3071"/>
      <c r="O198" s="3071"/>
      <c r="P198" s="3071"/>
      <c r="Q198" s="3071"/>
      <c r="R198" s="3071"/>
    </row>
    <row r="199" spans="1:18">
      <c r="A199" s="2656"/>
      <c r="B199" s="2198"/>
      <c r="C199" s="2648"/>
      <c r="G199" s="3071"/>
      <c r="H199" s="3071"/>
      <c r="I199" s="3071"/>
      <c r="J199" s="3071"/>
      <c r="K199" s="3071"/>
      <c r="L199" s="3071"/>
      <c r="M199" s="3071"/>
      <c r="N199" s="3071"/>
      <c r="O199" s="3071"/>
      <c r="P199" s="3071"/>
      <c r="Q199" s="3071"/>
      <c r="R199" s="3071"/>
    </row>
    <row r="200" spans="1:18">
      <c r="A200" s="2656"/>
      <c r="B200" s="2198"/>
      <c r="C200" s="2648"/>
      <c r="G200" s="3071"/>
      <c r="H200" s="3071"/>
      <c r="I200" s="3071"/>
      <c r="J200" s="3071"/>
      <c r="K200" s="3071"/>
      <c r="L200" s="3071"/>
      <c r="M200" s="3071"/>
      <c r="N200" s="3071"/>
      <c r="O200" s="3071"/>
      <c r="P200" s="3071"/>
      <c r="Q200" s="3071"/>
      <c r="R200" s="3071"/>
    </row>
    <row r="201" spans="1:18">
      <c r="A201" s="2656"/>
      <c r="B201" s="2198"/>
      <c r="C201" s="2648"/>
      <c r="G201" s="3071"/>
      <c r="H201" s="3071"/>
      <c r="I201" s="3071"/>
      <c r="J201" s="3071"/>
      <c r="K201" s="3071"/>
      <c r="L201" s="3071"/>
      <c r="M201" s="3071"/>
      <c r="N201" s="3071"/>
      <c r="O201" s="3071"/>
      <c r="P201" s="3071"/>
      <c r="Q201" s="3071"/>
      <c r="R201" s="3071"/>
    </row>
    <row r="202" spans="1:18">
      <c r="A202" s="2656"/>
      <c r="B202" s="2198"/>
      <c r="C202" s="2648"/>
      <c r="G202" s="3071"/>
      <c r="H202" s="3071"/>
      <c r="I202" s="3071"/>
      <c r="J202" s="3071"/>
      <c r="K202" s="3071"/>
      <c r="L202" s="3071"/>
      <c r="M202" s="3071"/>
      <c r="N202" s="3071"/>
      <c r="O202" s="3071"/>
      <c r="P202" s="3071"/>
      <c r="Q202" s="3071"/>
      <c r="R202" s="3071"/>
    </row>
    <row r="203" spans="1:18">
      <c r="A203" s="2656"/>
      <c r="B203" s="2198"/>
      <c r="C203" s="2648"/>
      <c r="G203" s="3071"/>
      <c r="H203" s="3071"/>
      <c r="I203" s="3071"/>
      <c r="J203" s="3071"/>
      <c r="K203" s="3071"/>
      <c r="L203" s="3071"/>
      <c r="M203" s="3071"/>
      <c r="N203" s="3071"/>
      <c r="O203" s="3071"/>
      <c r="P203" s="3071"/>
      <c r="Q203" s="3071"/>
      <c r="R203" s="3071"/>
    </row>
    <row r="204" spans="1:18">
      <c r="A204" s="2656"/>
      <c r="B204" s="2198"/>
      <c r="C204" s="2648"/>
      <c r="G204" s="3071"/>
      <c r="H204" s="3071"/>
      <c r="I204" s="3071"/>
      <c r="J204" s="3071"/>
      <c r="K204" s="3071"/>
      <c r="L204" s="3071"/>
      <c r="M204" s="3071"/>
      <c r="N204" s="3071"/>
      <c r="O204" s="3071"/>
      <c r="P204" s="3071"/>
      <c r="Q204" s="3071"/>
      <c r="R204" s="3071"/>
    </row>
    <row r="205" spans="1:18">
      <c r="A205" s="2656"/>
      <c r="B205" s="2787"/>
      <c r="C205" s="2791"/>
      <c r="D205" s="2788"/>
      <c r="E205" s="2789"/>
      <c r="F205" s="2790"/>
      <c r="G205" s="3071"/>
      <c r="H205" s="3071"/>
      <c r="I205" s="3071"/>
      <c r="J205" s="3071"/>
      <c r="K205" s="3071"/>
      <c r="L205" s="3071"/>
      <c r="M205" s="3071"/>
      <c r="N205" s="3071"/>
      <c r="O205" s="3071"/>
      <c r="P205" s="3071"/>
      <c r="Q205" s="3071"/>
      <c r="R205" s="3071"/>
    </row>
    <row r="206" spans="1:18">
      <c r="A206" s="2791"/>
      <c r="B206" s="2787"/>
      <c r="C206" s="2791"/>
      <c r="D206" s="2788"/>
      <c r="E206" s="2789"/>
      <c r="F206" s="2790"/>
      <c r="G206" s="3071"/>
      <c r="H206" s="3071"/>
      <c r="I206" s="3071"/>
      <c r="J206" s="3071"/>
      <c r="K206" s="3071"/>
      <c r="L206" s="3071"/>
      <c r="M206" s="3071"/>
      <c r="N206" s="3071"/>
      <c r="O206" s="3071"/>
      <c r="P206" s="3071"/>
      <c r="Q206" s="3071"/>
      <c r="R206" s="3071"/>
    </row>
    <row r="207" spans="1:18">
      <c r="A207" s="2791"/>
      <c r="B207" s="2787"/>
      <c r="C207" s="2791"/>
      <c r="G207" s="3071"/>
      <c r="H207" s="3071"/>
      <c r="I207" s="3071"/>
      <c r="J207" s="3071"/>
      <c r="K207" s="3071"/>
      <c r="L207" s="3071"/>
      <c r="M207" s="3071"/>
      <c r="N207" s="3071"/>
      <c r="O207" s="3071"/>
      <c r="P207" s="3071"/>
      <c r="Q207" s="3071"/>
      <c r="R207" s="3071"/>
    </row>
    <row r="208" spans="1:18">
      <c r="A208" s="2656"/>
      <c r="G208" s="3071"/>
      <c r="H208" s="3071"/>
      <c r="I208" s="3071"/>
      <c r="J208" s="3071"/>
      <c r="K208" s="3071"/>
      <c r="L208" s="3071"/>
      <c r="M208" s="3071"/>
      <c r="N208" s="3071"/>
      <c r="O208" s="3071"/>
      <c r="P208" s="3071"/>
      <c r="Q208" s="3071"/>
      <c r="R208" s="3071"/>
    </row>
    <row r="209" spans="1:18">
      <c r="A209" s="2656"/>
      <c r="C209" s="2780"/>
      <c r="D209" s="2793"/>
      <c r="E209" s="2794"/>
      <c r="F209" s="2795"/>
      <c r="G209" s="3071"/>
      <c r="H209" s="3071"/>
      <c r="I209" s="3071"/>
      <c r="J209" s="3071"/>
      <c r="K209" s="3071"/>
      <c r="L209" s="3071"/>
      <c r="M209" s="3071"/>
      <c r="N209" s="3071"/>
      <c r="O209" s="3071"/>
      <c r="P209" s="3071"/>
      <c r="Q209" s="3071"/>
      <c r="R209" s="3071"/>
    </row>
    <row r="210" spans="1:18">
      <c r="A210" s="2645"/>
      <c r="C210" s="2796"/>
      <c r="D210" s="2788"/>
      <c r="E210" s="2794"/>
      <c r="F210" s="2795"/>
      <c r="G210" s="3071"/>
      <c r="H210" s="3071"/>
      <c r="I210" s="3071"/>
      <c r="J210" s="3071"/>
      <c r="K210" s="3071"/>
      <c r="L210" s="3071"/>
      <c r="M210" s="3071"/>
      <c r="N210" s="3071"/>
      <c r="O210" s="3071"/>
      <c r="P210" s="3071"/>
      <c r="Q210" s="3071"/>
      <c r="R210" s="3071"/>
    </row>
    <row r="211" spans="1:18">
      <c r="A211" s="2645"/>
      <c r="C211" s="2780"/>
      <c r="D211" s="2793"/>
      <c r="E211" s="2794"/>
      <c r="G211" s="3071"/>
      <c r="H211" s="3071"/>
      <c r="I211" s="3071"/>
      <c r="J211" s="3071"/>
      <c r="K211" s="3071"/>
      <c r="L211" s="3071"/>
      <c r="M211" s="3071"/>
      <c r="N211" s="3071"/>
      <c r="O211" s="3071"/>
      <c r="P211" s="3071"/>
      <c r="Q211" s="3071"/>
      <c r="R211" s="3071"/>
    </row>
    <row r="212" spans="1:18">
      <c r="A212" s="2656"/>
      <c r="B212" s="2198"/>
      <c r="C212" s="2648"/>
      <c r="G212" s="3071"/>
      <c r="H212" s="3071"/>
      <c r="I212" s="3071"/>
      <c r="J212" s="3071"/>
      <c r="K212" s="3071"/>
      <c r="L212" s="3071"/>
      <c r="M212" s="3071"/>
      <c r="N212" s="3071"/>
      <c r="O212" s="3071"/>
      <c r="P212" s="3071"/>
      <c r="Q212" s="3071"/>
      <c r="R212" s="3071"/>
    </row>
    <row r="213" spans="1:18">
      <c r="A213" s="2656"/>
      <c r="G213" s="3071"/>
      <c r="H213" s="3071"/>
      <c r="I213" s="3071"/>
      <c r="J213" s="3071"/>
      <c r="K213" s="3071"/>
      <c r="L213" s="3071"/>
      <c r="M213" s="3071"/>
      <c r="N213" s="3071"/>
      <c r="O213" s="3071"/>
      <c r="P213" s="3071"/>
      <c r="Q213" s="3071"/>
      <c r="R213" s="3071"/>
    </row>
    <row r="214" spans="1:18">
      <c r="A214" s="2656"/>
      <c r="G214" s="3071"/>
      <c r="H214" s="3071"/>
      <c r="I214" s="3071"/>
      <c r="J214" s="3071"/>
      <c r="K214" s="3071"/>
      <c r="L214" s="3071"/>
      <c r="M214" s="3071"/>
      <c r="N214" s="3071"/>
      <c r="O214" s="3071"/>
      <c r="P214" s="3071"/>
      <c r="Q214" s="3071"/>
      <c r="R214" s="3071"/>
    </row>
    <row r="215" spans="1:18">
      <c r="A215" s="2656"/>
      <c r="G215" s="3071"/>
      <c r="H215" s="3071"/>
      <c r="I215" s="3071"/>
      <c r="J215" s="3071"/>
      <c r="K215" s="3071"/>
      <c r="L215" s="3071"/>
      <c r="M215" s="3071"/>
      <c r="N215" s="3071"/>
      <c r="O215" s="3071"/>
      <c r="P215" s="3071"/>
      <c r="Q215" s="3071"/>
      <c r="R215" s="3071"/>
    </row>
    <row r="216" spans="1:18">
      <c r="A216" s="2656"/>
      <c r="G216" s="3071"/>
      <c r="H216" s="3071"/>
      <c r="I216" s="3071"/>
      <c r="J216" s="3071"/>
      <c r="K216" s="3071"/>
      <c r="L216" s="3071"/>
      <c r="M216" s="3071"/>
      <c r="N216" s="3071"/>
      <c r="O216" s="3071"/>
      <c r="P216" s="3071"/>
      <c r="Q216" s="3071"/>
      <c r="R216" s="3071"/>
    </row>
    <row r="217" spans="1:18">
      <c r="A217" s="2656"/>
      <c r="C217" s="2796"/>
      <c r="D217" s="2793"/>
      <c r="E217" s="2794"/>
      <c r="F217" s="2795"/>
      <c r="G217" s="3071"/>
      <c r="H217" s="3071"/>
      <c r="I217" s="3071"/>
      <c r="J217" s="3071"/>
      <c r="K217" s="3071"/>
      <c r="L217" s="3071"/>
      <c r="M217" s="3071"/>
      <c r="N217" s="3071"/>
      <c r="O217" s="3071"/>
      <c r="P217" s="3071"/>
      <c r="Q217" s="3071"/>
      <c r="R217" s="3071"/>
    </row>
    <row r="218" spans="1:18">
      <c r="A218" s="2796"/>
      <c r="C218" s="2796"/>
      <c r="D218" s="2793"/>
      <c r="E218" s="2794"/>
      <c r="F218" s="2795"/>
      <c r="G218" s="3071"/>
      <c r="H218" s="3071"/>
      <c r="I218" s="3071"/>
      <c r="J218" s="3071"/>
      <c r="K218" s="3071"/>
      <c r="L218" s="3071"/>
      <c r="M218" s="3071"/>
      <c r="N218" s="3071"/>
      <c r="O218" s="3071"/>
      <c r="P218" s="3071"/>
      <c r="Q218" s="3071"/>
      <c r="R218" s="3071"/>
    </row>
    <row r="219" spans="1:18">
      <c r="A219" s="2796"/>
      <c r="C219" s="2796"/>
      <c r="D219" s="2793"/>
      <c r="E219" s="2794"/>
      <c r="F219" s="2795"/>
      <c r="G219" s="3071"/>
      <c r="H219" s="3071"/>
      <c r="I219" s="3071"/>
      <c r="J219" s="3071"/>
      <c r="K219" s="3071"/>
      <c r="L219" s="3071"/>
      <c r="M219" s="3071"/>
      <c r="N219" s="3071"/>
      <c r="O219" s="3071"/>
      <c r="P219" s="3071"/>
      <c r="Q219" s="3071"/>
      <c r="R219" s="3071"/>
    </row>
    <row r="220" spans="1:18">
      <c r="A220" s="2796"/>
      <c r="C220" s="2796"/>
      <c r="D220" s="2793"/>
      <c r="E220" s="2794"/>
      <c r="F220" s="2795"/>
      <c r="G220" s="3071"/>
      <c r="H220" s="3071"/>
      <c r="I220" s="3071"/>
      <c r="J220" s="3071"/>
      <c r="K220" s="3071"/>
      <c r="L220" s="3071"/>
      <c r="M220" s="3071"/>
      <c r="N220" s="3071"/>
      <c r="O220" s="3071"/>
      <c r="P220" s="3071"/>
      <c r="Q220" s="3071"/>
      <c r="R220" s="3071"/>
    </row>
    <row r="221" spans="1:18">
      <c r="A221" s="2796"/>
      <c r="C221" s="2796"/>
      <c r="D221" s="2793"/>
      <c r="E221" s="2794"/>
      <c r="G221" s="3071"/>
      <c r="H221" s="3071"/>
      <c r="I221" s="3071"/>
      <c r="J221" s="3071"/>
      <c r="K221" s="3071"/>
      <c r="L221" s="3071"/>
      <c r="M221" s="3071"/>
      <c r="N221" s="3071"/>
      <c r="O221" s="3071"/>
      <c r="P221" s="3071"/>
      <c r="Q221" s="3071"/>
      <c r="R221" s="3071"/>
    </row>
    <row r="222" spans="1:18">
      <c r="A222" s="2796"/>
      <c r="C222" s="2796"/>
      <c r="D222" s="2793"/>
      <c r="E222" s="2794"/>
      <c r="G222" s="3071"/>
      <c r="H222" s="3071"/>
      <c r="I222" s="3071"/>
      <c r="J222" s="3071"/>
      <c r="K222" s="3071"/>
      <c r="L222" s="3071"/>
      <c r="M222" s="3071"/>
      <c r="N222" s="3071"/>
      <c r="O222" s="3071"/>
      <c r="P222" s="3071"/>
      <c r="Q222" s="3071"/>
      <c r="R222" s="3071"/>
    </row>
    <row r="223" spans="1:18">
      <c r="A223" s="2645"/>
      <c r="B223" s="2658"/>
      <c r="E223" s="2648"/>
      <c r="F223" s="2797"/>
      <c r="G223" s="3071"/>
      <c r="H223" s="3071"/>
      <c r="I223" s="3071"/>
      <c r="J223" s="3071"/>
      <c r="K223" s="3071"/>
      <c r="L223" s="3071"/>
      <c r="M223" s="3071"/>
      <c r="N223" s="3071"/>
      <c r="O223" s="3071"/>
      <c r="P223" s="3071"/>
      <c r="Q223" s="3071"/>
      <c r="R223" s="3071"/>
    </row>
    <row r="224" spans="1:18">
      <c r="A224" s="2656"/>
      <c r="G224" s="3071"/>
      <c r="H224" s="3071"/>
      <c r="I224" s="3071"/>
      <c r="J224" s="3071"/>
      <c r="K224" s="3071"/>
      <c r="L224" s="3071"/>
      <c r="M224" s="3071"/>
      <c r="N224" s="3071"/>
      <c r="O224" s="3071"/>
      <c r="P224" s="3071"/>
      <c r="Q224" s="3071"/>
      <c r="R224" s="3071"/>
    </row>
    <row r="225" spans="1:18">
      <c r="A225" s="2656"/>
      <c r="B225" s="2198"/>
      <c r="G225" s="3071"/>
      <c r="H225" s="3071"/>
      <c r="I225" s="3071"/>
      <c r="J225" s="3071"/>
      <c r="K225" s="3071"/>
      <c r="L225" s="3071"/>
      <c r="M225" s="3071"/>
      <c r="N225" s="3071"/>
      <c r="O225" s="3071"/>
      <c r="P225" s="3071"/>
      <c r="Q225" s="3071"/>
      <c r="R225" s="3071"/>
    </row>
    <row r="226" spans="1:18">
      <c r="A226" s="2656"/>
      <c r="G226" s="3071"/>
      <c r="H226" s="3071"/>
      <c r="I226" s="3071"/>
      <c r="J226" s="3071"/>
      <c r="K226" s="3071"/>
      <c r="L226" s="3071"/>
      <c r="M226" s="3071"/>
      <c r="N226" s="3071"/>
      <c r="O226" s="3071"/>
      <c r="P226" s="3071"/>
      <c r="Q226" s="3071"/>
      <c r="R226" s="3071"/>
    </row>
    <row r="227" spans="1:18">
      <c r="A227" s="2656"/>
      <c r="G227" s="3071"/>
      <c r="H227" s="3071"/>
      <c r="I227" s="3071"/>
      <c r="J227" s="3071"/>
      <c r="K227" s="3071"/>
      <c r="L227" s="3071"/>
      <c r="M227" s="3071"/>
      <c r="N227" s="3071"/>
      <c r="O227" s="3071"/>
      <c r="P227" s="3071"/>
      <c r="Q227" s="3071"/>
      <c r="R227" s="3071"/>
    </row>
    <row r="228" spans="1:18">
      <c r="A228" s="2656"/>
      <c r="G228" s="3071"/>
      <c r="H228" s="3071"/>
      <c r="I228" s="3071"/>
      <c r="J228" s="3071"/>
      <c r="K228" s="3071"/>
      <c r="L228" s="3071"/>
      <c r="M228" s="3071"/>
      <c r="N228" s="3071"/>
      <c r="O228" s="3071"/>
      <c r="P228" s="3071"/>
      <c r="Q228" s="3071"/>
      <c r="R228" s="3071"/>
    </row>
    <row r="229" spans="1:18">
      <c r="A229" s="2656"/>
      <c r="G229" s="3071"/>
      <c r="H229" s="3071"/>
      <c r="I229" s="3071"/>
      <c r="J229" s="3071"/>
      <c r="K229" s="3071"/>
      <c r="L229" s="3071"/>
      <c r="M229" s="3071"/>
      <c r="N229" s="3071"/>
      <c r="O229" s="3071"/>
      <c r="P229" s="3071"/>
      <c r="Q229" s="3071"/>
      <c r="R229" s="3071"/>
    </row>
    <row r="230" spans="1:18">
      <c r="A230" s="2656"/>
      <c r="G230" s="3071"/>
      <c r="H230" s="3071"/>
      <c r="I230" s="3071"/>
      <c r="J230" s="3071"/>
      <c r="K230" s="3071"/>
      <c r="L230" s="3071"/>
      <c r="M230" s="3071"/>
      <c r="N230" s="3071"/>
      <c r="O230" s="3071"/>
      <c r="P230" s="3071"/>
      <c r="Q230" s="3071"/>
      <c r="R230" s="3071"/>
    </row>
    <row r="231" spans="1:18">
      <c r="A231" s="2656"/>
      <c r="G231" s="3071"/>
      <c r="H231" s="3071"/>
      <c r="I231" s="3071"/>
      <c r="J231" s="3071"/>
      <c r="K231" s="3071"/>
      <c r="L231" s="3071"/>
      <c r="M231" s="3071"/>
      <c r="N231" s="3071"/>
      <c r="O231" s="3071"/>
      <c r="P231" s="3071"/>
      <c r="Q231" s="3071"/>
      <c r="R231" s="3071"/>
    </row>
    <row r="232" spans="1:18">
      <c r="A232" s="2656"/>
      <c r="G232" s="3071"/>
      <c r="H232" s="3071"/>
      <c r="I232" s="3071"/>
      <c r="J232" s="3071"/>
      <c r="K232" s="3071"/>
      <c r="L232" s="3071"/>
      <c r="M232" s="3071"/>
      <c r="N232" s="3071"/>
      <c r="O232" s="3071"/>
      <c r="P232" s="3071"/>
      <c r="Q232" s="3071"/>
      <c r="R232" s="3071"/>
    </row>
    <row r="233" spans="1:18">
      <c r="A233" s="2656"/>
      <c r="G233" s="3071"/>
      <c r="H233" s="3071"/>
      <c r="I233" s="3071"/>
      <c r="J233" s="3071"/>
      <c r="K233" s="3071"/>
      <c r="L233" s="3071"/>
      <c r="M233" s="3071"/>
      <c r="N233" s="3071"/>
      <c r="O233" s="3071"/>
      <c r="P233" s="3071"/>
      <c r="Q233" s="3071"/>
      <c r="R233" s="3071"/>
    </row>
    <row r="234" spans="1:18">
      <c r="A234" s="2656"/>
      <c r="G234" s="3071"/>
      <c r="H234" s="3071"/>
      <c r="I234" s="3071"/>
      <c r="J234" s="3071"/>
      <c r="K234" s="3071"/>
      <c r="L234" s="3071"/>
      <c r="M234" s="3071"/>
      <c r="N234" s="3071"/>
      <c r="O234" s="3071"/>
      <c r="P234" s="3071"/>
      <c r="Q234" s="3071"/>
      <c r="R234" s="3071"/>
    </row>
    <row r="235" spans="1:18">
      <c r="A235" s="2656"/>
      <c r="E235" s="2648"/>
      <c r="F235" s="2797"/>
      <c r="G235" s="3071"/>
      <c r="H235" s="3071"/>
      <c r="I235" s="3071"/>
      <c r="J235" s="3071"/>
      <c r="K235" s="3071"/>
      <c r="L235" s="3071"/>
      <c r="M235" s="3071"/>
      <c r="N235" s="3071"/>
      <c r="O235" s="3071"/>
      <c r="P235" s="3071"/>
      <c r="Q235" s="3071"/>
      <c r="R235" s="3071"/>
    </row>
    <row r="236" spans="1:18">
      <c r="A236" s="2798"/>
      <c r="B236" s="2799"/>
      <c r="G236" s="3071"/>
      <c r="H236" s="3071"/>
      <c r="I236" s="3071"/>
      <c r="J236" s="3071"/>
      <c r="K236" s="3071"/>
      <c r="L236" s="3071"/>
      <c r="M236" s="3071"/>
      <c r="N236" s="3071"/>
      <c r="O236" s="3071"/>
      <c r="P236" s="3071"/>
      <c r="Q236" s="3071"/>
      <c r="R236" s="3071"/>
    </row>
    <row r="237" spans="1:18">
      <c r="A237" s="2798"/>
      <c r="B237" s="2799"/>
      <c r="G237" s="3071"/>
      <c r="H237" s="3071"/>
      <c r="I237" s="3071"/>
      <c r="J237" s="3071"/>
      <c r="K237" s="3071"/>
      <c r="L237" s="3071"/>
      <c r="M237" s="3071"/>
      <c r="N237" s="3071"/>
      <c r="O237" s="3071"/>
      <c r="P237" s="3071"/>
      <c r="Q237" s="3071"/>
      <c r="R237" s="3071"/>
    </row>
    <row r="238" spans="1:18">
      <c r="A238" s="2645"/>
      <c r="B238" s="2658"/>
      <c r="G238" s="3071"/>
      <c r="H238" s="3071"/>
      <c r="I238" s="3071"/>
      <c r="J238" s="3071"/>
      <c r="K238" s="3071"/>
      <c r="L238" s="3071"/>
      <c r="M238" s="3071"/>
      <c r="N238" s="3071"/>
      <c r="O238" s="3071"/>
      <c r="P238" s="3071"/>
      <c r="Q238" s="3071"/>
      <c r="R238" s="3071"/>
    </row>
    <row r="239" spans="1:18">
      <c r="A239" s="2645"/>
      <c r="B239" s="2661"/>
      <c r="G239" s="3071"/>
      <c r="H239" s="3071"/>
      <c r="I239" s="3071"/>
      <c r="J239" s="3071"/>
      <c r="K239" s="3071"/>
      <c r="L239" s="3071"/>
      <c r="M239" s="3071"/>
      <c r="N239" s="3071"/>
      <c r="O239" s="3071"/>
      <c r="P239" s="3071"/>
      <c r="Q239" s="3071"/>
      <c r="R239" s="3071"/>
    </row>
    <row r="240" spans="1:18">
      <c r="A240" s="2645"/>
      <c r="B240" s="2661"/>
      <c r="E240" s="2648"/>
      <c r="F240" s="2800"/>
      <c r="G240" s="3071"/>
      <c r="H240" s="3071"/>
      <c r="I240" s="3071"/>
      <c r="J240" s="3071"/>
      <c r="K240" s="3071"/>
      <c r="L240" s="3071"/>
      <c r="M240" s="3071"/>
      <c r="N240" s="3071"/>
      <c r="O240" s="3071"/>
      <c r="P240" s="3071"/>
      <c r="Q240" s="3071"/>
      <c r="R240" s="3071"/>
    </row>
    <row r="241" spans="1:18">
      <c r="A241" s="2645"/>
      <c r="B241" s="2658"/>
      <c r="E241" s="2648"/>
      <c r="F241" s="2800"/>
      <c r="G241" s="3071"/>
      <c r="H241" s="3071"/>
      <c r="I241" s="3071"/>
      <c r="J241" s="3071"/>
      <c r="K241" s="3071"/>
      <c r="L241" s="3071"/>
      <c r="M241" s="3071"/>
      <c r="N241" s="3071"/>
      <c r="O241" s="3071"/>
      <c r="P241" s="3071"/>
      <c r="Q241" s="3071"/>
      <c r="R241" s="3071"/>
    </row>
    <row r="242" spans="1:18">
      <c r="A242" s="2798"/>
      <c r="B242" s="2658"/>
      <c r="E242" s="2648"/>
      <c r="F242" s="2800"/>
      <c r="G242" s="3071"/>
      <c r="H242" s="3071"/>
      <c r="I242" s="3071"/>
      <c r="J242" s="3071"/>
      <c r="K242" s="3071"/>
      <c r="L242" s="3071"/>
      <c r="M242" s="3071"/>
      <c r="N242" s="3071"/>
      <c r="O242" s="3071"/>
      <c r="P242" s="3071"/>
      <c r="Q242" s="3071"/>
      <c r="R242" s="3071"/>
    </row>
    <row r="243" spans="1:18">
      <c r="A243" s="2645"/>
      <c r="B243" s="2658"/>
      <c r="E243" s="2648"/>
      <c r="F243" s="2800"/>
      <c r="G243" s="3071"/>
      <c r="H243" s="3071"/>
      <c r="I243" s="3071"/>
      <c r="J243" s="3071"/>
      <c r="K243" s="3071"/>
      <c r="L243" s="3071"/>
      <c r="M243" s="3071"/>
      <c r="N243" s="3071"/>
      <c r="O243" s="3071"/>
      <c r="P243" s="3071"/>
      <c r="Q243" s="3071"/>
      <c r="R243" s="3071"/>
    </row>
    <row r="244" spans="1:18">
      <c r="A244" s="2645"/>
      <c r="B244" s="2658"/>
      <c r="E244" s="2648"/>
      <c r="F244" s="2800"/>
      <c r="G244" s="3071"/>
      <c r="H244" s="3071"/>
      <c r="I244" s="3071"/>
      <c r="J244" s="3071"/>
      <c r="K244" s="3071"/>
      <c r="L244" s="3071"/>
      <c r="M244" s="3071"/>
      <c r="N244" s="3071"/>
      <c r="O244" s="3071"/>
      <c r="P244" s="3071"/>
      <c r="Q244" s="3071"/>
      <c r="R244" s="3071"/>
    </row>
    <row r="245" spans="1:18">
      <c r="A245" s="2645"/>
      <c r="B245" s="2658"/>
      <c r="E245" s="2648"/>
      <c r="F245" s="2800"/>
      <c r="G245" s="3071"/>
      <c r="H245" s="3071"/>
      <c r="I245" s="3071"/>
      <c r="J245" s="3071"/>
      <c r="K245" s="3071"/>
      <c r="L245" s="3071"/>
      <c r="M245" s="3071"/>
      <c r="N245" s="3071"/>
      <c r="O245" s="3071"/>
      <c r="P245" s="3071"/>
      <c r="Q245" s="3071"/>
      <c r="R245" s="3071"/>
    </row>
    <row r="246" spans="1:18">
      <c r="A246" s="2645"/>
      <c r="B246" s="2801"/>
      <c r="E246" s="2648"/>
      <c r="F246" s="2800"/>
      <c r="G246" s="3071"/>
      <c r="H246" s="3071"/>
      <c r="I246" s="3071"/>
      <c r="J246" s="3071"/>
      <c r="K246" s="3071"/>
      <c r="L246" s="3071"/>
      <c r="M246" s="3071"/>
      <c r="N246" s="3071"/>
      <c r="O246" s="3071"/>
      <c r="P246" s="3071"/>
      <c r="Q246" s="3071"/>
      <c r="R246" s="3071"/>
    </row>
    <row r="247" spans="1:18" ht="28.5" customHeight="1">
      <c r="A247" s="2645"/>
      <c r="B247" s="3522"/>
      <c r="C247" s="3522"/>
      <c r="D247" s="3522"/>
      <c r="E247" s="2648"/>
      <c r="F247" s="2800"/>
      <c r="G247" s="3071"/>
      <c r="H247" s="3071"/>
      <c r="I247" s="3071"/>
      <c r="J247" s="3071"/>
      <c r="K247" s="3071"/>
      <c r="L247" s="3071"/>
      <c r="M247" s="3071"/>
      <c r="N247" s="3071"/>
      <c r="O247" s="3071"/>
      <c r="P247" s="3071"/>
      <c r="Q247" s="3071"/>
      <c r="R247" s="3071"/>
    </row>
    <row r="248" spans="1:18">
      <c r="A248" s="2645"/>
      <c r="B248" s="2802"/>
      <c r="C248" s="2923"/>
      <c r="D248" s="2788"/>
      <c r="E248" s="2648"/>
      <c r="F248" s="2800"/>
      <c r="G248" s="3071"/>
      <c r="H248" s="3071"/>
      <c r="I248" s="3071"/>
      <c r="J248" s="3071"/>
      <c r="K248" s="3071"/>
      <c r="L248" s="3071"/>
      <c r="M248" s="3071"/>
      <c r="N248" s="3071"/>
      <c r="O248" s="3071"/>
      <c r="P248" s="3071"/>
      <c r="Q248" s="3071"/>
      <c r="R248" s="3071"/>
    </row>
    <row r="249" spans="1:18">
      <c r="A249" s="2645"/>
      <c r="B249" s="2658"/>
      <c r="E249" s="2648"/>
      <c r="F249" s="2800"/>
      <c r="G249" s="3071"/>
      <c r="H249" s="3071"/>
      <c r="I249" s="3071"/>
      <c r="J249" s="3071"/>
      <c r="K249" s="3071"/>
      <c r="L249" s="3071"/>
      <c r="M249" s="3071"/>
      <c r="N249" s="3071"/>
      <c r="O249" s="3071"/>
      <c r="P249" s="3071"/>
      <c r="Q249" s="3071"/>
      <c r="R249" s="3071"/>
    </row>
  </sheetData>
  <sheetProtection algorithmName="SHA-512" hashValue="ecBlzT6mwxJFdRaEbRAFUUzqrv4xO2eiAInNKKYexvt7w0i/IGwkjDdcNQOL8xTcQt0d0J4yTz7H0d3bNXdCag==" saltValue="Pi6SkUArRrbwPRzC8TgHyQ==" spinCount="100000" sheet="1" objects="1" scenarios="1" selectLockedCells="1"/>
  <mergeCells count="2">
    <mergeCell ref="A186:D186"/>
    <mergeCell ref="B247:D247"/>
  </mergeCells>
  <pageMargins left="0.70866141732283472" right="0.70866141732283472" top="0.74803149606299213" bottom="0.74803149606299213" header="0.31496062992125984" footer="0.31496062992125984"/>
  <pageSetup paperSize="9" orientation="portrait" r:id="rId1"/>
  <headerFooter>
    <oddHeader>&amp;CPREZRAČEVANJE KLIMATIZACIJA</oddHeader>
    <oddFooter>&amp;C&amp;P/&amp;N&amp;RPZI</oddFooter>
  </headerFooter>
  <rowBreaks count="1" manualBreakCount="1">
    <brk id="157" max="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03E14-C0A4-48B3-8BC1-E5860E416E4B}">
  <sheetPr>
    <tabColor theme="5" tint="0.59999389629810485"/>
  </sheetPr>
  <dimension ref="A1:AJ239"/>
  <sheetViews>
    <sheetView zoomScaleNormal="100" zoomScaleSheetLayoutView="100" workbookViewId="0">
      <selection activeCell="E44" sqref="E44"/>
    </sheetView>
  </sheetViews>
  <sheetFormatPr defaultColWidth="8.85546875" defaultRowHeight="12.75"/>
  <cols>
    <col min="1" max="1" width="7" style="2803" customWidth="1"/>
    <col min="2" max="2" width="51.85546875" style="2657" customWidth="1"/>
    <col min="3" max="3" width="4.5703125" style="2645" customWidth="1"/>
    <col min="4" max="4" width="5.7109375" style="2966" customWidth="1"/>
    <col min="5" max="5" width="8.85546875" style="2923" customWidth="1"/>
    <col min="6" max="6" width="8.85546875" style="2968" customWidth="1"/>
    <col min="7" max="7" width="6.5703125" style="3069" bestFit="1" customWidth="1"/>
    <col min="8" max="8" width="8.140625" style="3069" bestFit="1" customWidth="1"/>
    <col min="9" max="9" width="4.42578125" style="3070" bestFit="1" customWidth="1"/>
    <col min="10" max="10" width="2.42578125" style="3070" customWidth="1"/>
    <col min="11" max="11" width="10.42578125" style="3070" bestFit="1" customWidth="1"/>
    <col min="12" max="12" width="8.85546875" style="2659" customWidth="1"/>
    <col min="13" max="13" width="11" style="3070" customWidth="1"/>
    <col min="14" max="14" width="10.42578125" style="3070" bestFit="1" customWidth="1"/>
    <col min="15" max="15" width="10.5703125" style="3070" customWidth="1"/>
    <col min="16" max="16" width="8.7109375" style="3070" bestFit="1" customWidth="1"/>
    <col min="17" max="17" width="10.42578125" style="3070" bestFit="1" customWidth="1"/>
    <col min="18" max="18" width="10" style="2659" bestFit="1" customWidth="1"/>
    <col min="19" max="19" width="12.7109375" style="3070" customWidth="1"/>
    <col min="20" max="36" width="8.85546875" style="3071"/>
    <col min="37" max="256" width="8.85546875" style="2658"/>
    <col min="257" max="257" width="7" style="2658" customWidth="1"/>
    <col min="258" max="258" width="53.140625" style="2658" customWidth="1"/>
    <col min="259" max="259" width="4.85546875" style="2658" bestFit="1" customWidth="1"/>
    <col min="260" max="260" width="6" style="2658" bestFit="1" customWidth="1"/>
    <col min="261" max="261" width="9.140625" style="2658" bestFit="1" customWidth="1"/>
    <col min="262" max="262" width="9.7109375" style="2658" customWidth="1"/>
    <col min="263" max="263" width="4.42578125" style="2658" bestFit="1" customWidth="1"/>
    <col min="264" max="264" width="8.140625" style="2658" bestFit="1" customWidth="1"/>
    <col min="265" max="265" width="4.42578125" style="2658" bestFit="1" customWidth="1"/>
    <col min="266" max="266" width="2.42578125" style="2658" customWidth="1"/>
    <col min="267" max="267" width="10.42578125" style="2658" bestFit="1" customWidth="1"/>
    <col min="268" max="268" width="8.85546875" style="2658" customWidth="1"/>
    <col min="269" max="269" width="11" style="2658" customWidth="1"/>
    <col min="270" max="270" width="10.42578125" style="2658" bestFit="1" customWidth="1"/>
    <col min="271" max="271" width="10.5703125" style="2658" customWidth="1"/>
    <col min="272" max="272" width="8.7109375" style="2658" bestFit="1" customWidth="1"/>
    <col min="273" max="273" width="10.42578125" style="2658" bestFit="1" customWidth="1"/>
    <col min="274" max="274" width="10" style="2658" bestFit="1" customWidth="1"/>
    <col min="275" max="275" width="12.7109375" style="2658" customWidth="1"/>
    <col min="276" max="512" width="8.85546875" style="2658"/>
    <col min="513" max="513" width="7" style="2658" customWidth="1"/>
    <col min="514" max="514" width="53.140625" style="2658" customWidth="1"/>
    <col min="515" max="515" width="4.85546875" style="2658" bestFit="1" customWidth="1"/>
    <col min="516" max="516" width="6" style="2658" bestFit="1" customWidth="1"/>
    <col min="517" max="517" width="9.140625" style="2658" bestFit="1" customWidth="1"/>
    <col min="518" max="518" width="9.7109375" style="2658" customWidth="1"/>
    <col min="519" max="519" width="4.42578125" style="2658" bestFit="1" customWidth="1"/>
    <col min="520" max="520" width="8.140625" style="2658" bestFit="1" customWidth="1"/>
    <col min="521" max="521" width="4.42578125" style="2658" bestFit="1" customWidth="1"/>
    <col min="522" max="522" width="2.42578125" style="2658" customWidth="1"/>
    <col min="523" max="523" width="10.42578125" style="2658" bestFit="1" customWidth="1"/>
    <col min="524" max="524" width="8.85546875" style="2658" customWidth="1"/>
    <col min="525" max="525" width="11" style="2658" customWidth="1"/>
    <col min="526" max="526" width="10.42578125" style="2658" bestFit="1" customWidth="1"/>
    <col min="527" max="527" width="10.5703125" style="2658" customWidth="1"/>
    <col min="528" max="528" width="8.7109375" style="2658" bestFit="1" customWidth="1"/>
    <col min="529" max="529" width="10.42578125" style="2658" bestFit="1" customWidth="1"/>
    <col min="530" max="530" width="10" style="2658" bestFit="1" customWidth="1"/>
    <col min="531" max="531" width="12.7109375" style="2658" customWidth="1"/>
    <col min="532" max="768" width="8.85546875" style="2658"/>
    <col min="769" max="769" width="7" style="2658" customWidth="1"/>
    <col min="770" max="770" width="53.140625" style="2658" customWidth="1"/>
    <col min="771" max="771" width="4.85546875" style="2658" bestFit="1" customWidth="1"/>
    <col min="772" max="772" width="6" style="2658" bestFit="1" customWidth="1"/>
    <col min="773" max="773" width="9.140625" style="2658" bestFit="1" customWidth="1"/>
    <col min="774" max="774" width="9.7109375" style="2658" customWidth="1"/>
    <col min="775" max="775" width="4.42578125" style="2658" bestFit="1" customWidth="1"/>
    <col min="776" max="776" width="8.140625" style="2658" bestFit="1" customWidth="1"/>
    <col min="777" max="777" width="4.42578125" style="2658" bestFit="1" customWidth="1"/>
    <col min="778" max="778" width="2.42578125" style="2658" customWidth="1"/>
    <col min="779" max="779" width="10.42578125" style="2658" bestFit="1" customWidth="1"/>
    <col min="780" max="780" width="8.85546875" style="2658" customWidth="1"/>
    <col min="781" max="781" width="11" style="2658" customWidth="1"/>
    <col min="782" max="782" width="10.42578125" style="2658" bestFit="1" customWidth="1"/>
    <col min="783" max="783" width="10.5703125" style="2658" customWidth="1"/>
    <col min="784" max="784" width="8.7109375" style="2658" bestFit="1" customWidth="1"/>
    <col min="785" max="785" width="10.42578125" style="2658" bestFit="1" customWidth="1"/>
    <col min="786" max="786" width="10" style="2658" bestFit="1" customWidth="1"/>
    <col min="787" max="787" width="12.7109375" style="2658" customWidth="1"/>
    <col min="788" max="1024" width="8.85546875" style="2658"/>
    <col min="1025" max="1025" width="7" style="2658" customWidth="1"/>
    <col min="1026" max="1026" width="53.140625" style="2658" customWidth="1"/>
    <col min="1027" max="1027" width="4.85546875" style="2658" bestFit="1" customWidth="1"/>
    <col min="1028" max="1028" width="6" style="2658" bestFit="1" customWidth="1"/>
    <col min="1029" max="1029" width="9.140625" style="2658" bestFit="1" customWidth="1"/>
    <col min="1030" max="1030" width="9.7109375" style="2658" customWidth="1"/>
    <col min="1031" max="1031" width="4.42578125" style="2658" bestFit="1" customWidth="1"/>
    <col min="1032" max="1032" width="8.140625" style="2658" bestFit="1" customWidth="1"/>
    <col min="1033" max="1033" width="4.42578125" style="2658" bestFit="1" customWidth="1"/>
    <col min="1034" max="1034" width="2.42578125" style="2658" customWidth="1"/>
    <col min="1035" max="1035" width="10.42578125" style="2658" bestFit="1" customWidth="1"/>
    <col min="1036" max="1036" width="8.85546875" style="2658" customWidth="1"/>
    <col min="1037" max="1037" width="11" style="2658" customWidth="1"/>
    <col min="1038" max="1038" width="10.42578125" style="2658" bestFit="1" customWidth="1"/>
    <col min="1039" max="1039" width="10.5703125" style="2658" customWidth="1"/>
    <col min="1040" max="1040" width="8.7109375" style="2658" bestFit="1" customWidth="1"/>
    <col min="1041" max="1041" width="10.42578125" style="2658" bestFit="1" customWidth="1"/>
    <col min="1042" max="1042" width="10" style="2658" bestFit="1" customWidth="1"/>
    <col min="1043" max="1043" width="12.7109375" style="2658" customWidth="1"/>
    <col min="1044" max="1280" width="8.85546875" style="2658"/>
    <col min="1281" max="1281" width="7" style="2658" customWidth="1"/>
    <col min="1282" max="1282" width="53.140625" style="2658" customWidth="1"/>
    <col min="1283" max="1283" width="4.85546875" style="2658" bestFit="1" customWidth="1"/>
    <col min="1284" max="1284" width="6" style="2658" bestFit="1" customWidth="1"/>
    <col min="1285" max="1285" width="9.140625" style="2658" bestFit="1" customWidth="1"/>
    <col min="1286" max="1286" width="9.7109375" style="2658" customWidth="1"/>
    <col min="1287" max="1287" width="4.42578125" style="2658" bestFit="1" customWidth="1"/>
    <col min="1288" max="1288" width="8.140625" style="2658" bestFit="1" customWidth="1"/>
    <col min="1289" max="1289" width="4.42578125" style="2658" bestFit="1" customWidth="1"/>
    <col min="1290" max="1290" width="2.42578125" style="2658" customWidth="1"/>
    <col min="1291" max="1291" width="10.42578125" style="2658" bestFit="1" customWidth="1"/>
    <col min="1292" max="1292" width="8.85546875" style="2658" customWidth="1"/>
    <col min="1293" max="1293" width="11" style="2658" customWidth="1"/>
    <col min="1294" max="1294" width="10.42578125" style="2658" bestFit="1" customWidth="1"/>
    <col min="1295" max="1295" width="10.5703125" style="2658" customWidth="1"/>
    <col min="1296" max="1296" width="8.7109375" style="2658" bestFit="1" customWidth="1"/>
    <col min="1297" max="1297" width="10.42578125" style="2658" bestFit="1" customWidth="1"/>
    <col min="1298" max="1298" width="10" style="2658" bestFit="1" customWidth="1"/>
    <col min="1299" max="1299" width="12.7109375" style="2658" customWidth="1"/>
    <col min="1300" max="1536" width="8.85546875" style="2658"/>
    <col min="1537" max="1537" width="7" style="2658" customWidth="1"/>
    <col min="1538" max="1538" width="53.140625" style="2658" customWidth="1"/>
    <col min="1539" max="1539" width="4.85546875" style="2658" bestFit="1" customWidth="1"/>
    <col min="1540" max="1540" width="6" style="2658" bestFit="1" customWidth="1"/>
    <col min="1541" max="1541" width="9.140625" style="2658" bestFit="1" customWidth="1"/>
    <col min="1542" max="1542" width="9.7109375" style="2658" customWidth="1"/>
    <col min="1543" max="1543" width="4.42578125" style="2658" bestFit="1" customWidth="1"/>
    <col min="1544" max="1544" width="8.140625" style="2658" bestFit="1" customWidth="1"/>
    <col min="1545" max="1545" width="4.42578125" style="2658" bestFit="1" customWidth="1"/>
    <col min="1546" max="1546" width="2.42578125" style="2658" customWidth="1"/>
    <col min="1547" max="1547" width="10.42578125" style="2658" bestFit="1" customWidth="1"/>
    <col min="1548" max="1548" width="8.85546875" style="2658" customWidth="1"/>
    <col min="1549" max="1549" width="11" style="2658" customWidth="1"/>
    <col min="1550" max="1550" width="10.42578125" style="2658" bestFit="1" customWidth="1"/>
    <col min="1551" max="1551" width="10.5703125" style="2658" customWidth="1"/>
    <col min="1552" max="1552" width="8.7109375" style="2658" bestFit="1" customWidth="1"/>
    <col min="1553" max="1553" width="10.42578125" style="2658" bestFit="1" customWidth="1"/>
    <col min="1554" max="1554" width="10" style="2658" bestFit="1" customWidth="1"/>
    <col min="1555" max="1555" width="12.7109375" style="2658" customWidth="1"/>
    <col min="1556" max="1792" width="8.85546875" style="2658"/>
    <col min="1793" max="1793" width="7" style="2658" customWidth="1"/>
    <col min="1794" max="1794" width="53.140625" style="2658" customWidth="1"/>
    <col min="1795" max="1795" width="4.85546875" style="2658" bestFit="1" customWidth="1"/>
    <col min="1796" max="1796" width="6" style="2658" bestFit="1" customWidth="1"/>
    <col min="1797" max="1797" width="9.140625" style="2658" bestFit="1" customWidth="1"/>
    <col min="1798" max="1798" width="9.7109375" style="2658" customWidth="1"/>
    <col min="1799" max="1799" width="4.42578125" style="2658" bestFit="1" customWidth="1"/>
    <col min="1800" max="1800" width="8.140625" style="2658" bestFit="1" customWidth="1"/>
    <col min="1801" max="1801" width="4.42578125" style="2658" bestFit="1" customWidth="1"/>
    <col min="1802" max="1802" width="2.42578125" style="2658" customWidth="1"/>
    <col min="1803" max="1803" width="10.42578125" style="2658" bestFit="1" customWidth="1"/>
    <col min="1804" max="1804" width="8.85546875" style="2658" customWidth="1"/>
    <col min="1805" max="1805" width="11" style="2658" customWidth="1"/>
    <col min="1806" max="1806" width="10.42578125" style="2658" bestFit="1" customWidth="1"/>
    <col min="1807" max="1807" width="10.5703125" style="2658" customWidth="1"/>
    <col min="1808" max="1808" width="8.7109375" style="2658" bestFit="1" customWidth="1"/>
    <col min="1809" max="1809" width="10.42578125" style="2658" bestFit="1" customWidth="1"/>
    <col min="1810" max="1810" width="10" style="2658" bestFit="1" customWidth="1"/>
    <col min="1811" max="1811" width="12.7109375" style="2658" customWidth="1"/>
    <col min="1812" max="2048" width="8.85546875" style="2658"/>
    <col min="2049" max="2049" width="7" style="2658" customWidth="1"/>
    <col min="2050" max="2050" width="53.140625" style="2658" customWidth="1"/>
    <col min="2051" max="2051" width="4.85546875" style="2658" bestFit="1" customWidth="1"/>
    <col min="2052" max="2052" width="6" style="2658" bestFit="1" customWidth="1"/>
    <col min="2053" max="2053" width="9.140625" style="2658" bestFit="1" customWidth="1"/>
    <col min="2054" max="2054" width="9.7109375" style="2658" customWidth="1"/>
    <col min="2055" max="2055" width="4.42578125" style="2658" bestFit="1" customWidth="1"/>
    <col min="2056" max="2056" width="8.140625" style="2658" bestFit="1" customWidth="1"/>
    <col min="2057" max="2057" width="4.42578125" style="2658" bestFit="1" customWidth="1"/>
    <col min="2058" max="2058" width="2.42578125" style="2658" customWidth="1"/>
    <col min="2059" max="2059" width="10.42578125" style="2658" bestFit="1" customWidth="1"/>
    <col min="2060" max="2060" width="8.85546875" style="2658" customWidth="1"/>
    <col min="2061" max="2061" width="11" style="2658" customWidth="1"/>
    <col min="2062" max="2062" width="10.42578125" style="2658" bestFit="1" customWidth="1"/>
    <col min="2063" max="2063" width="10.5703125" style="2658" customWidth="1"/>
    <col min="2064" max="2064" width="8.7109375" style="2658" bestFit="1" customWidth="1"/>
    <col min="2065" max="2065" width="10.42578125" style="2658" bestFit="1" customWidth="1"/>
    <col min="2066" max="2066" width="10" style="2658" bestFit="1" customWidth="1"/>
    <col min="2067" max="2067" width="12.7109375" style="2658" customWidth="1"/>
    <col min="2068" max="2304" width="8.85546875" style="2658"/>
    <col min="2305" max="2305" width="7" style="2658" customWidth="1"/>
    <col min="2306" max="2306" width="53.140625" style="2658" customWidth="1"/>
    <col min="2307" max="2307" width="4.85546875" style="2658" bestFit="1" customWidth="1"/>
    <col min="2308" max="2308" width="6" style="2658" bestFit="1" customWidth="1"/>
    <col min="2309" max="2309" width="9.140625" style="2658" bestFit="1" customWidth="1"/>
    <col min="2310" max="2310" width="9.7109375" style="2658" customWidth="1"/>
    <col min="2311" max="2311" width="4.42578125" style="2658" bestFit="1" customWidth="1"/>
    <col min="2312" max="2312" width="8.140625" style="2658" bestFit="1" customWidth="1"/>
    <col min="2313" max="2313" width="4.42578125" style="2658" bestFit="1" customWidth="1"/>
    <col min="2314" max="2314" width="2.42578125" style="2658" customWidth="1"/>
    <col min="2315" max="2315" width="10.42578125" style="2658" bestFit="1" customWidth="1"/>
    <col min="2316" max="2316" width="8.85546875" style="2658" customWidth="1"/>
    <col min="2317" max="2317" width="11" style="2658" customWidth="1"/>
    <col min="2318" max="2318" width="10.42578125" style="2658" bestFit="1" customWidth="1"/>
    <col min="2319" max="2319" width="10.5703125" style="2658" customWidth="1"/>
    <col min="2320" max="2320" width="8.7109375" style="2658" bestFit="1" customWidth="1"/>
    <col min="2321" max="2321" width="10.42578125" style="2658" bestFit="1" customWidth="1"/>
    <col min="2322" max="2322" width="10" style="2658" bestFit="1" customWidth="1"/>
    <col min="2323" max="2323" width="12.7109375" style="2658" customWidth="1"/>
    <col min="2324" max="2560" width="8.85546875" style="2658"/>
    <col min="2561" max="2561" width="7" style="2658" customWidth="1"/>
    <col min="2562" max="2562" width="53.140625" style="2658" customWidth="1"/>
    <col min="2563" max="2563" width="4.85546875" style="2658" bestFit="1" customWidth="1"/>
    <col min="2564" max="2564" width="6" style="2658" bestFit="1" customWidth="1"/>
    <col min="2565" max="2565" width="9.140625" style="2658" bestFit="1" customWidth="1"/>
    <col min="2566" max="2566" width="9.7109375" style="2658" customWidth="1"/>
    <col min="2567" max="2567" width="4.42578125" style="2658" bestFit="1" customWidth="1"/>
    <col min="2568" max="2568" width="8.140625" style="2658" bestFit="1" customWidth="1"/>
    <col min="2569" max="2569" width="4.42578125" style="2658" bestFit="1" customWidth="1"/>
    <col min="2570" max="2570" width="2.42578125" style="2658" customWidth="1"/>
    <col min="2571" max="2571" width="10.42578125" style="2658" bestFit="1" customWidth="1"/>
    <col min="2572" max="2572" width="8.85546875" style="2658" customWidth="1"/>
    <col min="2573" max="2573" width="11" style="2658" customWidth="1"/>
    <col min="2574" max="2574" width="10.42578125" style="2658" bestFit="1" customWidth="1"/>
    <col min="2575" max="2575" width="10.5703125" style="2658" customWidth="1"/>
    <col min="2576" max="2576" width="8.7109375" style="2658" bestFit="1" customWidth="1"/>
    <col min="2577" max="2577" width="10.42578125" style="2658" bestFit="1" customWidth="1"/>
    <col min="2578" max="2578" width="10" style="2658" bestFit="1" customWidth="1"/>
    <col min="2579" max="2579" width="12.7109375" style="2658" customWidth="1"/>
    <col min="2580" max="2816" width="8.85546875" style="2658"/>
    <col min="2817" max="2817" width="7" style="2658" customWidth="1"/>
    <col min="2818" max="2818" width="53.140625" style="2658" customWidth="1"/>
    <col min="2819" max="2819" width="4.85546875" style="2658" bestFit="1" customWidth="1"/>
    <col min="2820" max="2820" width="6" style="2658" bestFit="1" customWidth="1"/>
    <col min="2821" max="2821" width="9.140625" style="2658" bestFit="1" customWidth="1"/>
    <col min="2822" max="2822" width="9.7109375" style="2658" customWidth="1"/>
    <col min="2823" max="2823" width="4.42578125" style="2658" bestFit="1" customWidth="1"/>
    <col min="2824" max="2824" width="8.140625" style="2658" bestFit="1" customWidth="1"/>
    <col min="2825" max="2825" width="4.42578125" style="2658" bestFit="1" customWidth="1"/>
    <col min="2826" max="2826" width="2.42578125" style="2658" customWidth="1"/>
    <col min="2827" max="2827" width="10.42578125" style="2658" bestFit="1" customWidth="1"/>
    <col min="2828" max="2828" width="8.85546875" style="2658" customWidth="1"/>
    <col min="2829" max="2829" width="11" style="2658" customWidth="1"/>
    <col min="2830" max="2830" width="10.42578125" style="2658" bestFit="1" customWidth="1"/>
    <col min="2831" max="2831" width="10.5703125" style="2658" customWidth="1"/>
    <col min="2832" max="2832" width="8.7109375" style="2658" bestFit="1" customWidth="1"/>
    <col min="2833" max="2833" width="10.42578125" style="2658" bestFit="1" customWidth="1"/>
    <col min="2834" max="2834" width="10" style="2658" bestFit="1" customWidth="1"/>
    <col min="2835" max="2835" width="12.7109375" style="2658" customWidth="1"/>
    <col min="2836" max="3072" width="8.85546875" style="2658"/>
    <col min="3073" max="3073" width="7" style="2658" customWidth="1"/>
    <col min="3074" max="3074" width="53.140625" style="2658" customWidth="1"/>
    <col min="3075" max="3075" width="4.85546875" style="2658" bestFit="1" customWidth="1"/>
    <col min="3076" max="3076" width="6" style="2658" bestFit="1" customWidth="1"/>
    <col min="3077" max="3077" width="9.140625" style="2658" bestFit="1" customWidth="1"/>
    <col min="3078" max="3078" width="9.7109375" style="2658" customWidth="1"/>
    <col min="3079" max="3079" width="4.42578125" style="2658" bestFit="1" customWidth="1"/>
    <col min="3080" max="3080" width="8.140625" style="2658" bestFit="1" customWidth="1"/>
    <col min="3081" max="3081" width="4.42578125" style="2658" bestFit="1" customWidth="1"/>
    <col min="3082" max="3082" width="2.42578125" style="2658" customWidth="1"/>
    <col min="3083" max="3083" width="10.42578125" style="2658" bestFit="1" customWidth="1"/>
    <col min="3084" max="3084" width="8.85546875" style="2658" customWidth="1"/>
    <col min="3085" max="3085" width="11" style="2658" customWidth="1"/>
    <col min="3086" max="3086" width="10.42578125" style="2658" bestFit="1" customWidth="1"/>
    <col min="3087" max="3087" width="10.5703125" style="2658" customWidth="1"/>
    <col min="3088" max="3088" width="8.7109375" style="2658" bestFit="1" customWidth="1"/>
    <col min="3089" max="3089" width="10.42578125" style="2658" bestFit="1" customWidth="1"/>
    <col min="3090" max="3090" width="10" style="2658" bestFit="1" customWidth="1"/>
    <col min="3091" max="3091" width="12.7109375" style="2658" customWidth="1"/>
    <col min="3092" max="3328" width="8.85546875" style="2658"/>
    <col min="3329" max="3329" width="7" style="2658" customWidth="1"/>
    <col min="3330" max="3330" width="53.140625" style="2658" customWidth="1"/>
    <col min="3331" max="3331" width="4.85546875" style="2658" bestFit="1" customWidth="1"/>
    <col min="3332" max="3332" width="6" style="2658" bestFit="1" customWidth="1"/>
    <col min="3333" max="3333" width="9.140625" style="2658" bestFit="1" customWidth="1"/>
    <col min="3334" max="3334" width="9.7109375" style="2658" customWidth="1"/>
    <col min="3335" max="3335" width="4.42578125" style="2658" bestFit="1" customWidth="1"/>
    <col min="3336" max="3336" width="8.140625" style="2658" bestFit="1" customWidth="1"/>
    <col min="3337" max="3337" width="4.42578125" style="2658" bestFit="1" customWidth="1"/>
    <col min="3338" max="3338" width="2.42578125" style="2658" customWidth="1"/>
    <col min="3339" max="3339" width="10.42578125" style="2658" bestFit="1" customWidth="1"/>
    <col min="3340" max="3340" width="8.85546875" style="2658" customWidth="1"/>
    <col min="3341" max="3341" width="11" style="2658" customWidth="1"/>
    <col min="3342" max="3342" width="10.42578125" style="2658" bestFit="1" customWidth="1"/>
    <col min="3343" max="3343" width="10.5703125" style="2658" customWidth="1"/>
    <col min="3344" max="3344" width="8.7109375" style="2658" bestFit="1" customWidth="1"/>
    <col min="3345" max="3345" width="10.42578125" style="2658" bestFit="1" customWidth="1"/>
    <col min="3346" max="3346" width="10" style="2658" bestFit="1" customWidth="1"/>
    <col min="3347" max="3347" width="12.7109375" style="2658" customWidth="1"/>
    <col min="3348" max="3584" width="8.85546875" style="2658"/>
    <col min="3585" max="3585" width="7" style="2658" customWidth="1"/>
    <col min="3586" max="3586" width="53.140625" style="2658" customWidth="1"/>
    <col min="3587" max="3587" width="4.85546875" style="2658" bestFit="1" customWidth="1"/>
    <col min="3588" max="3588" width="6" style="2658" bestFit="1" customWidth="1"/>
    <col min="3589" max="3589" width="9.140625" style="2658" bestFit="1" customWidth="1"/>
    <col min="3590" max="3590" width="9.7109375" style="2658" customWidth="1"/>
    <col min="3591" max="3591" width="4.42578125" style="2658" bestFit="1" customWidth="1"/>
    <col min="3592" max="3592" width="8.140625" style="2658" bestFit="1" customWidth="1"/>
    <col min="3593" max="3593" width="4.42578125" style="2658" bestFit="1" customWidth="1"/>
    <col min="3594" max="3594" width="2.42578125" style="2658" customWidth="1"/>
    <col min="3595" max="3595" width="10.42578125" style="2658" bestFit="1" customWidth="1"/>
    <col min="3596" max="3596" width="8.85546875" style="2658" customWidth="1"/>
    <col min="3597" max="3597" width="11" style="2658" customWidth="1"/>
    <col min="3598" max="3598" width="10.42578125" style="2658" bestFit="1" customWidth="1"/>
    <col min="3599" max="3599" width="10.5703125" style="2658" customWidth="1"/>
    <col min="3600" max="3600" width="8.7109375" style="2658" bestFit="1" customWidth="1"/>
    <col min="3601" max="3601" width="10.42578125" style="2658" bestFit="1" customWidth="1"/>
    <col min="3602" max="3602" width="10" style="2658" bestFit="1" customWidth="1"/>
    <col min="3603" max="3603" width="12.7109375" style="2658" customWidth="1"/>
    <col min="3604" max="3840" width="8.85546875" style="2658"/>
    <col min="3841" max="3841" width="7" style="2658" customWidth="1"/>
    <col min="3842" max="3842" width="53.140625" style="2658" customWidth="1"/>
    <col min="3843" max="3843" width="4.85546875" style="2658" bestFit="1" customWidth="1"/>
    <col min="3844" max="3844" width="6" style="2658" bestFit="1" customWidth="1"/>
    <col min="3845" max="3845" width="9.140625" style="2658" bestFit="1" customWidth="1"/>
    <col min="3846" max="3846" width="9.7109375" style="2658" customWidth="1"/>
    <col min="3847" max="3847" width="4.42578125" style="2658" bestFit="1" customWidth="1"/>
    <col min="3848" max="3848" width="8.140625" style="2658" bestFit="1" customWidth="1"/>
    <col min="3849" max="3849" width="4.42578125" style="2658" bestFit="1" customWidth="1"/>
    <col min="3850" max="3850" width="2.42578125" style="2658" customWidth="1"/>
    <col min="3851" max="3851" width="10.42578125" style="2658" bestFit="1" customWidth="1"/>
    <col min="3852" max="3852" width="8.85546875" style="2658" customWidth="1"/>
    <col min="3853" max="3853" width="11" style="2658" customWidth="1"/>
    <col min="3854" max="3854" width="10.42578125" style="2658" bestFit="1" customWidth="1"/>
    <col min="3855" max="3855" width="10.5703125" style="2658" customWidth="1"/>
    <col min="3856" max="3856" width="8.7109375" style="2658" bestFit="1" customWidth="1"/>
    <col min="3857" max="3857" width="10.42578125" style="2658" bestFit="1" customWidth="1"/>
    <col min="3858" max="3858" width="10" style="2658" bestFit="1" customWidth="1"/>
    <col min="3859" max="3859" width="12.7109375" style="2658" customWidth="1"/>
    <col min="3860" max="4096" width="8.85546875" style="2658"/>
    <col min="4097" max="4097" width="7" style="2658" customWidth="1"/>
    <col min="4098" max="4098" width="53.140625" style="2658" customWidth="1"/>
    <col min="4099" max="4099" width="4.85546875" style="2658" bestFit="1" customWidth="1"/>
    <col min="4100" max="4100" width="6" style="2658" bestFit="1" customWidth="1"/>
    <col min="4101" max="4101" width="9.140625" style="2658" bestFit="1" customWidth="1"/>
    <col min="4102" max="4102" width="9.7109375" style="2658" customWidth="1"/>
    <col min="4103" max="4103" width="4.42578125" style="2658" bestFit="1" customWidth="1"/>
    <col min="4104" max="4104" width="8.140625" style="2658" bestFit="1" customWidth="1"/>
    <col min="4105" max="4105" width="4.42578125" style="2658" bestFit="1" customWidth="1"/>
    <col min="4106" max="4106" width="2.42578125" style="2658" customWidth="1"/>
    <col min="4107" max="4107" width="10.42578125" style="2658" bestFit="1" customWidth="1"/>
    <col min="4108" max="4108" width="8.85546875" style="2658" customWidth="1"/>
    <col min="4109" max="4109" width="11" style="2658" customWidth="1"/>
    <col min="4110" max="4110" width="10.42578125" style="2658" bestFit="1" customWidth="1"/>
    <col min="4111" max="4111" width="10.5703125" style="2658" customWidth="1"/>
    <col min="4112" max="4112" width="8.7109375" style="2658" bestFit="1" customWidth="1"/>
    <col min="4113" max="4113" width="10.42578125" style="2658" bestFit="1" customWidth="1"/>
    <col min="4114" max="4114" width="10" style="2658" bestFit="1" customWidth="1"/>
    <col min="4115" max="4115" width="12.7109375" style="2658" customWidth="1"/>
    <col min="4116" max="4352" width="8.85546875" style="2658"/>
    <col min="4353" max="4353" width="7" style="2658" customWidth="1"/>
    <col min="4354" max="4354" width="53.140625" style="2658" customWidth="1"/>
    <col min="4355" max="4355" width="4.85546875" style="2658" bestFit="1" customWidth="1"/>
    <col min="4356" max="4356" width="6" style="2658" bestFit="1" customWidth="1"/>
    <col min="4357" max="4357" width="9.140625" style="2658" bestFit="1" customWidth="1"/>
    <col min="4358" max="4358" width="9.7109375" style="2658" customWidth="1"/>
    <col min="4359" max="4359" width="4.42578125" style="2658" bestFit="1" customWidth="1"/>
    <col min="4360" max="4360" width="8.140625" style="2658" bestFit="1" customWidth="1"/>
    <col min="4361" max="4361" width="4.42578125" style="2658" bestFit="1" customWidth="1"/>
    <col min="4362" max="4362" width="2.42578125" style="2658" customWidth="1"/>
    <col min="4363" max="4363" width="10.42578125" style="2658" bestFit="1" customWidth="1"/>
    <col min="4364" max="4364" width="8.85546875" style="2658" customWidth="1"/>
    <col min="4365" max="4365" width="11" style="2658" customWidth="1"/>
    <col min="4366" max="4366" width="10.42578125" style="2658" bestFit="1" customWidth="1"/>
    <col min="4367" max="4367" width="10.5703125" style="2658" customWidth="1"/>
    <col min="4368" max="4368" width="8.7109375" style="2658" bestFit="1" customWidth="1"/>
    <col min="4369" max="4369" width="10.42578125" style="2658" bestFit="1" customWidth="1"/>
    <col min="4370" max="4370" width="10" style="2658" bestFit="1" customWidth="1"/>
    <col min="4371" max="4371" width="12.7109375" style="2658" customWidth="1"/>
    <col min="4372" max="4608" width="8.85546875" style="2658"/>
    <col min="4609" max="4609" width="7" style="2658" customWidth="1"/>
    <col min="4610" max="4610" width="53.140625" style="2658" customWidth="1"/>
    <col min="4611" max="4611" width="4.85546875" style="2658" bestFit="1" customWidth="1"/>
    <col min="4612" max="4612" width="6" style="2658" bestFit="1" customWidth="1"/>
    <col min="4613" max="4613" width="9.140625" style="2658" bestFit="1" customWidth="1"/>
    <col min="4614" max="4614" width="9.7109375" style="2658" customWidth="1"/>
    <col min="4615" max="4615" width="4.42578125" style="2658" bestFit="1" customWidth="1"/>
    <col min="4616" max="4616" width="8.140625" style="2658" bestFit="1" customWidth="1"/>
    <col min="4617" max="4617" width="4.42578125" style="2658" bestFit="1" customWidth="1"/>
    <col min="4618" max="4618" width="2.42578125" style="2658" customWidth="1"/>
    <col min="4619" max="4619" width="10.42578125" style="2658" bestFit="1" customWidth="1"/>
    <col min="4620" max="4620" width="8.85546875" style="2658" customWidth="1"/>
    <col min="4621" max="4621" width="11" style="2658" customWidth="1"/>
    <col min="4622" max="4622" width="10.42578125" style="2658" bestFit="1" customWidth="1"/>
    <col min="4623" max="4623" width="10.5703125" style="2658" customWidth="1"/>
    <col min="4624" max="4624" width="8.7109375" style="2658" bestFit="1" customWidth="1"/>
    <col min="4625" max="4625" width="10.42578125" style="2658" bestFit="1" customWidth="1"/>
    <col min="4626" max="4626" width="10" style="2658" bestFit="1" customWidth="1"/>
    <col min="4627" max="4627" width="12.7109375" style="2658" customWidth="1"/>
    <col min="4628" max="4864" width="8.85546875" style="2658"/>
    <col min="4865" max="4865" width="7" style="2658" customWidth="1"/>
    <col min="4866" max="4866" width="53.140625" style="2658" customWidth="1"/>
    <col min="4867" max="4867" width="4.85546875" style="2658" bestFit="1" customWidth="1"/>
    <col min="4868" max="4868" width="6" style="2658" bestFit="1" customWidth="1"/>
    <col min="4869" max="4869" width="9.140625" style="2658" bestFit="1" customWidth="1"/>
    <col min="4870" max="4870" width="9.7109375" style="2658" customWidth="1"/>
    <col min="4871" max="4871" width="4.42578125" style="2658" bestFit="1" customWidth="1"/>
    <col min="4872" max="4872" width="8.140625" style="2658" bestFit="1" customWidth="1"/>
    <col min="4873" max="4873" width="4.42578125" style="2658" bestFit="1" customWidth="1"/>
    <col min="4874" max="4874" width="2.42578125" style="2658" customWidth="1"/>
    <col min="4875" max="4875" width="10.42578125" style="2658" bestFit="1" customWidth="1"/>
    <col min="4876" max="4876" width="8.85546875" style="2658" customWidth="1"/>
    <col min="4877" max="4877" width="11" style="2658" customWidth="1"/>
    <col min="4878" max="4878" width="10.42578125" style="2658" bestFit="1" customWidth="1"/>
    <col min="4879" max="4879" width="10.5703125" style="2658" customWidth="1"/>
    <col min="4880" max="4880" width="8.7109375" style="2658" bestFit="1" customWidth="1"/>
    <col min="4881" max="4881" width="10.42578125" style="2658" bestFit="1" customWidth="1"/>
    <col min="4882" max="4882" width="10" style="2658" bestFit="1" customWidth="1"/>
    <col min="4883" max="4883" width="12.7109375" style="2658" customWidth="1"/>
    <col min="4884" max="5120" width="8.85546875" style="2658"/>
    <col min="5121" max="5121" width="7" style="2658" customWidth="1"/>
    <col min="5122" max="5122" width="53.140625" style="2658" customWidth="1"/>
    <col min="5123" max="5123" width="4.85546875" style="2658" bestFit="1" customWidth="1"/>
    <col min="5124" max="5124" width="6" style="2658" bestFit="1" customWidth="1"/>
    <col min="5125" max="5125" width="9.140625" style="2658" bestFit="1" customWidth="1"/>
    <col min="5126" max="5126" width="9.7109375" style="2658" customWidth="1"/>
    <col min="5127" max="5127" width="4.42578125" style="2658" bestFit="1" customWidth="1"/>
    <col min="5128" max="5128" width="8.140625" style="2658" bestFit="1" customWidth="1"/>
    <col min="5129" max="5129" width="4.42578125" style="2658" bestFit="1" customWidth="1"/>
    <col min="5130" max="5130" width="2.42578125" style="2658" customWidth="1"/>
    <col min="5131" max="5131" width="10.42578125" style="2658" bestFit="1" customWidth="1"/>
    <col min="5132" max="5132" width="8.85546875" style="2658" customWidth="1"/>
    <col min="5133" max="5133" width="11" style="2658" customWidth="1"/>
    <col min="5134" max="5134" width="10.42578125" style="2658" bestFit="1" customWidth="1"/>
    <col min="5135" max="5135" width="10.5703125" style="2658" customWidth="1"/>
    <col min="5136" max="5136" width="8.7109375" style="2658" bestFit="1" customWidth="1"/>
    <col min="5137" max="5137" width="10.42578125" style="2658" bestFit="1" customWidth="1"/>
    <col min="5138" max="5138" width="10" style="2658" bestFit="1" customWidth="1"/>
    <col min="5139" max="5139" width="12.7109375" style="2658" customWidth="1"/>
    <col min="5140" max="5376" width="8.85546875" style="2658"/>
    <col min="5377" max="5377" width="7" style="2658" customWidth="1"/>
    <col min="5378" max="5378" width="53.140625" style="2658" customWidth="1"/>
    <col min="5379" max="5379" width="4.85546875" style="2658" bestFit="1" customWidth="1"/>
    <col min="5380" max="5380" width="6" style="2658" bestFit="1" customWidth="1"/>
    <col min="5381" max="5381" width="9.140625" style="2658" bestFit="1" customWidth="1"/>
    <col min="5382" max="5382" width="9.7109375" style="2658" customWidth="1"/>
    <col min="5383" max="5383" width="4.42578125" style="2658" bestFit="1" customWidth="1"/>
    <col min="5384" max="5384" width="8.140625" style="2658" bestFit="1" customWidth="1"/>
    <col min="5385" max="5385" width="4.42578125" style="2658" bestFit="1" customWidth="1"/>
    <col min="5386" max="5386" width="2.42578125" style="2658" customWidth="1"/>
    <col min="5387" max="5387" width="10.42578125" style="2658" bestFit="1" customWidth="1"/>
    <col min="5388" max="5388" width="8.85546875" style="2658" customWidth="1"/>
    <col min="5389" max="5389" width="11" style="2658" customWidth="1"/>
    <col min="5390" max="5390" width="10.42578125" style="2658" bestFit="1" customWidth="1"/>
    <col min="5391" max="5391" width="10.5703125" style="2658" customWidth="1"/>
    <col min="5392" max="5392" width="8.7109375" style="2658" bestFit="1" customWidth="1"/>
    <col min="5393" max="5393" width="10.42578125" style="2658" bestFit="1" customWidth="1"/>
    <col min="5394" max="5394" width="10" style="2658" bestFit="1" customWidth="1"/>
    <col min="5395" max="5395" width="12.7109375" style="2658" customWidth="1"/>
    <col min="5396" max="5632" width="8.85546875" style="2658"/>
    <col min="5633" max="5633" width="7" style="2658" customWidth="1"/>
    <col min="5634" max="5634" width="53.140625" style="2658" customWidth="1"/>
    <col min="5635" max="5635" width="4.85546875" style="2658" bestFit="1" customWidth="1"/>
    <col min="5636" max="5636" width="6" style="2658" bestFit="1" customWidth="1"/>
    <col min="5637" max="5637" width="9.140625" style="2658" bestFit="1" customWidth="1"/>
    <col min="5638" max="5638" width="9.7109375" style="2658" customWidth="1"/>
    <col min="5639" max="5639" width="4.42578125" style="2658" bestFit="1" customWidth="1"/>
    <col min="5640" max="5640" width="8.140625" style="2658" bestFit="1" customWidth="1"/>
    <col min="5641" max="5641" width="4.42578125" style="2658" bestFit="1" customWidth="1"/>
    <col min="5642" max="5642" width="2.42578125" style="2658" customWidth="1"/>
    <col min="5643" max="5643" width="10.42578125" style="2658" bestFit="1" customWidth="1"/>
    <col min="5644" max="5644" width="8.85546875" style="2658" customWidth="1"/>
    <col min="5645" max="5645" width="11" style="2658" customWidth="1"/>
    <col min="5646" max="5646" width="10.42578125" style="2658" bestFit="1" customWidth="1"/>
    <col min="5647" max="5647" width="10.5703125" style="2658" customWidth="1"/>
    <col min="5648" max="5648" width="8.7109375" style="2658" bestFit="1" customWidth="1"/>
    <col min="5649" max="5649" width="10.42578125" style="2658" bestFit="1" customWidth="1"/>
    <col min="5650" max="5650" width="10" style="2658" bestFit="1" customWidth="1"/>
    <col min="5651" max="5651" width="12.7109375" style="2658" customWidth="1"/>
    <col min="5652" max="5888" width="8.85546875" style="2658"/>
    <col min="5889" max="5889" width="7" style="2658" customWidth="1"/>
    <col min="5890" max="5890" width="53.140625" style="2658" customWidth="1"/>
    <col min="5891" max="5891" width="4.85546875" style="2658" bestFit="1" customWidth="1"/>
    <col min="5892" max="5892" width="6" style="2658" bestFit="1" customWidth="1"/>
    <col min="5893" max="5893" width="9.140625" style="2658" bestFit="1" customWidth="1"/>
    <col min="5894" max="5894" width="9.7109375" style="2658" customWidth="1"/>
    <col min="5895" max="5895" width="4.42578125" style="2658" bestFit="1" customWidth="1"/>
    <col min="5896" max="5896" width="8.140625" style="2658" bestFit="1" customWidth="1"/>
    <col min="5897" max="5897" width="4.42578125" style="2658" bestFit="1" customWidth="1"/>
    <col min="5898" max="5898" width="2.42578125" style="2658" customWidth="1"/>
    <col min="5899" max="5899" width="10.42578125" style="2658" bestFit="1" customWidth="1"/>
    <col min="5900" max="5900" width="8.85546875" style="2658" customWidth="1"/>
    <col min="5901" max="5901" width="11" style="2658" customWidth="1"/>
    <col min="5902" max="5902" width="10.42578125" style="2658" bestFit="1" customWidth="1"/>
    <col min="5903" max="5903" width="10.5703125" style="2658" customWidth="1"/>
    <col min="5904" max="5904" width="8.7109375" style="2658" bestFit="1" customWidth="1"/>
    <col min="5905" max="5905" width="10.42578125" style="2658" bestFit="1" customWidth="1"/>
    <col min="5906" max="5906" width="10" style="2658" bestFit="1" customWidth="1"/>
    <col min="5907" max="5907" width="12.7109375" style="2658" customWidth="1"/>
    <col min="5908" max="6144" width="8.85546875" style="2658"/>
    <col min="6145" max="6145" width="7" style="2658" customWidth="1"/>
    <col min="6146" max="6146" width="53.140625" style="2658" customWidth="1"/>
    <col min="6147" max="6147" width="4.85546875" style="2658" bestFit="1" customWidth="1"/>
    <col min="6148" max="6148" width="6" style="2658" bestFit="1" customWidth="1"/>
    <col min="6149" max="6149" width="9.140625" style="2658" bestFit="1" customWidth="1"/>
    <col min="6150" max="6150" width="9.7109375" style="2658" customWidth="1"/>
    <col min="6151" max="6151" width="4.42578125" style="2658" bestFit="1" customWidth="1"/>
    <col min="6152" max="6152" width="8.140625" style="2658" bestFit="1" customWidth="1"/>
    <col min="6153" max="6153" width="4.42578125" style="2658" bestFit="1" customWidth="1"/>
    <col min="6154" max="6154" width="2.42578125" style="2658" customWidth="1"/>
    <col min="6155" max="6155" width="10.42578125" style="2658" bestFit="1" customWidth="1"/>
    <col min="6156" max="6156" width="8.85546875" style="2658" customWidth="1"/>
    <col min="6157" max="6157" width="11" style="2658" customWidth="1"/>
    <col min="6158" max="6158" width="10.42578125" style="2658" bestFit="1" customWidth="1"/>
    <col min="6159" max="6159" width="10.5703125" style="2658" customWidth="1"/>
    <col min="6160" max="6160" width="8.7109375" style="2658" bestFit="1" customWidth="1"/>
    <col min="6161" max="6161" width="10.42578125" style="2658" bestFit="1" customWidth="1"/>
    <col min="6162" max="6162" width="10" style="2658" bestFit="1" customWidth="1"/>
    <col min="6163" max="6163" width="12.7109375" style="2658" customWidth="1"/>
    <col min="6164" max="6400" width="8.85546875" style="2658"/>
    <col min="6401" max="6401" width="7" style="2658" customWidth="1"/>
    <col min="6402" max="6402" width="53.140625" style="2658" customWidth="1"/>
    <col min="6403" max="6403" width="4.85546875" style="2658" bestFit="1" customWidth="1"/>
    <col min="6404" max="6404" width="6" style="2658" bestFit="1" customWidth="1"/>
    <col min="6405" max="6405" width="9.140625" style="2658" bestFit="1" customWidth="1"/>
    <col min="6406" max="6406" width="9.7109375" style="2658" customWidth="1"/>
    <col min="6407" max="6407" width="4.42578125" style="2658" bestFit="1" customWidth="1"/>
    <col min="6408" max="6408" width="8.140625" style="2658" bestFit="1" customWidth="1"/>
    <col min="6409" max="6409" width="4.42578125" style="2658" bestFit="1" customWidth="1"/>
    <col min="6410" max="6410" width="2.42578125" style="2658" customWidth="1"/>
    <col min="6411" max="6411" width="10.42578125" style="2658" bestFit="1" customWidth="1"/>
    <col min="6412" max="6412" width="8.85546875" style="2658" customWidth="1"/>
    <col min="6413" max="6413" width="11" style="2658" customWidth="1"/>
    <col min="6414" max="6414" width="10.42578125" style="2658" bestFit="1" customWidth="1"/>
    <col min="6415" max="6415" width="10.5703125" style="2658" customWidth="1"/>
    <col min="6416" max="6416" width="8.7109375" style="2658" bestFit="1" customWidth="1"/>
    <col min="6417" max="6417" width="10.42578125" style="2658" bestFit="1" customWidth="1"/>
    <col min="6418" max="6418" width="10" style="2658" bestFit="1" customWidth="1"/>
    <col min="6419" max="6419" width="12.7109375" style="2658" customWidth="1"/>
    <col min="6420" max="6656" width="8.85546875" style="2658"/>
    <col min="6657" max="6657" width="7" style="2658" customWidth="1"/>
    <col min="6658" max="6658" width="53.140625" style="2658" customWidth="1"/>
    <col min="6659" max="6659" width="4.85546875" style="2658" bestFit="1" customWidth="1"/>
    <col min="6660" max="6660" width="6" style="2658" bestFit="1" customWidth="1"/>
    <col min="6661" max="6661" width="9.140625" style="2658" bestFit="1" customWidth="1"/>
    <col min="6662" max="6662" width="9.7109375" style="2658" customWidth="1"/>
    <col min="6663" max="6663" width="4.42578125" style="2658" bestFit="1" customWidth="1"/>
    <col min="6664" max="6664" width="8.140625" style="2658" bestFit="1" customWidth="1"/>
    <col min="6665" max="6665" width="4.42578125" style="2658" bestFit="1" customWidth="1"/>
    <col min="6666" max="6666" width="2.42578125" style="2658" customWidth="1"/>
    <col min="6667" max="6667" width="10.42578125" style="2658" bestFit="1" customWidth="1"/>
    <col min="6668" max="6668" width="8.85546875" style="2658" customWidth="1"/>
    <col min="6669" max="6669" width="11" style="2658" customWidth="1"/>
    <col min="6670" max="6670" width="10.42578125" style="2658" bestFit="1" customWidth="1"/>
    <col min="6671" max="6671" width="10.5703125" style="2658" customWidth="1"/>
    <col min="6672" max="6672" width="8.7109375" style="2658" bestFit="1" customWidth="1"/>
    <col min="6673" max="6673" width="10.42578125" style="2658" bestFit="1" customWidth="1"/>
    <col min="6674" max="6674" width="10" style="2658" bestFit="1" customWidth="1"/>
    <col min="6675" max="6675" width="12.7109375" style="2658" customWidth="1"/>
    <col min="6676" max="6912" width="8.85546875" style="2658"/>
    <col min="6913" max="6913" width="7" style="2658" customWidth="1"/>
    <col min="6914" max="6914" width="53.140625" style="2658" customWidth="1"/>
    <col min="6915" max="6915" width="4.85546875" style="2658" bestFit="1" customWidth="1"/>
    <col min="6916" max="6916" width="6" style="2658" bestFit="1" customWidth="1"/>
    <col min="6917" max="6917" width="9.140625" style="2658" bestFit="1" customWidth="1"/>
    <col min="6918" max="6918" width="9.7109375" style="2658" customWidth="1"/>
    <col min="6919" max="6919" width="4.42578125" style="2658" bestFit="1" customWidth="1"/>
    <col min="6920" max="6920" width="8.140625" style="2658" bestFit="1" customWidth="1"/>
    <col min="6921" max="6921" width="4.42578125" style="2658" bestFit="1" customWidth="1"/>
    <col min="6922" max="6922" width="2.42578125" style="2658" customWidth="1"/>
    <col min="6923" max="6923" width="10.42578125" style="2658" bestFit="1" customWidth="1"/>
    <col min="6924" max="6924" width="8.85546875" style="2658" customWidth="1"/>
    <col min="6925" max="6925" width="11" style="2658" customWidth="1"/>
    <col min="6926" max="6926" width="10.42578125" style="2658" bestFit="1" customWidth="1"/>
    <col min="6927" max="6927" width="10.5703125" style="2658" customWidth="1"/>
    <col min="6928" max="6928" width="8.7109375" style="2658" bestFit="1" customWidth="1"/>
    <col min="6929" max="6929" width="10.42578125" style="2658" bestFit="1" customWidth="1"/>
    <col min="6930" max="6930" width="10" style="2658" bestFit="1" customWidth="1"/>
    <col min="6931" max="6931" width="12.7109375" style="2658" customWidth="1"/>
    <col min="6932" max="7168" width="8.85546875" style="2658"/>
    <col min="7169" max="7169" width="7" style="2658" customWidth="1"/>
    <col min="7170" max="7170" width="53.140625" style="2658" customWidth="1"/>
    <col min="7171" max="7171" width="4.85546875" style="2658" bestFit="1" customWidth="1"/>
    <col min="7172" max="7172" width="6" style="2658" bestFit="1" customWidth="1"/>
    <col min="7173" max="7173" width="9.140625" style="2658" bestFit="1" customWidth="1"/>
    <col min="7174" max="7174" width="9.7109375" style="2658" customWidth="1"/>
    <col min="7175" max="7175" width="4.42578125" style="2658" bestFit="1" customWidth="1"/>
    <col min="7176" max="7176" width="8.140625" style="2658" bestFit="1" customWidth="1"/>
    <col min="7177" max="7177" width="4.42578125" style="2658" bestFit="1" customWidth="1"/>
    <col min="7178" max="7178" width="2.42578125" style="2658" customWidth="1"/>
    <col min="7179" max="7179" width="10.42578125" style="2658" bestFit="1" customWidth="1"/>
    <col min="7180" max="7180" width="8.85546875" style="2658" customWidth="1"/>
    <col min="7181" max="7181" width="11" style="2658" customWidth="1"/>
    <col min="7182" max="7182" width="10.42578125" style="2658" bestFit="1" customWidth="1"/>
    <col min="7183" max="7183" width="10.5703125" style="2658" customWidth="1"/>
    <col min="7184" max="7184" width="8.7109375" style="2658" bestFit="1" customWidth="1"/>
    <col min="7185" max="7185" width="10.42578125" style="2658" bestFit="1" customWidth="1"/>
    <col min="7186" max="7186" width="10" style="2658" bestFit="1" customWidth="1"/>
    <col min="7187" max="7187" width="12.7109375" style="2658" customWidth="1"/>
    <col min="7188" max="7424" width="8.85546875" style="2658"/>
    <col min="7425" max="7425" width="7" style="2658" customWidth="1"/>
    <col min="7426" max="7426" width="53.140625" style="2658" customWidth="1"/>
    <col min="7427" max="7427" width="4.85546875" style="2658" bestFit="1" customWidth="1"/>
    <col min="7428" max="7428" width="6" style="2658" bestFit="1" customWidth="1"/>
    <col min="7429" max="7429" width="9.140625" style="2658" bestFit="1" customWidth="1"/>
    <col min="7430" max="7430" width="9.7109375" style="2658" customWidth="1"/>
    <col min="7431" max="7431" width="4.42578125" style="2658" bestFit="1" customWidth="1"/>
    <col min="7432" max="7432" width="8.140625" style="2658" bestFit="1" customWidth="1"/>
    <col min="7433" max="7433" width="4.42578125" style="2658" bestFit="1" customWidth="1"/>
    <col min="7434" max="7434" width="2.42578125" style="2658" customWidth="1"/>
    <col min="7435" max="7435" width="10.42578125" style="2658" bestFit="1" customWidth="1"/>
    <col min="7436" max="7436" width="8.85546875" style="2658" customWidth="1"/>
    <col min="7437" max="7437" width="11" style="2658" customWidth="1"/>
    <col min="7438" max="7438" width="10.42578125" style="2658" bestFit="1" customWidth="1"/>
    <col min="7439" max="7439" width="10.5703125" style="2658" customWidth="1"/>
    <col min="7440" max="7440" width="8.7109375" style="2658" bestFit="1" customWidth="1"/>
    <col min="7441" max="7441" width="10.42578125" style="2658" bestFit="1" customWidth="1"/>
    <col min="7442" max="7442" width="10" style="2658" bestFit="1" customWidth="1"/>
    <col min="7443" max="7443" width="12.7109375" style="2658" customWidth="1"/>
    <col min="7444" max="7680" width="8.85546875" style="2658"/>
    <col min="7681" max="7681" width="7" style="2658" customWidth="1"/>
    <col min="7682" max="7682" width="53.140625" style="2658" customWidth="1"/>
    <col min="7683" max="7683" width="4.85546875" style="2658" bestFit="1" customWidth="1"/>
    <col min="7684" max="7684" width="6" style="2658" bestFit="1" customWidth="1"/>
    <col min="7685" max="7685" width="9.140625" style="2658" bestFit="1" customWidth="1"/>
    <col min="7686" max="7686" width="9.7109375" style="2658" customWidth="1"/>
    <col min="7687" max="7687" width="4.42578125" style="2658" bestFit="1" customWidth="1"/>
    <col min="7688" max="7688" width="8.140625" style="2658" bestFit="1" customWidth="1"/>
    <col min="7689" max="7689" width="4.42578125" style="2658" bestFit="1" customWidth="1"/>
    <col min="7690" max="7690" width="2.42578125" style="2658" customWidth="1"/>
    <col min="7691" max="7691" width="10.42578125" style="2658" bestFit="1" customWidth="1"/>
    <col min="7692" max="7692" width="8.85546875" style="2658" customWidth="1"/>
    <col min="7693" max="7693" width="11" style="2658" customWidth="1"/>
    <col min="7694" max="7694" width="10.42578125" style="2658" bestFit="1" customWidth="1"/>
    <col min="7695" max="7695" width="10.5703125" style="2658" customWidth="1"/>
    <col min="7696" max="7696" width="8.7109375" style="2658" bestFit="1" customWidth="1"/>
    <col min="7697" max="7697" width="10.42578125" style="2658" bestFit="1" customWidth="1"/>
    <col min="7698" max="7698" width="10" style="2658" bestFit="1" customWidth="1"/>
    <col min="7699" max="7699" width="12.7109375" style="2658" customWidth="1"/>
    <col min="7700" max="7936" width="8.85546875" style="2658"/>
    <col min="7937" max="7937" width="7" style="2658" customWidth="1"/>
    <col min="7938" max="7938" width="53.140625" style="2658" customWidth="1"/>
    <col min="7939" max="7939" width="4.85546875" style="2658" bestFit="1" customWidth="1"/>
    <col min="7940" max="7940" width="6" style="2658" bestFit="1" customWidth="1"/>
    <col min="7941" max="7941" width="9.140625" style="2658" bestFit="1" customWidth="1"/>
    <col min="7942" max="7942" width="9.7109375" style="2658" customWidth="1"/>
    <col min="7943" max="7943" width="4.42578125" style="2658" bestFit="1" customWidth="1"/>
    <col min="7944" max="7944" width="8.140625" style="2658" bestFit="1" customWidth="1"/>
    <col min="7945" max="7945" width="4.42578125" style="2658" bestFit="1" customWidth="1"/>
    <col min="7946" max="7946" width="2.42578125" style="2658" customWidth="1"/>
    <col min="7947" max="7947" width="10.42578125" style="2658" bestFit="1" customWidth="1"/>
    <col min="7948" max="7948" width="8.85546875" style="2658" customWidth="1"/>
    <col min="7949" max="7949" width="11" style="2658" customWidth="1"/>
    <col min="7950" max="7950" width="10.42578125" style="2658" bestFit="1" customWidth="1"/>
    <col min="7951" max="7951" width="10.5703125" style="2658" customWidth="1"/>
    <col min="7952" max="7952" width="8.7109375" style="2658" bestFit="1" customWidth="1"/>
    <col min="7953" max="7953" width="10.42578125" style="2658" bestFit="1" customWidth="1"/>
    <col min="7954" max="7954" width="10" style="2658" bestFit="1" customWidth="1"/>
    <col min="7955" max="7955" width="12.7109375" style="2658" customWidth="1"/>
    <col min="7956" max="8192" width="8.85546875" style="2658"/>
    <col min="8193" max="8193" width="7" style="2658" customWidth="1"/>
    <col min="8194" max="8194" width="53.140625" style="2658" customWidth="1"/>
    <col min="8195" max="8195" width="4.85546875" style="2658" bestFit="1" customWidth="1"/>
    <col min="8196" max="8196" width="6" style="2658" bestFit="1" customWidth="1"/>
    <col min="8197" max="8197" width="9.140625" style="2658" bestFit="1" customWidth="1"/>
    <col min="8198" max="8198" width="9.7109375" style="2658" customWidth="1"/>
    <col min="8199" max="8199" width="4.42578125" style="2658" bestFit="1" customWidth="1"/>
    <col min="8200" max="8200" width="8.140625" style="2658" bestFit="1" customWidth="1"/>
    <col min="8201" max="8201" width="4.42578125" style="2658" bestFit="1" customWidth="1"/>
    <col min="8202" max="8202" width="2.42578125" style="2658" customWidth="1"/>
    <col min="8203" max="8203" width="10.42578125" style="2658" bestFit="1" customWidth="1"/>
    <col min="8204" max="8204" width="8.85546875" style="2658" customWidth="1"/>
    <col min="8205" max="8205" width="11" style="2658" customWidth="1"/>
    <col min="8206" max="8206" width="10.42578125" style="2658" bestFit="1" customWidth="1"/>
    <col min="8207" max="8207" width="10.5703125" style="2658" customWidth="1"/>
    <col min="8208" max="8208" width="8.7109375" style="2658" bestFit="1" customWidth="1"/>
    <col min="8209" max="8209" width="10.42578125" style="2658" bestFit="1" customWidth="1"/>
    <col min="8210" max="8210" width="10" style="2658" bestFit="1" customWidth="1"/>
    <col min="8211" max="8211" width="12.7109375" style="2658" customWidth="1"/>
    <col min="8212" max="8448" width="8.85546875" style="2658"/>
    <col min="8449" max="8449" width="7" style="2658" customWidth="1"/>
    <col min="8450" max="8450" width="53.140625" style="2658" customWidth="1"/>
    <col min="8451" max="8451" width="4.85546875" style="2658" bestFit="1" customWidth="1"/>
    <col min="8452" max="8452" width="6" style="2658" bestFit="1" customWidth="1"/>
    <col min="8453" max="8453" width="9.140625" style="2658" bestFit="1" customWidth="1"/>
    <col min="8454" max="8454" width="9.7109375" style="2658" customWidth="1"/>
    <col min="8455" max="8455" width="4.42578125" style="2658" bestFit="1" customWidth="1"/>
    <col min="8456" max="8456" width="8.140625" style="2658" bestFit="1" customWidth="1"/>
    <col min="8457" max="8457" width="4.42578125" style="2658" bestFit="1" customWidth="1"/>
    <col min="8458" max="8458" width="2.42578125" style="2658" customWidth="1"/>
    <col min="8459" max="8459" width="10.42578125" style="2658" bestFit="1" customWidth="1"/>
    <col min="8460" max="8460" width="8.85546875" style="2658" customWidth="1"/>
    <col min="8461" max="8461" width="11" style="2658" customWidth="1"/>
    <col min="8462" max="8462" width="10.42578125" style="2658" bestFit="1" customWidth="1"/>
    <col min="8463" max="8463" width="10.5703125" style="2658" customWidth="1"/>
    <col min="8464" max="8464" width="8.7109375" style="2658" bestFit="1" customWidth="1"/>
    <col min="8465" max="8465" width="10.42578125" style="2658" bestFit="1" customWidth="1"/>
    <col min="8466" max="8466" width="10" style="2658" bestFit="1" customWidth="1"/>
    <col min="8467" max="8467" width="12.7109375" style="2658" customWidth="1"/>
    <col min="8468" max="8704" width="8.85546875" style="2658"/>
    <col min="8705" max="8705" width="7" style="2658" customWidth="1"/>
    <col min="8706" max="8706" width="53.140625" style="2658" customWidth="1"/>
    <col min="8707" max="8707" width="4.85546875" style="2658" bestFit="1" customWidth="1"/>
    <col min="8708" max="8708" width="6" style="2658" bestFit="1" customWidth="1"/>
    <col min="8709" max="8709" width="9.140625" style="2658" bestFit="1" customWidth="1"/>
    <col min="8710" max="8710" width="9.7109375" style="2658" customWidth="1"/>
    <col min="8711" max="8711" width="4.42578125" style="2658" bestFit="1" customWidth="1"/>
    <col min="8712" max="8712" width="8.140625" style="2658" bestFit="1" customWidth="1"/>
    <col min="8713" max="8713" width="4.42578125" style="2658" bestFit="1" customWidth="1"/>
    <col min="8714" max="8714" width="2.42578125" style="2658" customWidth="1"/>
    <col min="8715" max="8715" width="10.42578125" style="2658" bestFit="1" customWidth="1"/>
    <col min="8716" max="8716" width="8.85546875" style="2658" customWidth="1"/>
    <col min="8717" max="8717" width="11" style="2658" customWidth="1"/>
    <col min="8718" max="8718" width="10.42578125" style="2658" bestFit="1" customWidth="1"/>
    <col min="8719" max="8719" width="10.5703125" style="2658" customWidth="1"/>
    <col min="8720" max="8720" width="8.7109375" style="2658" bestFit="1" customWidth="1"/>
    <col min="8721" max="8721" width="10.42578125" style="2658" bestFit="1" customWidth="1"/>
    <col min="8722" max="8722" width="10" style="2658" bestFit="1" customWidth="1"/>
    <col min="8723" max="8723" width="12.7109375" style="2658" customWidth="1"/>
    <col min="8724" max="8960" width="8.85546875" style="2658"/>
    <col min="8961" max="8961" width="7" style="2658" customWidth="1"/>
    <col min="8962" max="8962" width="53.140625" style="2658" customWidth="1"/>
    <col min="8963" max="8963" width="4.85546875" style="2658" bestFit="1" customWidth="1"/>
    <col min="8964" max="8964" width="6" style="2658" bestFit="1" customWidth="1"/>
    <col min="8965" max="8965" width="9.140625" style="2658" bestFit="1" customWidth="1"/>
    <col min="8966" max="8966" width="9.7109375" style="2658" customWidth="1"/>
    <col min="8967" max="8967" width="4.42578125" style="2658" bestFit="1" customWidth="1"/>
    <col min="8968" max="8968" width="8.140625" style="2658" bestFit="1" customWidth="1"/>
    <col min="8969" max="8969" width="4.42578125" style="2658" bestFit="1" customWidth="1"/>
    <col min="8970" max="8970" width="2.42578125" style="2658" customWidth="1"/>
    <col min="8971" max="8971" width="10.42578125" style="2658" bestFit="1" customWidth="1"/>
    <col min="8972" max="8972" width="8.85546875" style="2658" customWidth="1"/>
    <col min="8973" max="8973" width="11" style="2658" customWidth="1"/>
    <col min="8974" max="8974" width="10.42578125" style="2658" bestFit="1" customWidth="1"/>
    <col min="8975" max="8975" width="10.5703125" style="2658" customWidth="1"/>
    <col min="8976" max="8976" width="8.7109375" style="2658" bestFit="1" customWidth="1"/>
    <col min="8977" max="8977" width="10.42578125" style="2658" bestFit="1" customWidth="1"/>
    <col min="8978" max="8978" width="10" style="2658" bestFit="1" customWidth="1"/>
    <col min="8979" max="8979" width="12.7109375" style="2658" customWidth="1"/>
    <col min="8980" max="9216" width="8.85546875" style="2658"/>
    <col min="9217" max="9217" width="7" style="2658" customWidth="1"/>
    <col min="9218" max="9218" width="53.140625" style="2658" customWidth="1"/>
    <col min="9219" max="9219" width="4.85546875" style="2658" bestFit="1" customWidth="1"/>
    <col min="9220" max="9220" width="6" style="2658" bestFit="1" customWidth="1"/>
    <col min="9221" max="9221" width="9.140625" style="2658" bestFit="1" customWidth="1"/>
    <col min="9222" max="9222" width="9.7109375" style="2658" customWidth="1"/>
    <col min="9223" max="9223" width="4.42578125" style="2658" bestFit="1" customWidth="1"/>
    <col min="9224" max="9224" width="8.140625" style="2658" bestFit="1" customWidth="1"/>
    <col min="9225" max="9225" width="4.42578125" style="2658" bestFit="1" customWidth="1"/>
    <col min="9226" max="9226" width="2.42578125" style="2658" customWidth="1"/>
    <col min="9227" max="9227" width="10.42578125" style="2658" bestFit="1" customWidth="1"/>
    <col min="9228" max="9228" width="8.85546875" style="2658" customWidth="1"/>
    <col min="9229" max="9229" width="11" style="2658" customWidth="1"/>
    <col min="9230" max="9230" width="10.42578125" style="2658" bestFit="1" customWidth="1"/>
    <col min="9231" max="9231" width="10.5703125" style="2658" customWidth="1"/>
    <col min="9232" max="9232" width="8.7109375" style="2658" bestFit="1" customWidth="1"/>
    <col min="9233" max="9233" width="10.42578125" style="2658" bestFit="1" customWidth="1"/>
    <col min="9234" max="9234" width="10" style="2658" bestFit="1" customWidth="1"/>
    <col min="9235" max="9235" width="12.7109375" style="2658" customWidth="1"/>
    <col min="9236" max="9472" width="8.85546875" style="2658"/>
    <col min="9473" max="9473" width="7" style="2658" customWidth="1"/>
    <col min="9474" max="9474" width="53.140625" style="2658" customWidth="1"/>
    <col min="9475" max="9475" width="4.85546875" style="2658" bestFit="1" customWidth="1"/>
    <col min="9476" max="9476" width="6" style="2658" bestFit="1" customWidth="1"/>
    <col min="9477" max="9477" width="9.140625" style="2658" bestFit="1" customWidth="1"/>
    <col min="9478" max="9478" width="9.7109375" style="2658" customWidth="1"/>
    <col min="9479" max="9479" width="4.42578125" style="2658" bestFit="1" customWidth="1"/>
    <col min="9480" max="9480" width="8.140625" style="2658" bestFit="1" customWidth="1"/>
    <col min="9481" max="9481" width="4.42578125" style="2658" bestFit="1" customWidth="1"/>
    <col min="9482" max="9482" width="2.42578125" style="2658" customWidth="1"/>
    <col min="9483" max="9483" width="10.42578125" style="2658" bestFit="1" customWidth="1"/>
    <col min="9484" max="9484" width="8.85546875" style="2658" customWidth="1"/>
    <col min="9485" max="9485" width="11" style="2658" customWidth="1"/>
    <col min="9486" max="9486" width="10.42578125" style="2658" bestFit="1" customWidth="1"/>
    <col min="9487" max="9487" width="10.5703125" style="2658" customWidth="1"/>
    <col min="9488" max="9488" width="8.7109375" style="2658" bestFit="1" customWidth="1"/>
    <col min="9489" max="9489" width="10.42578125" style="2658" bestFit="1" customWidth="1"/>
    <col min="9490" max="9490" width="10" style="2658" bestFit="1" customWidth="1"/>
    <col min="9491" max="9491" width="12.7109375" style="2658" customWidth="1"/>
    <col min="9492" max="9728" width="8.85546875" style="2658"/>
    <col min="9729" max="9729" width="7" style="2658" customWidth="1"/>
    <col min="9730" max="9730" width="53.140625" style="2658" customWidth="1"/>
    <col min="9731" max="9731" width="4.85546875" style="2658" bestFit="1" customWidth="1"/>
    <col min="9732" max="9732" width="6" style="2658" bestFit="1" customWidth="1"/>
    <col min="9733" max="9733" width="9.140625" style="2658" bestFit="1" customWidth="1"/>
    <col min="9734" max="9734" width="9.7109375" style="2658" customWidth="1"/>
    <col min="9735" max="9735" width="4.42578125" style="2658" bestFit="1" customWidth="1"/>
    <col min="9736" max="9736" width="8.140625" style="2658" bestFit="1" customWidth="1"/>
    <col min="9737" max="9737" width="4.42578125" style="2658" bestFit="1" customWidth="1"/>
    <col min="9738" max="9738" width="2.42578125" style="2658" customWidth="1"/>
    <col min="9739" max="9739" width="10.42578125" style="2658" bestFit="1" customWidth="1"/>
    <col min="9740" max="9740" width="8.85546875" style="2658" customWidth="1"/>
    <col min="9741" max="9741" width="11" style="2658" customWidth="1"/>
    <col min="9742" max="9742" width="10.42578125" style="2658" bestFit="1" customWidth="1"/>
    <col min="9743" max="9743" width="10.5703125" style="2658" customWidth="1"/>
    <col min="9744" max="9744" width="8.7109375" style="2658" bestFit="1" customWidth="1"/>
    <col min="9745" max="9745" width="10.42578125" style="2658" bestFit="1" customWidth="1"/>
    <col min="9746" max="9746" width="10" style="2658" bestFit="1" customWidth="1"/>
    <col min="9747" max="9747" width="12.7109375" style="2658" customWidth="1"/>
    <col min="9748" max="9984" width="8.85546875" style="2658"/>
    <col min="9985" max="9985" width="7" style="2658" customWidth="1"/>
    <col min="9986" max="9986" width="53.140625" style="2658" customWidth="1"/>
    <col min="9987" max="9987" width="4.85546875" style="2658" bestFit="1" customWidth="1"/>
    <col min="9988" max="9988" width="6" style="2658" bestFit="1" customWidth="1"/>
    <col min="9989" max="9989" width="9.140625" style="2658" bestFit="1" customWidth="1"/>
    <col min="9990" max="9990" width="9.7109375" style="2658" customWidth="1"/>
    <col min="9991" max="9991" width="4.42578125" style="2658" bestFit="1" customWidth="1"/>
    <col min="9992" max="9992" width="8.140625" style="2658" bestFit="1" customWidth="1"/>
    <col min="9993" max="9993" width="4.42578125" style="2658" bestFit="1" customWidth="1"/>
    <col min="9994" max="9994" width="2.42578125" style="2658" customWidth="1"/>
    <col min="9995" max="9995" width="10.42578125" style="2658" bestFit="1" customWidth="1"/>
    <col min="9996" max="9996" width="8.85546875" style="2658" customWidth="1"/>
    <col min="9997" max="9997" width="11" style="2658" customWidth="1"/>
    <col min="9998" max="9998" width="10.42578125" style="2658" bestFit="1" customWidth="1"/>
    <col min="9999" max="9999" width="10.5703125" style="2658" customWidth="1"/>
    <col min="10000" max="10000" width="8.7109375" style="2658" bestFit="1" customWidth="1"/>
    <col min="10001" max="10001" width="10.42578125" style="2658" bestFit="1" customWidth="1"/>
    <col min="10002" max="10002" width="10" style="2658" bestFit="1" customWidth="1"/>
    <col min="10003" max="10003" width="12.7109375" style="2658" customWidth="1"/>
    <col min="10004" max="10240" width="8.85546875" style="2658"/>
    <col min="10241" max="10241" width="7" style="2658" customWidth="1"/>
    <col min="10242" max="10242" width="53.140625" style="2658" customWidth="1"/>
    <col min="10243" max="10243" width="4.85546875" style="2658" bestFit="1" customWidth="1"/>
    <col min="10244" max="10244" width="6" style="2658" bestFit="1" customWidth="1"/>
    <col min="10245" max="10245" width="9.140625" style="2658" bestFit="1" customWidth="1"/>
    <col min="10246" max="10246" width="9.7109375" style="2658" customWidth="1"/>
    <col min="10247" max="10247" width="4.42578125" style="2658" bestFit="1" customWidth="1"/>
    <col min="10248" max="10248" width="8.140625" style="2658" bestFit="1" customWidth="1"/>
    <col min="10249" max="10249" width="4.42578125" style="2658" bestFit="1" customWidth="1"/>
    <col min="10250" max="10250" width="2.42578125" style="2658" customWidth="1"/>
    <col min="10251" max="10251" width="10.42578125" style="2658" bestFit="1" customWidth="1"/>
    <col min="10252" max="10252" width="8.85546875" style="2658" customWidth="1"/>
    <col min="10253" max="10253" width="11" style="2658" customWidth="1"/>
    <col min="10254" max="10254" width="10.42578125" style="2658" bestFit="1" customWidth="1"/>
    <col min="10255" max="10255" width="10.5703125" style="2658" customWidth="1"/>
    <col min="10256" max="10256" width="8.7109375" style="2658" bestFit="1" customWidth="1"/>
    <col min="10257" max="10257" width="10.42578125" style="2658" bestFit="1" customWidth="1"/>
    <col min="10258" max="10258" width="10" style="2658" bestFit="1" customWidth="1"/>
    <col min="10259" max="10259" width="12.7109375" style="2658" customWidth="1"/>
    <col min="10260" max="10496" width="8.85546875" style="2658"/>
    <col min="10497" max="10497" width="7" style="2658" customWidth="1"/>
    <col min="10498" max="10498" width="53.140625" style="2658" customWidth="1"/>
    <col min="10499" max="10499" width="4.85546875" style="2658" bestFit="1" customWidth="1"/>
    <col min="10500" max="10500" width="6" style="2658" bestFit="1" customWidth="1"/>
    <col min="10501" max="10501" width="9.140625" style="2658" bestFit="1" customWidth="1"/>
    <col min="10502" max="10502" width="9.7109375" style="2658" customWidth="1"/>
    <col min="10503" max="10503" width="4.42578125" style="2658" bestFit="1" customWidth="1"/>
    <col min="10504" max="10504" width="8.140625" style="2658" bestFit="1" customWidth="1"/>
    <col min="10505" max="10505" width="4.42578125" style="2658" bestFit="1" customWidth="1"/>
    <col min="10506" max="10506" width="2.42578125" style="2658" customWidth="1"/>
    <col min="10507" max="10507" width="10.42578125" style="2658" bestFit="1" customWidth="1"/>
    <col min="10508" max="10508" width="8.85546875" style="2658" customWidth="1"/>
    <col min="10509" max="10509" width="11" style="2658" customWidth="1"/>
    <col min="10510" max="10510" width="10.42578125" style="2658" bestFit="1" customWidth="1"/>
    <col min="10511" max="10511" width="10.5703125" style="2658" customWidth="1"/>
    <col min="10512" max="10512" width="8.7109375" style="2658" bestFit="1" customWidth="1"/>
    <col min="10513" max="10513" width="10.42578125" style="2658" bestFit="1" customWidth="1"/>
    <col min="10514" max="10514" width="10" style="2658" bestFit="1" customWidth="1"/>
    <col min="10515" max="10515" width="12.7109375" style="2658" customWidth="1"/>
    <col min="10516" max="10752" width="8.85546875" style="2658"/>
    <col min="10753" max="10753" width="7" style="2658" customWidth="1"/>
    <col min="10754" max="10754" width="53.140625" style="2658" customWidth="1"/>
    <col min="10755" max="10755" width="4.85546875" style="2658" bestFit="1" customWidth="1"/>
    <col min="10756" max="10756" width="6" style="2658" bestFit="1" customWidth="1"/>
    <col min="10757" max="10757" width="9.140625" style="2658" bestFit="1" customWidth="1"/>
    <col min="10758" max="10758" width="9.7109375" style="2658" customWidth="1"/>
    <col min="10759" max="10759" width="4.42578125" style="2658" bestFit="1" customWidth="1"/>
    <col min="10760" max="10760" width="8.140625" style="2658" bestFit="1" customWidth="1"/>
    <col min="10761" max="10761" width="4.42578125" style="2658" bestFit="1" customWidth="1"/>
    <col min="10762" max="10762" width="2.42578125" style="2658" customWidth="1"/>
    <col min="10763" max="10763" width="10.42578125" style="2658" bestFit="1" customWidth="1"/>
    <col min="10764" max="10764" width="8.85546875" style="2658" customWidth="1"/>
    <col min="10765" max="10765" width="11" style="2658" customWidth="1"/>
    <col min="10766" max="10766" width="10.42578125" style="2658" bestFit="1" customWidth="1"/>
    <col min="10767" max="10767" width="10.5703125" style="2658" customWidth="1"/>
    <col min="10768" max="10768" width="8.7109375" style="2658" bestFit="1" customWidth="1"/>
    <col min="10769" max="10769" width="10.42578125" style="2658" bestFit="1" customWidth="1"/>
    <col min="10770" max="10770" width="10" style="2658" bestFit="1" customWidth="1"/>
    <col min="10771" max="10771" width="12.7109375" style="2658" customWidth="1"/>
    <col min="10772" max="11008" width="8.85546875" style="2658"/>
    <col min="11009" max="11009" width="7" style="2658" customWidth="1"/>
    <col min="11010" max="11010" width="53.140625" style="2658" customWidth="1"/>
    <col min="11011" max="11011" width="4.85546875" style="2658" bestFit="1" customWidth="1"/>
    <col min="11012" max="11012" width="6" style="2658" bestFit="1" customWidth="1"/>
    <col min="11013" max="11013" width="9.140625" style="2658" bestFit="1" customWidth="1"/>
    <col min="11014" max="11014" width="9.7109375" style="2658" customWidth="1"/>
    <col min="11015" max="11015" width="4.42578125" style="2658" bestFit="1" customWidth="1"/>
    <col min="11016" max="11016" width="8.140625" style="2658" bestFit="1" customWidth="1"/>
    <col min="11017" max="11017" width="4.42578125" style="2658" bestFit="1" customWidth="1"/>
    <col min="11018" max="11018" width="2.42578125" style="2658" customWidth="1"/>
    <col min="11019" max="11019" width="10.42578125" style="2658" bestFit="1" customWidth="1"/>
    <col min="11020" max="11020" width="8.85546875" style="2658" customWidth="1"/>
    <col min="11021" max="11021" width="11" style="2658" customWidth="1"/>
    <col min="11022" max="11022" width="10.42578125" style="2658" bestFit="1" customWidth="1"/>
    <col min="11023" max="11023" width="10.5703125" style="2658" customWidth="1"/>
    <col min="11024" max="11024" width="8.7109375" style="2658" bestFit="1" customWidth="1"/>
    <col min="11025" max="11025" width="10.42578125" style="2658" bestFit="1" customWidth="1"/>
    <col min="11026" max="11026" width="10" style="2658" bestFit="1" customWidth="1"/>
    <col min="11027" max="11027" width="12.7109375" style="2658" customWidth="1"/>
    <col min="11028" max="11264" width="8.85546875" style="2658"/>
    <col min="11265" max="11265" width="7" style="2658" customWidth="1"/>
    <col min="11266" max="11266" width="53.140625" style="2658" customWidth="1"/>
    <col min="11267" max="11267" width="4.85546875" style="2658" bestFit="1" customWidth="1"/>
    <col min="11268" max="11268" width="6" style="2658" bestFit="1" customWidth="1"/>
    <col min="11269" max="11269" width="9.140625" style="2658" bestFit="1" customWidth="1"/>
    <col min="11270" max="11270" width="9.7109375" style="2658" customWidth="1"/>
    <col min="11271" max="11271" width="4.42578125" style="2658" bestFit="1" customWidth="1"/>
    <col min="11272" max="11272" width="8.140625" style="2658" bestFit="1" customWidth="1"/>
    <col min="11273" max="11273" width="4.42578125" style="2658" bestFit="1" customWidth="1"/>
    <col min="11274" max="11274" width="2.42578125" style="2658" customWidth="1"/>
    <col min="11275" max="11275" width="10.42578125" style="2658" bestFit="1" customWidth="1"/>
    <col min="11276" max="11276" width="8.85546875" style="2658" customWidth="1"/>
    <col min="11277" max="11277" width="11" style="2658" customWidth="1"/>
    <col min="11278" max="11278" width="10.42578125" style="2658" bestFit="1" customWidth="1"/>
    <col min="11279" max="11279" width="10.5703125" style="2658" customWidth="1"/>
    <col min="11280" max="11280" width="8.7109375" style="2658" bestFit="1" customWidth="1"/>
    <col min="11281" max="11281" width="10.42578125" style="2658" bestFit="1" customWidth="1"/>
    <col min="11282" max="11282" width="10" style="2658" bestFit="1" customWidth="1"/>
    <col min="11283" max="11283" width="12.7109375" style="2658" customWidth="1"/>
    <col min="11284" max="11520" width="8.85546875" style="2658"/>
    <col min="11521" max="11521" width="7" style="2658" customWidth="1"/>
    <col min="11522" max="11522" width="53.140625" style="2658" customWidth="1"/>
    <col min="11523" max="11523" width="4.85546875" style="2658" bestFit="1" customWidth="1"/>
    <col min="11524" max="11524" width="6" style="2658" bestFit="1" customWidth="1"/>
    <col min="11525" max="11525" width="9.140625" style="2658" bestFit="1" customWidth="1"/>
    <col min="11526" max="11526" width="9.7109375" style="2658" customWidth="1"/>
    <col min="11527" max="11527" width="4.42578125" style="2658" bestFit="1" customWidth="1"/>
    <col min="11528" max="11528" width="8.140625" style="2658" bestFit="1" customWidth="1"/>
    <col min="11529" max="11529" width="4.42578125" style="2658" bestFit="1" customWidth="1"/>
    <col min="11530" max="11530" width="2.42578125" style="2658" customWidth="1"/>
    <col min="11531" max="11531" width="10.42578125" style="2658" bestFit="1" customWidth="1"/>
    <col min="11532" max="11532" width="8.85546875" style="2658" customWidth="1"/>
    <col min="11533" max="11533" width="11" style="2658" customWidth="1"/>
    <col min="11534" max="11534" width="10.42578125" style="2658" bestFit="1" customWidth="1"/>
    <col min="11535" max="11535" width="10.5703125" style="2658" customWidth="1"/>
    <col min="11536" max="11536" width="8.7109375" style="2658" bestFit="1" customWidth="1"/>
    <col min="11537" max="11537" width="10.42578125" style="2658" bestFit="1" customWidth="1"/>
    <col min="11538" max="11538" width="10" style="2658" bestFit="1" customWidth="1"/>
    <col min="11539" max="11539" width="12.7109375" style="2658" customWidth="1"/>
    <col min="11540" max="11776" width="8.85546875" style="2658"/>
    <col min="11777" max="11777" width="7" style="2658" customWidth="1"/>
    <col min="11778" max="11778" width="53.140625" style="2658" customWidth="1"/>
    <col min="11779" max="11779" width="4.85546875" style="2658" bestFit="1" customWidth="1"/>
    <col min="11780" max="11780" width="6" style="2658" bestFit="1" customWidth="1"/>
    <col min="11781" max="11781" width="9.140625" style="2658" bestFit="1" customWidth="1"/>
    <col min="11782" max="11782" width="9.7109375" style="2658" customWidth="1"/>
    <col min="11783" max="11783" width="4.42578125" style="2658" bestFit="1" customWidth="1"/>
    <col min="11784" max="11784" width="8.140625" style="2658" bestFit="1" customWidth="1"/>
    <col min="11785" max="11785" width="4.42578125" style="2658" bestFit="1" customWidth="1"/>
    <col min="11786" max="11786" width="2.42578125" style="2658" customWidth="1"/>
    <col min="11787" max="11787" width="10.42578125" style="2658" bestFit="1" customWidth="1"/>
    <col min="11788" max="11788" width="8.85546875" style="2658" customWidth="1"/>
    <col min="11789" max="11789" width="11" style="2658" customWidth="1"/>
    <col min="11790" max="11790" width="10.42578125" style="2658" bestFit="1" customWidth="1"/>
    <col min="11791" max="11791" width="10.5703125" style="2658" customWidth="1"/>
    <col min="11792" max="11792" width="8.7109375" style="2658" bestFit="1" customWidth="1"/>
    <col min="11793" max="11793" width="10.42578125" style="2658" bestFit="1" customWidth="1"/>
    <col min="11794" max="11794" width="10" style="2658" bestFit="1" customWidth="1"/>
    <col min="11795" max="11795" width="12.7109375" style="2658" customWidth="1"/>
    <col min="11796" max="12032" width="8.85546875" style="2658"/>
    <col min="12033" max="12033" width="7" style="2658" customWidth="1"/>
    <col min="12034" max="12034" width="53.140625" style="2658" customWidth="1"/>
    <col min="12035" max="12035" width="4.85546875" style="2658" bestFit="1" customWidth="1"/>
    <col min="12036" max="12036" width="6" style="2658" bestFit="1" customWidth="1"/>
    <col min="12037" max="12037" width="9.140625" style="2658" bestFit="1" customWidth="1"/>
    <col min="12038" max="12038" width="9.7109375" style="2658" customWidth="1"/>
    <col min="12039" max="12039" width="4.42578125" style="2658" bestFit="1" customWidth="1"/>
    <col min="12040" max="12040" width="8.140625" style="2658" bestFit="1" customWidth="1"/>
    <col min="12041" max="12041" width="4.42578125" style="2658" bestFit="1" customWidth="1"/>
    <col min="12042" max="12042" width="2.42578125" style="2658" customWidth="1"/>
    <col min="12043" max="12043" width="10.42578125" style="2658" bestFit="1" customWidth="1"/>
    <col min="12044" max="12044" width="8.85546875" style="2658" customWidth="1"/>
    <col min="12045" max="12045" width="11" style="2658" customWidth="1"/>
    <col min="12046" max="12046" width="10.42578125" style="2658" bestFit="1" customWidth="1"/>
    <col min="12047" max="12047" width="10.5703125" style="2658" customWidth="1"/>
    <col min="12048" max="12048" width="8.7109375" style="2658" bestFit="1" customWidth="1"/>
    <col min="12049" max="12049" width="10.42578125" style="2658" bestFit="1" customWidth="1"/>
    <col min="12050" max="12050" width="10" style="2658" bestFit="1" customWidth="1"/>
    <col min="12051" max="12051" width="12.7109375" style="2658" customWidth="1"/>
    <col min="12052" max="12288" width="8.85546875" style="2658"/>
    <col min="12289" max="12289" width="7" style="2658" customWidth="1"/>
    <col min="12290" max="12290" width="53.140625" style="2658" customWidth="1"/>
    <col min="12291" max="12291" width="4.85546875" style="2658" bestFit="1" customWidth="1"/>
    <col min="12292" max="12292" width="6" style="2658" bestFit="1" customWidth="1"/>
    <col min="12293" max="12293" width="9.140625" style="2658" bestFit="1" customWidth="1"/>
    <col min="12294" max="12294" width="9.7109375" style="2658" customWidth="1"/>
    <col min="12295" max="12295" width="4.42578125" style="2658" bestFit="1" customWidth="1"/>
    <col min="12296" max="12296" width="8.140625" style="2658" bestFit="1" customWidth="1"/>
    <col min="12297" max="12297" width="4.42578125" style="2658" bestFit="1" customWidth="1"/>
    <col min="12298" max="12298" width="2.42578125" style="2658" customWidth="1"/>
    <col min="12299" max="12299" width="10.42578125" style="2658" bestFit="1" customWidth="1"/>
    <col min="12300" max="12300" width="8.85546875" style="2658" customWidth="1"/>
    <col min="12301" max="12301" width="11" style="2658" customWidth="1"/>
    <col min="12302" max="12302" width="10.42578125" style="2658" bestFit="1" customWidth="1"/>
    <col min="12303" max="12303" width="10.5703125" style="2658" customWidth="1"/>
    <col min="12304" max="12304" width="8.7109375" style="2658" bestFit="1" customWidth="1"/>
    <col min="12305" max="12305" width="10.42578125" style="2658" bestFit="1" customWidth="1"/>
    <col min="12306" max="12306" width="10" style="2658" bestFit="1" customWidth="1"/>
    <col min="12307" max="12307" width="12.7109375" style="2658" customWidth="1"/>
    <col min="12308" max="12544" width="8.85546875" style="2658"/>
    <col min="12545" max="12545" width="7" style="2658" customWidth="1"/>
    <col min="12546" max="12546" width="53.140625" style="2658" customWidth="1"/>
    <col min="12547" max="12547" width="4.85546875" style="2658" bestFit="1" customWidth="1"/>
    <col min="12548" max="12548" width="6" style="2658" bestFit="1" customWidth="1"/>
    <col min="12549" max="12549" width="9.140625" style="2658" bestFit="1" customWidth="1"/>
    <col min="12550" max="12550" width="9.7109375" style="2658" customWidth="1"/>
    <col min="12551" max="12551" width="4.42578125" style="2658" bestFit="1" customWidth="1"/>
    <col min="12552" max="12552" width="8.140625" style="2658" bestFit="1" customWidth="1"/>
    <col min="12553" max="12553" width="4.42578125" style="2658" bestFit="1" customWidth="1"/>
    <col min="12554" max="12554" width="2.42578125" style="2658" customWidth="1"/>
    <col min="12555" max="12555" width="10.42578125" style="2658" bestFit="1" customWidth="1"/>
    <col min="12556" max="12556" width="8.85546875" style="2658" customWidth="1"/>
    <col min="12557" max="12557" width="11" style="2658" customWidth="1"/>
    <col min="12558" max="12558" width="10.42578125" style="2658" bestFit="1" customWidth="1"/>
    <col min="12559" max="12559" width="10.5703125" style="2658" customWidth="1"/>
    <col min="12560" max="12560" width="8.7109375" style="2658" bestFit="1" customWidth="1"/>
    <col min="12561" max="12561" width="10.42578125" style="2658" bestFit="1" customWidth="1"/>
    <col min="12562" max="12562" width="10" style="2658" bestFit="1" customWidth="1"/>
    <col min="12563" max="12563" width="12.7109375" style="2658" customWidth="1"/>
    <col min="12564" max="12800" width="8.85546875" style="2658"/>
    <col min="12801" max="12801" width="7" style="2658" customWidth="1"/>
    <col min="12802" max="12802" width="53.140625" style="2658" customWidth="1"/>
    <col min="12803" max="12803" width="4.85546875" style="2658" bestFit="1" customWidth="1"/>
    <col min="12804" max="12804" width="6" style="2658" bestFit="1" customWidth="1"/>
    <col min="12805" max="12805" width="9.140625" style="2658" bestFit="1" customWidth="1"/>
    <col min="12806" max="12806" width="9.7109375" style="2658" customWidth="1"/>
    <col min="12807" max="12807" width="4.42578125" style="2658" bestFit="1" customWidth="1"/>
    <col min="12808" max="12808" width="8.140625" style="2658" bestFit="1" customWidth="1"/>
    <col min="12809" max="12809" width="4.42578125" style="2658" bestFit="1" customWidth="1"/>
    <col min="12810" max="12810" width="2.42578125" style="2658" customWidth="1"/>
    <col min="12811" max="12811" width="10.42578125" style="2658" bestFit="1" customWidth="1"/>
    <col min="12812" max="12812" width="8.85546875" style="2658" customWidth="1"/>
    <col min="12813" max="12813" width="11" style="2658" customWidth="1"/>
    <col min="12814" max="12814" width="10.42578125" style="2658" bestFit="1" customWidth="1"/>
    <col min="12815" max="12815" width="10.5703125" style="2658" customWidth="1"/>
    <col min="12816" max="12816" width="8.7109375" style="2658" bestFit="1" customWidth="1"/>
    <col min="12817" max="12817" width="10.42578125" style="2658" bestFit="1" customWidth="1"/>
    <col min="12818" max="12818" width="10" style="2658" bestFit="1" customWidth="1"/>
    <col min="12819" max="12819" width="12.7109375" style="2658" customWidth="1"/>
    <col min="12820" max="13056" width="8.85546875" style="2658"/>
    <col min="13057" max="13057" width="7" style="2658" customWidth="1"/>
    <col min="13058" max="13058" width="53.140625" style="2658" customWidth="1"/>
    <col min="13059" max="13059" width="4.85546875" style="2658" bestFit="1" customWidth="1"/>
    <col min="13060" max="13060" width="6" style="2658" bestFit="1" customWidth="1"/>
    <col min="13061" max="13061" width="9.140625" style="2658" bestFit="1" customWidth="1"/>
    <col min="13062" max="13062" width="9.7109375" style="2658" customWidth="1"/>
    <col min="13063" max="13063" width="4.42578125" style="2658" bestFit="1" customWidth="1"/>
    <col min="13064" max="13064" width="8.140625" style="2658" bestFit="1" customWidth="1"/>
    <col min="13065" max="13065" width="4.42578125" style="2658" bestFit="1" customWidth="1"/>
    <col min="13066" max="13066" width="2.42578125" style="2658" customWidth="1"/>
    <col min="13067" max="13067" width="10.42578125" style="2658" bestFit="1" customWidth="1"/>
    <col min="13068" max="13068" width="8.85546875" style="2658" customWidth="1"/>
    <col min="13069" max="13069" width="11" style="2658" customWidth="1"/>
    <col min="13070" max="13070" width="10.42578125" style="2658" bestFit="1" customWidth="1"/>
    <col min="13071" max="13071" width="10.5703125" style="2658" customWidth="1"/>
    <col min="13072" max="13072" width="8.7109375" style="2658" bestFit="1" customWidth="1"/>
    <col min="13073" max="13073" width="10.42578125" style="2658" bestFit="1" customWidth="1"/>
    <col min="13074" max="13074" width="10" style="2658" bestFit="1" customWidth="1"/>
    <col min="13075" max="13075" width="12.7109375" style="2658" customWidth="1"/>
    <col min="13076" max="13312" width="8.85546875" style="2658"/>
    <col min="13313" max="13313" width="7" style="2658" customWidth="1"/>
    <col min="13314" max="13314" width="53.140625" style="2658" customWidth="1"/>
    <col min="13315" max="13315" width="4.85546875" style="2658" bestFit="1" customWidth="1"/>
    <col min="13316" max="13316" width="6" style="2658" bestFit="1" customWidth="1"/>
    <col min="13317" max="13317" width="9.140625" style="2658" bestFit="1" customWidth="1"/>
    <col min="13318" max="13318" width="9.7109375" style="2658" customWidth="1"/>
    <col min="13319" max="13319" width="4.42578125" style="2658" bestFit="1" customWidth="1"/>
    <col min="13320" max="13320" width="8.140625" style="2658" bestFit="1" customWidth="1"/>
    <col min="13321" max="13321" width="4.42578125" style="2658" bestFit="1" customWidth="1"/>
    <col min="13322" max="13322" width="2.42578125" style="2658" customWidth="1"/>
    <col min="13323" max="13323" width="10.42578125" style="2658" bestFit="1" customWidth="1"/>
    <col min="13324" max="13324" width="8.85546875" style="2658" customWidth="1"/>
    <col min="13325" max="13325" width="11" style="2658" customWidth="1"/>
    <col min="13326" max="13326" width="10.42578125" style="2658" bestFit="1" customWidth="1"/>
    <col min="13327" max="13327" width="10.5703125" style="2658" customWidth="1"/>
    <col min="13328" max="13328" width="8.7109375" style="2658" bestFit="1" customWidth="1"/>
    <col min="13329" max="13329" width="10.42578125" style="2658" bestFit="1" customWidth="1"/>
    <col min="13330" max="13330" width="10" style="2658" bestFit="1" customWidth="1"/>
    <col min="13331" max="13331" width="12.7109375" style="2658" customWidth="1"/>
    <col min="13332" max="13568" width="8.85546875" style="2658"/>
    <col min="13569" max="13569" width="7" style="2658" customWidth="1"/>
    <col min="13570" max="13570" width="53.140625" style="2658" customWidth="1"/>
    <col min="13571" max="13571" width="4.85546875" style="2658" bestFit="1" customWidth="1"/>
    <col min="13572" max="13572" width="6" style="2658" bestFit="1" customWidth="1"/>
    <col min="13573" max="13573" width="9.140625" style="2658" bestFit="1" customWidth="1"/>
    <col min="13574" max="13574" width="9.7109375" style="2658" customWidth="1"/>
    <col min="13575" max="13575" width="4.42578125" style="2658" bestFit="1" customWidth="1"/>
    <col min="13576" max="13576" width="8.140625" style="2658" bestFit="1" customWidth="1"/>
    <col min="13577" max="13577" width="4.42578125" style="2658" bestFit="1" customWidth="1"/>
    <col min="13578" max="13578" width="2.42578125" style="2658" customWidth="1"/>
    <col min="13579" max="13579" width="10.42578125" style="2658" bestFit="1" customWidth="1"/>
    <col min="13580" max="13580" width="8.85546875" style="2658" customWidth="1"/>
    <col min="13581" max="13581" width="11" style="2658" customWidth="1"/>
    <col min="13582" max="13582" width="10.42578125" style="2658" bestFit="1" customWidth="1"/>
    <col min="13583" max="13583" width="10.5703125" style="2658" customWidth="1"/>
    <col min="13584" max="13584" width="8.7109375" style="2658" bestFit="1" customWidth="1"/>
    <col min="13585" max="13585" width="10.42578125" style="2658" bestFit="1" customWidth="1"/>
    <col min="13586" max="13586" width="10" style="2658" bestFit="1" customWidth="1"/>
    <col min="13587" max="13587" width="12.7109375" style="2658" customWidth="1"/>
    <col min="13588" max="13824" width="8.85546875" style="2658"/>
    <col min="13825" max="13825" width="7" style="2658" customWidth="1"/>
    <col min="13826" max="13826" width="53.140625" style="2658" customWidth="1"/>
    <col min="13827" max="13827" width="4.85546875" style="2658" bestFit="1" customWidth="1"/>
    <col min="13828" max="13828" width="6" style="2658" bestFit="1" customWidth="1"/>
    <col min="13829" max="13829" width="9.140625" style="2658" bestFit="1" customWidth="1"/>
    <col min="13830" max="13830" width="9.7109375" style="2658" customWidth="1"/>
    <col min="13831" max="13831" width="4.42578125" style="2658" bestFit="1" customWidth="1"/>
    <col min="13832" max="13832" width="8.140625" style="2658" bestFit="1" customWidth="1"/>
    <col min="13833" max="13833" width="4.42578125" style="2658" bestFit="1" customWidth="1"/>
    <col min="13834" max="13834" width="2.42578125" style="2658" customWidth="1"/>
    <col min="13835" max="13835" width="10.42578125" style="2658" bestFit="1" customWidth="1"/>
    <col min="13836" max="13836" width="8.85546875" style="2658" customWidth="1"/>
    <col min="13837" max="13837" width="11" style="2658" customWidth="1"/>
    <col min="13838" max="13838" width="10.42578125" style="2658" bestFit="1" customWidth="1"/>
    <col min="13839" max="13839" width="10.5703125" style="2658" customWidth="1"/>
    <col min="13840" max="13840" width="8.7109375" style="2658" bestFit="1" customWidth="1"/>
    <col min="13841" max="13841" width="10.42578125" style="2658" bestFit="1" customWidth="1"/>
    <col min="13842" max="13842" width="10" style="2658" bestFit="1" customWidth="1"/>
    <col min="13843" max="13843" width="12.7109375" style="2658" customWidth="1"/>
    <col min="13844" max="14080" width="8.85546875" style="2658"/>
    <col min="14081" max="14081" width="7" style="2658" customWidth="1"/>
    <col min="14082" max="14082" width="53.140625" style="2658" customWidth="1"/>
    <col min="14083" max="14083" width="4.85546875" style="2658" bestFit="1" customWidth="1"/>
    <col min="14084" max="14084" width="6" style="2658" bestFit="1" customWidth="1"/>
    <col min="14085" max="14085" width="9.140625" style="2658" bestFit="1" customWidth="1"/>
    <col min="14086" max="14086" width="9.7109375" style="2658" customWidth="1"/>
    <col min="14087" max="14087" width="4.42578125" style="2658" bestFit="1" customWidth="1"/>
    <col min="14088" max="14088" width="8.140625" style="2658" bestFit="1" customWidth="1"/>
    <col min="14089" max="14089" width="4.42578125" style="2658" bestFit="1" customWidth="1"/>
    <col min="14090" max="14090" width="2.42578125" style="2658" customWidth="1"/>
    <col min="14091" max="14091" width="10.42578125" style="2658" bestFit="1" customWidth="1"/>
    <col min="14092" max="14092" width="8.85546875" style="2658" customWidth="1"/>
    <col min="14093" max="14093" width="11" style="2658" customWidth="1"/>
    <col min="14094" max="14094" width="10.42578125" style="2658" bestFit="1" customWidth="1"/>
    <col min="14095" max="14095" width="10.5703125" style="2658" customWidth="1"/>
    <col min="14096" max="14096" width="8.7109375" style="2658" bestFit="1" customWidth="1"/>
    <col min="14097" max="14097" width="10.42578125" style="2658" bestFit="1" customWidth="1"/>
    <col min="14098" max="14098" width="10" style="2658" bestFit="1" customWidth="1"/>
    <col min="14099" max="14099" width="12.7109375" style="2658" customWidth="1"/>
    <col min="14100" max="14336" width="8.85546875" style="2658"/>
    <col min="14337" max="14337" width="7" style="2658" customWidth="1"/>
    <col min="14338" max="14338" width="53.140625" style="2658" customWidth="1"/>
    <col min="14339" max="14339" width="4.85546875" style="2658" bestFit="1" customWidth="1"/>
    <col min="14340" max="14340" width="6" style="2658" bestFit="1" customWidth="1"/>
    <col min="14341" max="14341" width="9.140625" style="2658" bestFit="1" customWidth="1"/>
    <col min="14342" max="14342" width="9.7109375" style="2658" customWidth="1"/>
    <col min="14343" max="14343" width="4.42578125" style="2658" bestFit="1" customWidth="1"/>
    <col min="14344" max="14344" width="8.140625" style="2658" bestFit="1" customWidth="1"/>
    <col min="14345" max="14345" width="4.42578125" style="2658" bestFit="1" customWidth="1"/>
    <col min="14346" max="14346" width="2.42578125" style="2658" customWidth="1"/>
    <col min="14347" max="14347" width="10.42578125" style="2658" bestFit="1" customWidth="1"/>
    <col min="14348" max="14348" width="8.85546875" style="2658" customWidth="1"/>
    <col min="14349" max="14349" width="11" style="2658" customWidth="1"/>
    <col min="14350" max="14350" width="10.42578125" style="2658" bestFit="1" customWidth="1"/>
    <col min="14351" max="14351" width="10.5703125" style="2658" customWidth="1"/>
    <col min="14352" max="14352" width="8.7109375" style="2658" bestFit="1" customWidth="1"/>
    <col min="14353" max="14353" width="10.42578125" style="2658" bestFit="1" customWidth="1"/>
    <col min="14354" max="14354" width="10" style="2658" bestFit="1" customWidth="1"/>
    <col min="14355" max="14355" width="12.7109375" style="2658" customWidth="1"/>
    <col min="14356" max="14592" width="8.85546875" style="2658"/>
    <col min="14593" max="14593" width="7" style="2658" customWidth="1"/>
    <col min="14594" max="14594" width="53.140625" style="2658" customWidth="1"/>
    <col min="14595" max="14595" width="4.85546875" style="2658" bestFit="1" customWidth="1"/>
    <col min="14596" max="14596" width="6" style="2658" bestFit="1" customWidth="1"/>
    <col min="14597" max="14597" width="9.140625" style="2658" bestFit="1" customWidth="1"/>
    <col min="14598" max="14598" width="9.7109375" style="2658" customWidth="1"/>
    <col min="14599" max="14599" width="4.42578125" style="2658" bestFit="1" customWidth="1"/>
    <col min="14600" max="14600" width="8.140625" style="2658" bestFit="1" customWidth="1"/>
    <col min="14601" max="14601" width="4.42578125" style="2658" bestFit="1" customWidth="1"/>
    <col min="14602" max="14602" width="2.42578125" style="2658" customWidth="1"/>
    <col min="14603" max="14603" width="10.42578125" style="2658" bestFit="1" customWidth="1"/>
    <col min="14604" max="14604" width="8.85546875" style="2658" customWidth="1"/>
    <col min="14605" max="14605" width="11" style="2658" customWidth="1"/>
    <col min="14606" max="14606" width="10.42578125" style="2658" bestFit="1" customWidth="1"/>
    <col min="14607" max="14607" width="10.5703125" style="2658" customWidth="1"/>
    <col min="14608" max="14608" width="8.7109375" style="2658" bestFit="1" customWidth="1"/>
    <col min="14609" max="14609" width="10.42578125" style="2658" bestFit="1" customWidth="1"/>
    <col min="14610" max="14610" width="10" style="2658" bestFit="1" customWidth="1"/>
    <col min="14611" max="14611" width="12.7109375" style="2658" customWidth="1"/>
    <col min="14612" max="14848" width="8.85546875" style="2658"/>
    <col min="14849" max="14849" width="7" style="2658" customWidth="1"/>
    <col min="14850" max="14850" width="53.140625" style="2658" customWidth="1"/>
    <col min="14851" max="14851" width="4.85546875" style="2658" bestFit="1" customWidth="1"/>
    <col min="14852" max="14852" width="6" style="2658" bestFit="1" customWidth="1"/>
    <col min="14853" max="14853" width="9.140625" style="2658" bestFit="1" customWidth="1"/>
    <col min="14854" max="14854" width="9.7109375" style="2658" customWidth="1"/>
    <col min="14855" max="14855" width="4.42578125" style="2658" bestFit="1" customWidth="1"/>
    <col min="14856" max="14856" width="8.140625" style="2658" bestFit="1" customWidth="1"/>
    <col min="14857" max="14857" width="4.42578125" style="2658" bestFit="1" customWidth="1"/>
    <col min="14858" max="14858" width="2.42578125" style="2658" customWidth="1"/>
    <col min="14859" max="14859" width="10.42578125" style="2658" bestFit="1" customWidth="1"/>
    <col min="14860" max="14860" width="8.85546875" style="2658" customWidth="1"/>
    <col min="14861" max="14861" width="11" style="2658" customWidth="1"/>
    <col min="14862" max="14862" width="10.42578125" style="2658" bestFit="1" customWidth="1"/>
    <col min="14863" max="14863" width="10.5703125" style="2658" customWidth="1"/>
    <col min="14864" max="14864" width="8.7109375" style="2658" bestFit="1" customWidth="1"/>
    <col min="14865" max="14865" width="10.42578125" style="2658" bestFit="1" customWidth="1"/>
    <col min="14866" max="14866" width="10" style="2658" bestFit="1" customWidth="1"/>
    <col min="14867" max="14867" width="12.7109375" style="2658" customWidth="1"/>
    <col min="14868" max="15104" width="8.85546875" style="2658"/>
    <col min="15105" max="15105" width="7" style="2658" customWidth="1"/>
    <col min="15106" max="15106" width="53.140625" style="2658" customWidth="1"/>
    <col min="15107" max="15107" width="4.85546875" style="2658" bestFit="1" customWidth="1"/>
    <col min="15108" max="15108" width="6" style="2658" bestFit="1" customWidth="1"/>
    <col min="15109" max="15109" width="9.140625" style="2658" bestFit="1" customWidth="1"/>
    <col min="15110" max="15110" width="9.7109375" style="2658" customWidth="1"/>
    <col min="15111" max="15111" width="4.42578125" style="2658" bestFit="1" customWidth="1"/>
    <col min="15112" max="15112" width="8.140625" style="2658" bestFit="1" customWidth="1"/>
    <col min="15113" max="15113" width="4.42578125" style="2658" bestFit="1" customWidth="1"/>
    <col min="15114" max="15114" width="2.42578125" style="2658" customWidth="1"/>
    <col min="15115" max="15115" width="10.42578125" style="2658" bestFit="1" customWidth="1"/>
    <col min="15116" max="15116" width="8.85546875" style="2658" customWidth="1"/>
    <col min="15117" max="15117" width="11" style="2658" customWidth="1"/>
    <col min="15118" max="15118" width="10.42578125" style="2658" bestFit="1" customWidth="1"/>
    <col min="15119" max="15119" width="10.5703125" style="2658" customWidth="1"/>
    <col min="15120" max="15120" width="8.7109375" style="2658" bestFit="1" customWidth="1"/>
    <col min="15121" max="15121" width="10.42578125" style="2658" bestFit="1" customWidth="1"/>
    <col min="15122" max="15122" width="10" style="2658" bestFit="1" customWidth="1"/>
    <col min="15123" max="15123" width="12.7109375" style="2658" customWidth="1"/>
    <col min="15124" max="15360" width="8.85546875" style="2658"/>
    <col min="15361" max="15361" width="7" style="2658" customWidth="1"/>
    <col min="15362" max="15362" width="53.140625" style="2658" customWidth="1"/>
    <col min="15363" max="15363" width="4.85546875" style="2658" bestFit="1" customWidth="1"/>
    <col min="15364" max="15364" width="6" style="2658" bestFit="1" customWidth="1"/>
    <col min="15365" max="15365" width="9.140625" style="2658" bestFit="1" customWidth="1"/>
    <col min="15366" max="15366" width="9.7109375" style="2658" customWidth="1"/>
    <col min="15367" max="15367" width="4.42578125" style="2658" bestFit="1" customWidth="1"/>
    <col min="15368" max="15368" width="8.140625" style="2658" bestFit="1" customWidth="1"/>
    <col min="15369" max="15369" width="4.42578125" style="2658" bestFit="1" customWidth="1"/>
    <col min="15370" max="15370" width="2.42578125" style="2658" customWidth="1"/>
    <col min="15371" max="15371" width="10.42578125" style="2658" bestFit="1" customWidth="1"/>
    <col min="15372" max="15372" width="8.85546875" style="2658" customWidth="1"/>
    <col min="15373" max="15373" width="11" style="2658" customWidth="1"/>
    <col min="15374" max="15374" width="10.42578125" style="2658" bestFit="1" customWidth="1"/>
    <col min="15375" max="15375" width="10.5703125" style="2658" customWidth="1"/>
    <col min="15376" max="15376" width="8.7109375" style="2658" bestFit="1" customWidth="1"/>
    <col min="15377" max="15377" width="10.42578125" style="2658" bestFit="1" customWidth="1"/>
    <col min="15378" max="15378" width="10" style="2658" bestFit="1" customWidth="1"/>
    <col min="15379" max="15379" width="12.7109375" style="2658" customWidth="1"/>
    <col min="15380" max="15616" width="8.85546875" style="2658"/>
    <col min="15617" max="15617" width="7" style="2658" customWidth="1"/>
    <col min="15618" max="15618" width="53.140625" style="2658" customWidth="1"/>
    <col min="15619" max="15619" width="4.85546875" style="2658" bestFit="1" customWidth="1"/>
    <col min="15620" max="15620" width="6" style="2658" bestFit="1" customWidth="1"/>
    <col min="15621" max="15621" width="9.140625" style="2658" bestFit="1" customWidth="1"/>
    <col min="15622" max="15622" width="9.7109375" style="2658" customWidth="1"/>
    <col min="15623" max="15623" width="4.42578125" style="2658" bestFit="1" customWidth="1"/>
    <col min="15624" max="15624" width="8.140625" style="2658" bestFit="1" customWidth="1"/>
    <col min="15625" max="15625" width="4.42578125" style="2658" bestFit="1" customWidth="1"/>
    <col min="15626" max="15626" width="2.42578125" style="2658" customWidth="1"/>
    <col min="15627" max="15627" width="10.42578125" style="2658" bestFit="1" customWidth="1"/>
    <col min="15628" max="15628" width="8.85546875" style="2658" customWidth="1"/>
    <col min="15629" max="15629" width="11" style="2658" customWidth="1"/>
    <col min="15630" max="15630" width="10.42578125" style="2658" bestFit="1" customWidth="1"/>
    <col min="15631" max="15631" width="10.5703125" style="2658" customWidth="1"/>
    <col min="15632" max="15632" width="8.7109375" style="2658" bestFit="1" customWidth="1"/>
    <col min="15633" max="15633" width="10.42578125" style="2658" bestFit="1" customWidth="1"/>
    <col min="15634" max="15634" width="10" style="2658" bestFit="1" customWidth="1"/>
    <col min="15635" max="15635" width="12.7109375" style="2658" customWidth="1"/>
    <col min="15636" max="15872" width="8.85546875" style="2658"/>
    <col min="15873" max="15873" width="7" style="2658" customWidth="1"/>
    <col min="15874" max="15874" width="53.140625" style="2658" customWidth="1"/>
    <col min="15875" max="15875" width="4.85546875" style="2658" bestFit="1" customWidth="1"/>
    <col min="15876" max="15876" width="6" style="2658" bestFit="1" customWidth="1"/>
    <col min="15877" max="15877" width="9.140625" style="2658" bestFit="1" customWidth="1"/>
    <col min="15878" max="15878" width="9.7109375" style="2658" customWidth="1"/>
    <col min="15879" max="15879" width="4.42578125" style="2658" bestFit="1" customWidth="1"/>
    <col min="15880" max="15880" width="8.140625" style="2658" bestFit="1" customWidth="1"/>
    <col min="15881" max="15881" width="4.42578125" style="2658" bestFit="1" customWidth="1"/>
    <col min="15882" max="15882" width="2.42578125" style="2658" customWidth="1"/>
    <col min="15883" max="15883" width="10.42578125" style="2658" bestFit="1" customWidth="1"/>
    <col min="15884" max="15884" width="8.85546875" style="2658" customWidth="1"/>
    <col min="15885" max="15885" width="11" style="2658" customWidth="1"/>
    <col min="15886" max="15886" width="10.42578125" style="2658" bestFit="1" customWidth="1"/>
    <col min="15887" max="15887" width="10.5703125" style="2658" customWidth="1"/>
    <col min="15888" max="15888" width="8.7109375" style="2658" bestFit="1" customWidth="1"/>
    <col min="15889" max="15889" width="10.42578125" style="2658" bestFit="1" customWidth="1"/>
    <col min="15890" max="15890" width="10" style="2658" bestFit="1" customWidth="1"/>
    <col min="15891" max="15891" width="12.7109375" style="2658" customWidth="1"/>
    <col min="15892" max="16128" width="8.85546875" style="2658"/>
    <col min="16129" max="16129" width="7" style="2658" customWidth="1"/>
    <col min="16130" max="16130" width="53.140625" style="2658" customWidth="1"/>
    <col min="16131" max="16131" width="4.85546875" style="2658" bestFit="1" customWidth="1"/>
    <col min="16132" max="16132" width="6" style="2658" bestFit="1" customWidth="1"/>
    <col min="16133" max="16133" width="9.140625" style="2658" bestFit="1" customWidth="1"/>
    <col min="16134" max="16134" width="9.7109375" style="2658" customWidth="1"/>
    <col min="16135" max="16135" width="4.42578125" style="2658" bestFit="1" customWidth="1"/>
    <col min="16136" max="16136" width="8.140625" style="2658" bestFit="1" customWidth="1"/>
    <col min="16137" max="16137" width="4.42578125" style="2658" bestFit="1" customWidth="1"/>
    <col min="16138" max="16138" width="2.42578125" style="2658" customWidth="1"/>
    <col min="16139" max="16139" width="10.42578125" style="2658" bestFit="1" customWidth="1"/>
    <col min="16140" max="16140" width="8.85546875" style="2658" customWidth="1"/>
    <col min="16141" max="16141" width="11" style="2658" customWidth="1"/>
    <col min="16142" max="16142" width="10.42578125" style="2658" bestFit="1" customWidth="1"/>
    <col min="16143" max="16143" width="10.5703125" style="2658" customWidth="1"/>
    <col min="16144" max="16144" width="8.7109375" style="2658" bestFit="1" customWidth="1"/>
    <col min="16145" max="16145" width="10.42578125" style="2658" bestFit="1" customWidth="1"/>
    <col min="16146" max="16146" width="10" style="2658" bestFit="1" customWidth="1"/>
    <col min="16147" max="16147" width="12.7109375" style="2658" customWidth="1"/>
    <col min="16148" max="16384" width="8.85546875" style="2658"/>
  </cols>
  <sheetData>
    <row r="1" spans="1:36" s="2679" customFormat="1" ht="24" customHeight="1">
      <c r="A1" s="2674" t="s">
        <v>2713</v>
      </c>
      <c r="B1" s="2675" t="s">
        <v>2714</v>
      </c>
      <c r="C1" s="2869" t="s">
        <v>2058</v>
      </c>
      <c r="D1" s="2937" t="s">
        <v>39</v>
      </c>
      <c r="E1" s="2938" t="s">
        <v>3148</v>
      </c>
      <c r="F1" s="2939" t="s">
        <v>2716</v>
      </c>
      <c r="G1" s="3056"/>
      <c r="H1" s="3056"/>
      <c r="I1" s="3057"/>
      <c r="J1" s="3057"/>
      <c r="K1" s="3058"/>
      <c r="L1" s="3059"/>
      <c r="M1" s="3056"/>
      <c r="N1" s="3060"/>
      <c r="O1" s="3060"/>
      <c r="P1" s="3060"/>
      <c r="Q1" s="3056"/>
      <c r="R1" s="3059"/>
      <c r="S1" s="3058"/>
      <c r="T1" s="3061"/>
      <c r="U1" s="3062"/>
      <c r="V1" s="3062"/>
      <c r="W1" s="3063"/>
      <c r="X1" s="3064"/>
      <c r="Y1" s="3064"/>
      <c r="Z1" s="3064"/>
      <c r="AA1" s="3064"/>
      <c r="AB1" s="3064"/>
      <c r="AC1" s="3064"/>
      <c r="AD1" s="3064"/>
      <c r="AE1" s="3064"/>
      <c r="AF1" s="3064"/>
      <c r="AG1" s="3064"/>
      <c r="AH1" s="3064"/>
      <c r="AI1" s="3064"/>
      <c r="AJ1" s="3064"/>
    </row>
    <row r="2" spans="1:36" s="2679" customFormat="1" ht="13.5" customHeight="1">
      <c r="A2" s="2674"/>
      <c r="B2" s="2675"/>
      <c r="C2" s="2869"/>
      <c r="D2" s="2940"/>
      <c r="E2" s="2941"/>
      <c r="F2" s="2942"/>
      <c r="G2" s="3056"/>
      <c r="H2" s="3056"/>
      <c r="I2" s="3057"/>
      <c r="J2" s="3057"/>
      <c r="K2" s="3065"/>
      <c r="L2" s="3059"/>
      <c r="M2" s="3060"/>
      <c r="N2" s="3056"/>
      <c r="O2" s="3060"/>
      <c r="P2" s="3056"/>
      <c r="Q2" s="3060"/>
      <c r="R2" s="3066"/>
      <c r="S2" s="3065"/>
      <c r="T2" s="3067"/>
      <c r="U2" s="3068"/>
      <c r="V2" s="3068"/>
      <c r="W2" s="3057"/>
      <c r="X2" s="3064"/>
      <c r="Y2" s="3064"/>
      <c r="Z2" s="3064"/>
      <c r="AA2" s="3064"/>
      <c r="AB2" s="3064"/>
      <c r="AC2" s="3064"/>
      <c r="AD2" s="3064"/>
      <c r="AE2" s="3064"/>
      <c r="AF2" s="3064"/>
      <c r="AG2" s="3064"/>
      <c r="AH2" s="3064"/>
      <c r="AI2" s="3064"/>
      <c r="AJ2" s="3064"/>
    </row>
    <row r="3" spans="1:36" s="2679" customFormat="1" ht="13.5" customHeight="1">
      <c r="A3" s="2674"/>
      <c r="B3" s="2675"/>
      <c r="C3" s="2869"/>
      <c r="D3" s="2940"/>
      <c r="E3" s="2941"/>
      <c r="F3" s="2942"/>
      <c r="G3" s="3056"/>
      <c r="H3" s="3056"/>
      <c r="I3" s="3057"/>
      <c r="J3" s="3057"/>
      <c r="K3" s="3065"/>
      <c r="L3" s="3059"/>
      <c r="M3" s="3060"/>
      <c r="N3" s="3056"/>
      <c r="O3" s="3060"/>
      <c r="P3" s="3056"/>
      <c r="Q3" s="3060"/>
      <c r="R3" s="3066"/>
      <c r="S3" s="3065"/>
      <c r="T3" s="3067"/>
      <c r="U3" s="3068"/>
      <c r="V3" s="3068"/>
      <c r="W3" s="3057"/>
      <c r="X3" s="3064"/>
      <c r="Y3" s="3064"/>
      <c r="Z3" s="3064"/>
      <c r="AA3" s="3064"/>
      <c r="AB3" s="3064"/>
      <c r="AC3" s="3064"/>
      <c r="AD3" s="3064"/>
      <c r="AE3" s="3064"/>
      <c r="AF3" s="3064"/>
      <c r="AG3" s="3064"/>
      <c r="AH3" s="3064"/>
      <c r="AI3" s="3064"/>
      <c r="AJ3" s="3064"/>
    </row>
    <row r="4" spans="1:36" s="2679" customFormat="1" ht="15.75">
      <c r="A4" s="2683" t="s">
        <v>2678</v>
      </c>
      <c r="B4" s="2684" t="s">
        <v>2677</v>
      </c>
      <c r="C4" s="2870"/>
      <c r="D4" s="2943"/>
      <c r="E4" s="3041"/>
      <c r="F4" s="2687"/>
      <c r="G4" s="3056"/>
      <c r="H4" s="3056"/>
      <c r="I4" s="3057"/>
      <c r="J4" s="3057"/>
      <c r="K4" s="3065"/>
      <c r="L4" s="3059"/>
      <c r="M4" s="3060"/>
      <c r="N4" s="3056"/>
      <c r="O4" s="3060"/>
      <c r="P4" s="3056"/>
      <c r="Q4" s="3060"/>
      <c r="R4" s="3066"/>
      <c r="S4" s="3065"/>
      <c r="T4" s="3067"/>
      <c r="U4" s="3068"/>
      <c r="V4" s="3068"/>
      <c r="W4" s="3057"/>
      <c r="X4" s="3064"/>
      <c r="Y4" s="3064"/>
      <c r="Z4" s="3064"/>
      <c r="AA4" s="3064"/>
      <c r="AB4" s="3064"/>
      <c r="AC4" s="3064"/>
      <c r="AD4" s="3064"/>
      <c r="AE4" s="3064"/>
      <c r="AF4" s="3064"/>
      <c r="AG4" s="3064"/>
      <c r="AH4" s="3064"/>
      <c r="AI4" s="3064"/>
      <c r="AJ4" s="3064"/>
    </row>
    <row r="5" spans="1:36" s="2679" customFormat="1" ht="13.5" customHeight="1">
      <c r="A5" s="2688"/>
      <c r="B5" s="2684"/>
      <c r="C5" s="2870"/>
      <c r="D5" s="2943"/>
      <c r="E5" s="3041"/>
      <c r="F5" s="2687"/>
      <c r="G5" s="3056"/>
      <c r="H5" s="3056"/>
      <c r="I5" s="3057"/>
      <c r="J5" s="3057"/>
      <c r="K5" s="3065"/>
      <c r="L5" s="3059"/>
      <c r="M5" s="3060"/>
      <c r="N5" s="3056"/>
      <c r="O5" s="3060"/>
      <c r="P5" s="3056"/>
      <c r="Q5" s="3060"/>
      <c r="R5" s="3066"/>
      <c r="S5" s="3065"/>
      <c r="T5" s="3067"/>
      <c r="U5" s="3068"/>
      <c r="V5" s="3068"/>
      <c r="W5" s="3057"/>
      <c r="X5" s="3064"/>
      <c r="Y5" s="3064"/>
      <c r="Z5" s="3064"/>
      <c r="AA5" s="3064"/>
      <c r="AB5" s="3064"/>
      <c r="AC5" s="3064"/>
      <c r="AD5" s="3064"/>
      <c r="AE5" s="3064"/>
      <c r="AF5" s="3064"/>
      <c r="AG5" s="3064"/>
      <c r="AH5" s="3064"/>
      <c r="AI5" s="3064"/>
      <c r="AJ5" s="3064"/>
    </row>
    <row r="6" spans="1:36" ht="38.25">
      <c r="A6" s="2689"/>
      <c r="B6" s="2690" t="s">
        <v>3197</v>
      </c>
      <c r="C6" s="2871"/>
      <c r="D6" s="2943"/>
      <c r="E6" s="3041"/>
      <c r="F6" s="2691"/>
    </row>
    <row r="7" spans="1:36" s="2697" customFormat="1">
      <c r="A7" s="2692"/>
      <c r="B7" s="2693"/>
      <c r="C7" s="2872"/>
      <c r="D7" s="2944"/>
      <c r="E7" s="3105"/>
      <c r="F7" s="2945"/>
      <c r="G7" s="3072"/>
      <c r="H7" s="3072"/>
      <c r="I7" s="3072"/>
      <c r="J7" s="3072"/>
      <c r="K7" s="3072"/>
      <c r="L7" s="3072"/>
      <c r="M7" s="3072"/>
      <c r="N7" s="3072"/>
      <c r="O7" s="3072"/>
      <c r="P7" s="3072"/>
      <c r="Q7" s="3072"/>
      <c r="R7" s="3072"/>
      <c r="S7" s="3072"/>
      <c r="T7" s="3072"/>
      <c r="U7" s="3072"/>
      <c r="V7" s="3072"/>
      <c r="W7" s="3072"/>
      <c r="X7" s="3072"/>
      <c r="Y7" s="3072"/>
      <c r="Z7" s="3072"/>
      <c r="AA7" s="3072"/>
      <c r="AB7" s="3072"/>
      <c r="AC7" s="3072"/>
      <c r="AD7" s="3072"/>
      <c r="AE7" s="3072"/>
      <c r="AF7" s="3072"/>
      <c r="AG7" s="3072"/>
      <c r="AH7" s="3072"/>
      <c r="AI7" s="3072"/>
      <c r="AJ7" s="3072"/>
    </row>
    <row r="8" spans="1:36" s="2703" customFormat="1">
      <c r="A8" s="2692">
        <f>COUNT(#REF!)+1</f>
        <v>1</v>
      </c>
      <c r="B8" s="2698" t="s">
        <v>3834</v>
      </c>
      <c r="C8" s="2873"/>
      <c r="D8" s="2946"/>
      <c r="E8" s="3106"/>
      <c r="F8" s="2947"/>
      <c r="G8" s="3073"/>
      <c r="H8" s="3073"/>
      <c r="I8" s="3073"/>
      <c r="J8" s="3073"/>
      <c r="K8" s="3073"/>
      <c r="L8" s="3073"/>
      <c r="M8" s="3073"/>
      <c r="N8" s="3073"/>
      <c r="O8" s="3073"/>
      <c r="P8" s="3073"/>
      <c r="Q8" s="3073"/>
      <c r="R8" s="3073"/>
      <c r="S8" s="3073"/>
      <c r="T8" s="3073"/>
      <c r="U8" s="3073"/>
      <c r="V8" s="3073"/>
      <c r="W8" s="3073"/>
      <c r="X8" s="3073"/>
      <c r="Y8" s="3073"/>
      <c r="Z8" s="3073"/>
      <c r="AA8" s="3073"/>
      <c r="AB8" s="3073"/>
      <c r="AC8" s="3073"/>
      <c r="AD8" s="3073"/>
      <c r="AE8" s="3073"/>
      <c r="AF8" s="3073"/>
      <c r="AG8" s="3073"/>
      <c r="AH8" s="3073"/>
      <c r="AI8" s="3073"/>
      <c r="AJ8" s="3073"/>
    </row>
    <row r="9" spans="1:36" s="2703" customFormat="1" ht="51">
      <c r="A9" s="2692"/>
      <c r="B9" s="2818" t="s">
        <v>3835</v>
      </c>
      <c r="C9" s="2873"/>
      <c r="D9" s="2946"/>
      <c r="E9" s="3106"/>
      <c r="F9" s="2947"/>
      <c r="G9" s="3073"/>
      <c r="H9" s="3073"/>
      <c r="I9" s="3073"/>
      <c r="J9" s="3073"/>
      <c r="K9" s="3073"/>
      <c r="L9" s="3073"/>
      <c r="M9" s="3073"/>
      <c r="N9" s="3073"/>
      <c r="O9" s="3073"/>
      <c r="P9" s="3073"/>
      <c r="Q9" s="3073"/>
      <c r="R9" s="3073"/>
      <c r="S9" s="3073"/>
      <c r="T9" s="3073"/>
      <c r="U9" s="3073"/>
      <c r="V9" s="3073"/>
      <c r="W9" s="3073"/>
      <c r="X9" s="3073"/>
      <c r="Y9" s="3073"/>
      <c r="Z9" s="3073"/>
      <c r="AA9" s="3073"/>
      <c r="AB9" s="3073"/>
      <c r="AC9" s="3073"/>
      <c r="AD9" s="3073"/>
      <c r="AE9" s="3073"/>
      <c r="AF9" s="3073"/>
      <c r="AG9" s="3073"/>
      <c r="AH9" s="3073"/>
      <c r="AI9" s="3073"/>
      <c r="AJ9" s="3073"/>
    </row>
    <row r="10" spans="1:36" s="2703" customFormat="1" ht="38.25">
      <c r="A10" s="2692"/>
      <c r="B10" s="2818" t="s">
        <v>3836</v>
      </c>
      <c r="C10" s="2873"/>
      <c r="D10" s="2946"/>
      <c r="E10" s="3106"/>
      <c r="F10" s="2947"/>
      <c r="G10" s="3073"/>
      <c r="H10" s="3073"/>
      <c r="I10" s="3073"/>
      <c r="J10" s="3073"/>
      <c r="K10" s="3073"/>
      <c r="L10" s="3073"/>
      <c r="M10" s="3073"/>
      <c r="N10" s="3073"/>
      <c r="O10" s="3073"/>
      <c r="P10" s="3073"/>
      <c r="Q10" s="3073"/>
      <c r="R10" s="3073"/>
      <c r="S10" s="3073"/>
      <c r="T10" s="3073"/>
      <c r="U10" s="3073"/>
      <c r="V10" s="3073"/>
      <c r="W10" s="3073"/>
      <c r="X10" s="3073"/>
      <c r="Y10" s="3073"/>
      <c r="Z10" s="3073"/>
      <c r="AA10" s="3073"/>
      <c r="AB10" s="3073"/>
      <c r="AC10" s="3073"/>
      <c r="AD10" s="3073"/>
      <c r="AE10" s="3073"/>
      <c r="AF10" s="3073"/>
      <c r="AG10" s="3073"/>
      <c r="AH10" s="3073"/>
      <c r="AI10" s="3073"/>
      <c r="AJ10" s="3073"/>
    </row>
    <row r="11" spans="1:36" s="2703" customFormat="1" ht="25.5">
      <c r="A11" s="2692"/>
      <c r="B11" s="2818" t="s">
        <v>3837</v>
      </c>
      <c r="C11" s="2873"/>
      <c r="D11" s="2946"/>
      <c r="E11" s="3106"/>
      <c r="F11" s="2947"/>
      <c r="G11" s="3073"/>
      <c r="H11" s="3073"/>
      <c r="I11" s="3073"/>
      <c r="J11" s="3073"/>
      <c r="K11" s="3073"/>
      <c r="L11" s="3073"/>
      <c r="M11" s="3073"/>
      <c r="N11" s="3073"/>
      <c r="O11" s="3073"/>
      <c r="P11" s="3073"/>
      <c r="Q11" s="3073"/>
      <c r="R11" s="3073"/>
      <c r="S11" s="3073"/>
      <c r="T11" s="3073"/>
      <c r="U11" s="3073"/>
      <c r="V11" s="3073"/>
      <c r="W11" s="3073"/>
      <c r="X11" s="3073"/>
      <c r="Y11" s="3073"/>
      <c r="Z11" s="3073"/>
      <c r="AA11" s="3073"/>
      <c r="AB11" s="3073"/>
      <c r="AC11" s="3073"/>
      <c r="AD11" s="3073"/>
      <c r="AE11" s="3073"/>
      <c r="AF11" s="3073"/>
      <c r="AG11" s="3073"/>
      <c r="AH11" s="3073"/>
      <c r="AI11" s="3073"/>
      <c r="AJ11" s="3073"/>
    </row>
    <row r="12" spans="1:36" s="2703" customFormat="1">
      <c r="A12" s="2692"/>
      <c r="B12" s="2818" t="s">
        <v>3838</v>
      </c>
      <c r="C12" s="2873"/>
      <c r="D12" s="2946"/>
      <c r="E12" s="3106"/>
      <c r="F12" s="2947"/>
      <c r="G12" s="3073"/>
      <c r="H12" s="3073"/>
      <c r="I12" s="3073"/>
      <c r="J12" s="3073"/>
      <c r="K12" s="3073"/>
      <c r="L12" s="3073"/>
      <c r="M12" s="3073"/>
      <c r="N12" s="3073"/>
      <c r="O12" s="3073"/>
      <c r="P12" s="3073"/>
      <c r="Q12" s="3073"/>
      <c r="R12" s="3073"/>
      <c r="S12" s="3073"/>
      <c r="T12" s="3073"/>
      <c r="U12" s="3073"/>
      <c r="V12" s="3073"/>
      <c r="W12" s="3073"/>
      <c r="X12" s="3073"/>
      <c r="Y12" s="3073"/>
      <c r="Z12" s="3073"/>
      <c r="AA12" s="3073"/>
      <c r="AB12" s="3073"/>
      <c r="AC12" s="3073"/>
      <c r="AD12" s="3073"/>
      <c r="AE12" s="3073"/>
      <c r="AF12" s="3073"/>
      <c r="AG12" s="3073"/>
      <c r="AH12" s="3073"/>
      <c r="AI12" s="3073"/>
      <c r="AJ12" s="3073"/>
    </row>
    <row r="13" spans="1:36" s="2703" customFormat="1">
      <c r="A13" s="2692"/>
      <c r="B13" s="2818" t="s">
        <v>3839</v>
      </c>
      <c r="C13" s="2873"/>
      <c r="D13" s="2946"/>
      <c r="E13" s="3106"/>
      <c r="F13" s="2947"/>
      <c r="G13" s="3073"/>
      <c r="H13" s="3073"/>
      <c r="I13" s="3073"/>
      <c r="J13" s="3073"/>
      <c r="K13" s="3073"/>
      <c r="L13" s="3073"/>
      <c r="M13" s="3073"/>
      <c r="N13" s="3073"/>
      <c r="O13" s="3073"/>
      <c r="P13" s="3073"/>
      <c r="Q13" s="3073"/>
      <c r="R13" s="3073"/>
      <c r="S13" s="3073"/>
      <c r="T13" s="3073"/>
      <c r="U13" s="3073"/>
      <c r="V13" s="3073"/>
      <c r="W13" s="3073"/>
      <c r="X13" s="3073"/>
      <c r="Y13" s="3073"/>
      <c r="Z13" s="3073"/>
      <c r="AA13" s="3073"/>
      <c r="AB13" s="3073"/>
      <c r="AC13" s="3073"/>
      <c r="AD13" s="3073"/>
      <c r="AE13" s="3073"/>
      <c r="AF13" s="3073"/>
      <c r="AG13" s="3073"/>
      <c r="AH13" s="3073"/>
      <c r="AI13" s="3073"/>
      <c r="AJ13" s="3073"/>
    </row>
    <row r="14" spans="1:36" s="2703" customFormat="1">
      <c r="A14" s="2692"/>
      <c r="B14" s="2818" t="s">
        <v>3840</v>
      </c>
      <c r="C14" s="2873"/>
      <c r="D14" s="2946"/>
      <c r="E14" s="3106"/>
      <c r="F14" s="2947"/>
      <c r="G14" s="3073"/>
      <c r="H14" s="3073"/>
      <c r="I14" s="3073"/>
      <c r="J14" s="3073"/>
      <c r="K14" s="3073"/>
      <c r="L14" s="3073"/>
      <c r="M14" s="3073"/>
      <c r="N14" s="3073"/>
      <c r="O14" s="3073"/>
      <c r="P14" s="3073"/>
      <c r="Q14" s="3073"/>
      <c r="R14" s="3073"/>
      <c r="S14" s="3073"/>
      <c r="T14" s="3073"/>
      <c r="U14" s="3073"/>
      <c r="V14" s="3073"/>
      <c r="W14" s="3073"/>
      <c r="X14" s="3073"/>
      <c r="Y14" s="3073"/>
      <c r="Z14" s="3073"/>
      <c r="AA14" s="3073"/>
      <c r="AB14" s="3073"/>
      <c r="AC14" s="3073"/>
      <c r="AD14" s="3073"/>
      <c r="AE14" s="3073"/>
      <c r="AF14" s="3073"/>
      <c r="AG14" s="3073"/>
      <c r="AH14" s="3073"/>
      <c r="AI14" s="3073"/>
      <c r="AJ14" s="3073"/>
    </row>
    <row r="15" spans="1:36" s="2703" customFormat="1">
      <c r="A15" s="2692"/>
      <c r="B15" s="2818" t="s">
        <v>3841</v>
      </c>
      <c r="C15" s="2873"/>
      <c r="D15" s="2946"/>
      <c r="E15" s="3106"/>
      <c r="F15" s="2947"/>
      <c r="G15" s="3073"/>
      <c r="H15" s="3073"/>
      <c r="I15" s="3073"/>
      <c r="J15" s="3073"/>
      <c r="K15" s="3073"/>
      <c r="L15" s="3073"/>
      <c r="M15" s="3073"/>
      <c r="N15" s="3073"/>
      <c r="O15" s="3073"/>
      <c r="P15" s="3073"/>
      <c r="Q15" s="3073"/>
      <c r="R15" s="3073"/>
      <c r="S15" s="3073"/>
      <c r="T15" s="3073"/>
      <c r="U15" s="3073"/>
      <c r="V15" s="3073"/>
      <c r="W15" s="3073"/>
      <c r="X15" s="3073"/>
      <c r="Y15" s="3073"/>
      <c r="Z15" s="3073"/>
      <c r="AA15" s="3073"/>
      <c r="AB15" s="3073"/>
      <c r="AC15" s="3073"/>
      <c r="AD15" s="3073"/>
      <c r="AE15" s="3073"/>
      <c r="AF15" s="3073"/>
      <c r="AG15" s="3073"/>
      <c r="AH15" s="3073"/>
      <c r="AI15" s="3073"/>
      <c r="AJ15" s="3073"/>
    </row>
    <row r="16" spans="1:36" s="2703" customFormat="1" ht="25.5">
      <c r="A16" s="2692"/>
      <c r="B16" s="2819" t="s">
        <v>3842</v>
      </c>
      <c r="C16" s="2873"/>
      <c r="D16" s="2946"/>
      <c r="E16" s="3106"/>
      <c r="F16" s="2947"/>
      <c r="G16" s="3073"/>
      <c r="H16" s="3073"/>
      <c r="I16" s="3073"/>
      <c r="J16" s="3073"/>
      <c r="K16" s="3073"/>
      <c r="L16" s="3073"/>
      <c r="M16" s="3073"/>
      <c r="N16" s="3073"/>
      <c r="O16" s="3073"/>
      <c r="P16" s="3073"/>
      <c r="Q16" s="3073"/>
      <c r="R16" s="3073"/>
      <c r="S16" s="3073"/>
      <c r="T16" s="3073"/>
      <c r="U16" s="3073"/>
      <c r="V16" s="3073"/>
      <c r="W16" s="3073"/>
      <c r="X16" s="3073"/>
      <c r="Y16" s="3073"/>
      <c r="Z16" s="3073"/>
      <c r="AA16" s="3073"/>
      <c r="AB16" s="3073"/>
      <c r="AC16" s="3073"/>
      <c r="AD16" s="3073"/>
      <c r="AE16" s="3073"/>
      <c r="AF16" s="3073"/>
      <c r="AG16" s="3073"/>
      <c r="AH16" s="3073"/>
      <c r="AI16" s="3073"/>
      <c r="AJ16" s="3073"/>
    </row>
    <row r="17" spans="1:36" s="2703" customFormat="1">
      <c r="A17" s="2692"/>
      <c r="B17" s="2820" t="s">
        <v>3651</v>
      </c>
      <c r="C17" s="2873"/>
      <c r="D17" s="2946"/>
      <c r="E17" s="3106"/>
      <c r="F17" s="2947"/>
      <c r="G17" s="3073"/>
      <c r="H17" s="3073"/>
      <c r="I17" s="3073"/>
      <c r="J17" s="3073"/>
      <c r="K17" s="3073"/>
      <c r="L17" s="3073"/>
      <c r="M17" s="3073"/>
      <c r="N17" s="3073"/>
      <c r="O17" s="3073"/>
      <c r="P17" s="3073"/>
      <c r="Q17" s="3073"/>
      <c r="R17" s="3073"/>
      <c r="S17" s="3073"/>
      <c r="T17" s="3073"/>
      <c r="U17" s="3073"/>
      <c r="V17" s="3073"/>
      <c r="W17" s="3073"/>
      <c r="X17" s="3073"/>
      <c r="Y17" s="3073"/>
      <c r="Z17" s="3073"/>
      <c r="AA17" s="3073"/>
      <c r="AB17" s="3073"/>
      <c r="AC17" s="3073"/>
      <c r="AD17" s="3073"/>
      <c r="AE17" s="3073"/>
      <c r="AF17" s="3073"/>
      <c r="AG17" s="3073"/>
      <c r="AH17" s="3073"/>
      <c r="AI17" s="3073"/>
      <c r="AJ17" s="3073"/>
    </row>
    <row r="18" spans="1:36" s="2703" customFormat="1">
      <c r="A18" s="2692"/>
      <c r="B18" s="2820" t="s">
        <v>3843</v>
      </c>
      <c r="C18" s="2873"/>
      <c r="D18" s="2946"/>
      <c r="E18" s="3106"/>
      <c r="F18" s="2947"/>
      <c r="G18" s="3073"/>
      <c r="H18" s="3073"/>
      <c r="I18" s="3073"/>
      <c r="J18" s="3073"/>
      <c r="K18" s="3073"/>
      <c r="L18" s="3073"/>
      <c r="M18" s="3073"/>
      <c r="N18" s="3073"/>
      <c r="O18" s="3073"/>
      <c r="P18" s="3073"/>
      <c r="Q18" s="3073"/>
      <c r="R18" s="3073"/>
      <c r="S18" s="3073"/>
      <c r="T18" s="3073"/>
      <c r="U18" s="3073"/>
      <c r="V18" s="3073"/>
      <c r="W18" s="3073"/>
      <c r="X18" s="3073"/>
      <c r="Y18" s="3073"/>
      <c r="Z18" s="3073"/>
      <c r="AA18" s="3073"/>
      <c r="AB18" s="3073"/>
      <c r="AC18" s="3073"/>
      <c r="AD18" s="3073"/>
      <c r="AE18" s="3073"/>
      <c r="AF18" s="3073"/>
      <c r="AG18" s="3073"/>
      <c r="AH18" s="3073"/>
      <c r="AI18" s="3073"/>
      <c r="AJ18" s="3073"/>
    </row>
    <row r="19" spans="1:36" s="2703" customFormat="1">
      <c r="A19" s="2692"/>
      <c r="B19" s="2820" t="s">
        <v>3844</v>
      </c>
      <c r="C19" s="2873"/>
      <c r="D19" s="2946"/>
      <c r="E19" s="3106"/>
      <c r="F19" s="2947"/>
      <c r="G19" s="3073"/>
      <c r="H19" s="3073"/>
      <c r="I19" s="3073"/>
      <c r="J19" s="3073"/>
      <c r="K19" s="3073"/>
      <c r="L19" s="3073"/>
      <c r="M19" s="3073"/>
      <c r="N19" s="3073"/>
      <c r="O19" s="3073"/>
      <c r="P19" s="3073"/>
      <c r="Q19" s="3073"/>
      <c r="R19" s="3073"/>
      <c r="S19" s="3073"/>
      <c r="T19" s="3073"/>
      <c r="U19" s="3073"/>
      <c r="V19" s="3073"/>
      <c r="W19" s="3073"/>
      <c r="X19" s="3073"/>
      <c r="Y19" s="3073"/>
      <c r="Z19" s="3073"/>
      <c r="AA19" s="3073"/>
      <c r="AB19" s="3073"/>
      <c r="AC19" s="3073"/>
      <c r="AD19" s="3073"/>
      <c r="AE19" s="3073"/>
      <c r="AF19" s="3073"/>
      <c r="AG19" s="3073"/>
      <c r="AH19" s="3073"/>
      <c r="AI19" s="3073"/>
      <c r="AJ19" s="3073"/>
    </row>
    <row r="20" spans="1:36" s="2703" customFormat="1">
      <c r="A20" s="2692"/>
      <c r="B20" s="2820" t="s">
        <v>3845</v>
      </c>
      <c r="C20" s="2873"/>
      <c r="D20" s="2946"/>
      <c r="E20" s="3106"/>
      <c r="F20" s="2947"/>
      <c r="G20" s="3073"/>
      <c r="H20" s="3073"/>
      <c r="I20" s="3073"/>
      <c r="J20" s="3073"/>
      <c r="K20" s="3073"/>
      <c r="L20" s="3073"/>
      <c r="M20" s="3073"/>
      <c r="N20" s="3073"/>
      <c r="O20" s="3073"/>
      <c r="P20" s="3073"/>
      <c r="Q20" s="3073"/>
      <c r="R20" s="3073"/>
      <c r="S20" s="3073"/>
      <c r="T20" s="3073"/>
      <c r="U20" s="3073"/>
      <c r="V20" s="3073"/>
      <c r="W20" s="3073"/>
      <c r="X20" s="3073"/>
      <c r="Y20" s="3073"/>
      <c r="Z20" s="3073"/>
      <c r="AA20" s="3073"/>
      <c r="AB20" s="3073"/>
      <c r="AC20" s="3073"/>
      <c r="AD20" s="3073"/>
      <c r="AE20" s="3073"/>
      <c r="AF20" s="3073"/>
      <c r="AG20" s="3073"/>
      <c r="AH20" s="3073"/>
      <c r="AI20" s="3073"/>
      <c r="AJ20" s="3073"/>
    </row>
    <row r="21" spans="1:36" s="2703" customFormat="1">
      <c r="A21" s="2692"/>
      <c r="B21" s="2820" t="s">
        <v>3655</v>
      </c>
      <c r="C21" s="2873"/>
      <c r="D21" s="2946"/>
      <c r="E21" s="3106"/>
      <c r="F21" s="2947"/>
      <c r="G21" s="3073"/>
      <c r="H21" s="3073"/>
      <c r="I21" s="3073"/>
      <c r="J21" s="3073"/>
      <c r="K21" s="3073"/>
      <c r="L21" s="3073"/>
      <c r="M21" s="3073"/>
      <c r="N21" s="3073"/>
      <c r="O21" s="3073"/>
      <c r="P21" s="3073"/>
      <c r="Q21" s="3073"/>
      <c r="R21" s="3073"/>
      <c r="S21" s="3073"/>
      <c r="T21" s="3073"/>
      <c r="U21" s="3073"/>
      <c r="V21" s="3073"/>
      <c r="W21" s="3073"/>
      <c r="X21" s="3073"/>
      <c r="Y21" s="3073"/>
      <c r="Z21" s="3073"/>
      <c r="AA21" s="3073"/>
      <c r="AB21" s="3073"/>
      <c r="AC21" s="3073"/>
      <c r="AD21" s="3073"/>
      <c r="AE21" s="3073"/>
      <c r="AF21" s="3073"/>
      <c r="AG21" s="3073"/>
      <c r="AH21" s="3073"/>
      <c r="AI21" s="3073"/>
      <c r="AJ21" s="3073"/>
    </row>
    <row r="22" spans="1:36" s="2703" customFormat="1">
      <c r="A22" s="2692"/>
      <c r="B22" s="2820" t="s">
        <v>3846</v>
      </c>
      <c r="C22" s="2873"/>
      <c r="D22" s="2946"/>
      <c r="E22" s="3106"/>
      <c r="F22" s="2947"/>
      <c r="G22" s="3073"/>
      <c r="H22" s="3073"/>
      <c r="I22" s="3073"/>
      <c r="J22" s="3073"/>
      <c r="K22" s="3073"/>
      <c r="L22" s="3073"/>
      <c r="M22" s="3073"/>
      <c r="N22" s="3073"/>
      <c r="O22" s="3073"/>
      <c r="P22" s="3073"/>
      <c r="Q22" s="3073"/>
      <c r="R22" s="3073"/>
      <c r="S22" s="3073"/>
      <c r="T22" s="3073"/>
      <c r="U22" s="3073"/>
      <c r="V22" s="3073"/>
      <c r="W22" s="3073"/>
      <c r="X22" s="3073"/>
      <c r="Y22" s="3073"/>
      <c r="Z22" s="3073"/>
      <c r="AA22" s="3073"/>
      <c r="AB22" s="3073"/>
      <c r="AC22" s="3073"/>
      <c r="AD22" s="3073"/>
      <c r="AE22" s="3073"/>
      <c r="AF22" s="3073"/>
      <c r="AG22" s="3073"/>
      <c r="AH22" s="3073"/>
      <c r="AI22" s="3073"/>
      <c r="AJ22" s="3073"/>
    </row>
    <row r="23" spans="1:36" s="2703" customFormat="1">
      <c r="A23" s="2692"/>
      <c r="B23" s="2820" t="s">
        <v>3844</v>
      </c>
      <c r="C23" s="2873"/>
      <c r="D23" s="2946"/>
      <c r="E23" s="3106"/>
      <c r="F23" s="2947"/>
      <c r="G23" s="3073"/>
      <c r="H23" s="3073"/>
      <c r="I23" s="3073"/>
      <c r="J23" s="3073"/>
      <c r="K23" s="3073"/>
      <c r="L23" s="3073"/>
      <c r="M23" s="3073"/>
      <c r="N23" s="3073"/>
      <c r="O23" s="3073"/>
      <c r="P23" s="3073"/>
      <c r="Q23" s="3073"/>
      <c r="R23" s="3073"/>
      <c r="S23" s="3073"/>
      <c r="T23" s="3073"/>
      <c r="U23" s="3073"/>
      <c r="V23" s="3073"/>
      <c r="W23" s="3073"/>
      <c r="X23" s="3073"/>
      <c r="Y23" s="3073"/>
      <c r="Z23" s="3073"/>
      <c r="AA23" s="3073"/>
      <c r="AB23" s="3073"/>
      <c r="AC23" s="3073"/>
      <c r="AD23" s="3073"/>
      <c r="AE23" s="3073"/>
      <c r="AF23" s="3073"/>
      <c r="AG23" s="3073"/>
      <c r="AH23" s="3073"/>
      <c r="AI23" s="3073"/>
      <c r="AJ23" s="3073"/>
    </row>
    <row r="24" spans="1:36" s="2703" customFormat="1">
      <c r="A24" s="2692"/>
      <c r="B24" s="2820" t="s">
        <v>3847</v>
      </c>
      <c r="C24" s="2873"/>
      <c r="D24" s="2946"/>
      <c r="E24" s="3106"/>
      <c r="F24" s="2947"/>
      <c r="G24" s="3073"/>
      <c r="H24" s="3073"/>
      <c r="I24" s="3073"/>
      <c r="J24" s="3073"/>
      <c r="K24" s="3073"/>
      <c r="L24" s="3073"/>
      <c r="M24" s="3073"/>
      <c r="N24" s="3073"/>
      <c r="O24" s="3073"/>
      <c r="P24" s="3073"/>
      <c r="Q24" s="3073"/>
      <c r="R24" s="3073"/>
      <c r="S24" s="3073"/>
      <c r="T24" s="3073"/>
      <c r="U24" s="3073"/>
      <c r="V24" s="3073"/>
      <c r="W24" s="3073"/>
      <c r="X24" s="3073"/>
      <c r="Y24" s="3073"/>
      <c r="Z24" s="3073"/>
      <c r="AA24" s="3073"/>
      <c r="AB24" s="3073"/>
      <c r="AC24" s="3073"/>
      <c r="AD24" s="3073"/>
      <c r="AE24" s="3073"/>
      <c r="AF24" s="3073"/>
      <c r="AG24" s="3073"/>
      <c r="AH24" s="3073"/>
      <c r="AI24" s="3073"/>
      <c r="AJ24" s="3073"/>
    </row>
    <row r="25" spans="1:36" s="2703" customFormat="1">
      <c r="A25" s="2692"/>
      <c r="B25" s="2818" t="s">
        <v>3848</v>
      </c>
      <c r="C25" s="2873"/>
      <c r="D25" s="2946"/>
      <c r="E25" s="3106"/>
      <c r="F25" s="2947"/>
      <c r="G25" s="3073"/>
      <c r="H25" s="3073"/>
      <c r="I25" s="3073"/>
      <c r="J25" s="3073"/>
      <c r="K25" s="3073"/>
      <c r="L25" s="3073"/>
      <c r="M25" s="3073"/>
      <c r="N25" s="3073"/>
      <c r="O25" s="3073"/>
      <c r="P25" s="3073"/>
      <c r="Q25" s="3073"/>
      <c r="R25" s="3073"/>
      <c r="S25" s="3073"/>
      <c r="T25" s="3073"/>
      <c r="U25" s="3073"/>
      <c r="V25" s="3073"/>
      <c r="W25" s="3073"/>
      <c r="X25" s="3073"/>
      <c r="Y25" s="3073"/>
      <c r="Z25" s="3073"/>
      <c r="AA25" s="3073"/>
      <c r="AB25" s="3073"/>
      <c r="AC25" s="3073"/>
      <c r="AD25" s="3073"/>
      <c r="AE25" s="3073"/>
      <c r="AF25" s="3073"/>
      <c r="AG25" s="3073"/>
      <c r="AH25" s="3073"/>
      <c r="AI25" s="3073"/>
      <c r="AJ25" s="3073"/>
    </row>
    <row r="26" spans="1:36" s="2703" customFormat="1" ht="25.5">
      <c r="A26" s="2692"/>
      <c r="B26" s="2818" t="s">
        <v>3849</v>
      </c>
      <c r="C26" s="2873"/>
      <c r="D26" s="2946"/>
      <c r="E26" s="3106"/>
      <c r="F26" s="2947"/>
      <c r="G26" s="3073"/>
      <c r="H26" s="3073"/>
      <c r="I26" s="3073"/>
      <c r="J26" s="3073"/>
      <c r="K26" s="3073"/>
      <c r="L26" s="3073"/>
      <c r="M26" s="3073"/>
      <c r="N26" s="3073"/>
      <c r="O26" s="3073"/>
      <c r="P26" s="3073"/>
      <c r="Q26" s="3073"/>
      <c r="R26" s="3073"/>
      <c r="S26" s="3073"/>
      <c r="T26" s="3073"/>
      <c r="U26" s="3073"/>
      <c r="V26" s="3073"/>
      <c r="W26" s="3073"/>
      <c r="X26" s="3073"/>
      <c r="Y26" s="3073"/>
      <c r="Z26" s="3073"/>
      <c r="AA26" s="3073"/>
      <c r="AB26" s="3073"/>
      <c r="AC26" s="3073"/>
      <c r="AD26" s="3073"/>
      <c r="AE26" s="3073"/>
      <c r="AF26" s="3073"/>
      <c r="AG26" s="3073"/>
      <c r="AH26" s="3073"/>
      <c r="AI26" s="3073"/>
      <c r="AJ26" s="3073"/>
    </row>
    <row r="27" spans="1:36" s="2703" customFormat="1" ht="25.5">
      <c r="A27" s="2692"/>
      <c r="B27" s="2818" t="s">
        <v>3850</v>
      </c>
      <c r="C27" s="2873"/>
      <c r="D27" s="2946"/>
      <c r="E27" s="3106"/>
      <c r="F27" s="2947"/>
      <c r="G27" s="3073"/>
      <c r="H27" s="3073"/>
      <c r="I27" s="3073"/>
      <c r="J27" s="3073"/>
      <c r="K27" s="3073"/>
      <c r="L27" s="3073"/>
      <c r="M27" s="3073"/>
      <c r="N27" s="3073"/>
      <c r="O27" s="3073"/>
      <c r="P27" s="3073"/>
      <c r="Q27" s="3073"/>
      <c r="R27" s="3073"/>
      <c r="S27" s="3073"/>
      <c r="T27" s="3073"/>
      <c r="U27" s="3073"/>
      <c r="V27" s="3073"/>
      <c r="W27" s="3073"/>
      <c r="X27" s="3073"/>
      <c r="Y27" s="3073"/>
      <c r="Z27" s="3073"/>
      <c r="AA27" s="3073"/>
      <c r="AB27" s="3073"/>
      <c r="AC27" s="3073"/>
      <c r="AD27" s="3073"/>
      <c r="AE27" s="3073"/>
      <c r="AF27" s="3073"/>
      <c r="AG27" s="3073"/>
      <c r="AH27" s="3073"/>
      <c r="AI27" s="3073"/>
      <c r="AJ27" s="3073"/>
    </row>
    <row r="28" spans="1:36" s="2703" customFormat="1">
      <c r="A28" s="2692"/>
      <c r="B28" s="2820" t="s">
        <v>3659</v>
      </c>
      <c r="C28" s="2873"/>
      <c r="D28" s="2946"/>
      <c r="E28" s="3106"/>
      <c r="F28" s="2947"/>
      <c r="G28" s="3073"/>
      <c r="H28" s="3073"/>
      <c r="I28" s="3073"/>
      <c r="J28" s="3073"/>
      <c r="K28" s="3073"/>
      <c r="L28" s="3073"/>
      <c r="M28" s="3073"/>
      <c r="N28" s="3073"/>
      <c r="O28" s="3073"/>
      <c r="P28" s="3073"/>
      <c r="Q28" s="3073"/>
      <c r="R28" s="3073"/>
      <c r="S28" s="3073"/>
      <c r="T28" s="3073"/>
      <c r="U28" s="3073"/>
      <c r="V28" s="3073"/>
      <c r="W28" s="3073"/>
      <c r="X28" s="3073"/>
      <c r="Y28" s="3073"/>
      <c r="Z28" s="3073"/>
      <c r="AA28" s="3073"/>
      <c r="AB28" s="3073"/>
      <c r="AC28" s="3073"/>
      <c r="AD28" s="3073"/>
      <c r="AE28" s="3073"/>
      <c r="AF28" s="3073"/>
      <c r="AG28" s="3073"/>
      <c r="AH28" s="3073"/>
      <c r="AI28" s="3073"/>
      <c r="AJ28" s="3073"/>
    </row>
    <row r="29" spans="1:36" s="2703" customFormat="1">
      <c r="A29" s="2692"/>
      <c r="B29" s="2820" t="s">
        <v>3851</v>
      </c>
      <c r="C29" s="2873"/>
      <c r="D29" s="2946"/>
      <c r="E29" s="3106"/>
      <c r="F29" s="2947"/>
      <c r="G29" s="3073"/>
      <c r="H29" s="3073"/>
      <c r="I29" s="3073"/>
      <c r="J29" s="3073"/>
      <c r="K29" s="3073"/>
      <c r="L29" s="3073"/>
      <c r="M29" s="3073"/>
      <c r="N29" s="3073"/>
      <c r="O29" s="3073"/>
      <c r="P29" s="3073"/>
      <c r="Q29" s="3073"/>
      <c r="R29" s="3073"/>
      <c r="S29" s="3073"/>
      <c r="T29" s="3073"/>
      <c r="U29" s="3073"/>
      <c r="V29" s="3073"/>
      <c r="W29" s="3073"/>
      <c r="X29" s="3073"/>
      <c r="Y29" s="3073"/>
      <c r="Z29" s="3073"/>
      <c r="AA29" s="3073"/>
      <c r="AB29" s="3073"/>
      <c r="AC29" s="3073"/>
      <c r="AD29" s="3073"/>
      <c r="AE29" s="3073"/>
      <c r="AF29" s="3073"/>
      <c r="AG29" s="3073"/>
      <c r="AH29" s="3073"/>
      <c r="AI29" s="3073"/>
      <c r="AJ29" s="3073"/>
    </row>
    <row r="30" spans="1:36" s="2703" customFormat="1">
      <c r="A30" s="2692"/>
      <c r="B30" s="2820" t="s">
        <v>3852</v>
      </c>
      <c r="C30" s="2873"/>
      <c r="D30" s="2946"/>
      <c r="E30" s="3106"/>
      <c r="F30" s="2947"/>
      <c r="G30" s="3073"/>
      <c r="H30" s="3073"/>
      <c r="I30" s="3073"/>
      <c r="J30" s="3073"/>
      <c r="K30" s="3073"/>
      <c r="L30" s="3073"/>
      <c r="M30" s="3073"/>
      <c r="N30" s="3073"/>
      <c r="O30" s="3073"/>
      <c r="P30" s="3073"/>
      <c r="Q30" s="3073"/>
      <c r="R30" s="3073"/>
      <c r="S30" s="3073"/>
      <c r="T30" s="3073"/>
      <c r="U30" s="3073"/>
      <c r="V30" s="3073"/>
      <c r="W30" s="3073"/>
      <c r="X30" s="3073"/>
      <c r="Y30" s="3073"/>
      <c r="Z30" s="3073"/>
      <c r="AA30" s="3073"/>
      <c r="AB30" s="3073"/>
      <c r="AC30" s="3073"/>
      <c r="AD30" s="3073"/>
      <c r="AE30" s="3073"/>
      <c r="AF30" s="3073"/>
      <c r="AG30" s="3073"/>
      <c r="AH30" s="3073"/>
      <c r="AI30" s="3073"/>
      <c r="AJ30" s="3073"/>
    </row>
    <row r="31" spans="1:36" s="2703" customFormat="1">
      <c r="A31" s="2692"/>
      <c r="B31" s="2820" t="s">
        <v>3853</v>
      </c>
      <c r="C31" s="2873"/>
      <c r="D31" s="2946"/>
      <c r="E31" s="3106"/>
      <c r="F31" s="2947"/>
      <c r="G31" s="3073"/>
      <c r="H31" s="3073"/>
      <c r="I31" s="3073"/>
      <c r="J31" s="3073"/>
      <c r="K31" s="3073"/>
      <c r="L31" s="3073"/>
      <c r="M31" s="3073"/>
      <c r="N31" s="3073"/>
      <c r="O31" s="3073"/>
      <c r="P31" s="3073"/>
      <c r="Q31" s="3073"/>
      <c r="R31" s="3073"/>
      <c r="S31" s="3073"/>
      <c r="T31" s="3073"/>
      <c r="U31" s="3073"/>
      <c r="V31" s="3073"/>
      <c r="W31" s="3073"/>
      <c r="X31" s="3073"/>
      <c r="Y31" s="3073"/>
      <c r="Z31" s="3073"/>
      <c r="AA31" s="3073"/>
      <c r="AB31" s="3073"/>
      <c r="AC31" s="3073"/>
      <c r="AD31" s="3073"/>
      <c r="AE31" s="3073"/>
      <c r="AF31" s="3073"/>
      <c r="AG31" s="3073"/>
      <c r="AH31" s="3073"/>
      <c r="AI31" s="3073"/>
      <c r="AJ31" s="3073"/>
    </row>
    <row r="32" spans="1:36" s="2703" customFormat="1" ht="25.5">
      <c r="A32" s="2692"/>
      <c r="B32" s="2818" t="s">
        <v>3663</v>
      </c>
      <c r="C32" s="2873"/>
      <c r="D32" s="2946"/>
      <c r="E32" s="3106"/>
      <c r="F32" s="2947"/>
      <c r="G32" s="3073"/>
      <c r="H32" s="3073"/>
      <c r="I32" s="3073"/>
      <c r="J32" s="3073"/>
      <c r="K32" s="3073"/>
      <c r="L32" s="3073"/>
      <c r="M32" s="3073"/>
      <c r="N32" s="3073"/>
      <c r="O32" s="3073"/>
      <c r="P32" s="3073"/>
      <c r="Q32" s="3073"/>
      <c r="R32" s="3073"/>
      <c r="S32" s="3073"/>
      <c r="T32" s="3073"/>
      <c r="U32" s="3073"/>
      <c r="V32" s="3073"/>
      <c r="W32" s="3073"/>
      <c r="X32" s="3073"/>
      <c r="Y32" s="3073"/>
      <c r="Z32" s="3073"/>
      <c r="AA32" s="3073"/>
      <c r="AB32" s="3073"/>
      <c r="AC32" s="3073"/>
      <c r="AD32" s="3073"/>
      <c r="AE32" s="3073"/>
      <c r="AF32" s="3073"/>
      <c r="AG32" s="3073"/>
      <c r="AH32" s="3073"/>
      <c r="AI32" s="3073"/>
      <c r="AJ32" s="3073"/>
    </row>
    <row r="33" spans="1:36" s="2703" customFormat="1" ht="38.25">
      <c r="A33" s="2692"/>
      <c r="B33" s="2818" t="s">
        <v>3664</v>
      </c>
      <c r="C33" s="2873"/>
      <c r="D33" s="2946"/>
      <c r="E33" s="3106"/>
      <c r="F33" s="2947"/>
      <c r="G33" s="3073"/>
      <c r="H33" s="3073"/>
      <c r="I33" s="3073"/>
      <c r="J33" s="3073"/>
      <c r="K33" s="3073"/>
      <c r="L33" s="3073"/>
      <c r="M33" s="3073"/>
      <c r="N33" s="3073"/>
      <c r="O33" s="3073"/>
      <c r="P33" s="3073"/>
      <c r="Q33" s="3073"/>
      <c r="R33" s="3073"/>
      <c r="S33" s="3073"/>
      <c r="T33" s="3073"/>
      <c r="U33" s="3073"/>
      <c r="V33" s="3073"/>
      <c r="W33" s="3073"/>
      <c r="X33" s="3073"/>
      <c r="Y33" s="3073"/>
      <c r="Z33" s="3073"/>
      <c r="AA33" s="3073"/>
      <c r="AB33" s="3073"/>
      <c r="AC33" s="3073"/>
      <c r="AD33" s="3073"/>
      <c r="AE33" s="3073"/>
      <c r="AF33" s="3073"/>
      <c r="AG33" s="3073"/>
      <c r="AH33" s="3073"/>
      <c r="AI33" s="3073"/>
      <c r="AJ33" s="3073"/>
    </row>
    <row r="34" spans="1:36" s="2703" customFormat="1" ht="38.25">
      <c r="A34" s="2692"/>
      <c r="B34" s="2818" t="s">
        <v>3854</v>
      </c>
      <c r="C34" s="2873"/>
      <c r="D34" s="2946"/>
      <c r="E34" s="3106"/>
      <c r="F34" s="2947"/>
      <c r="G34" s="3073"/>
      <c r="H34" s="3073"/>
      <c r="I34" s="3073"/>
      <c r="J34" s="3073"/>
      <c r="K34" s="3073"/>
      <c r="L34" s="3073"/>
      <c r="M34" s="3073"/>
      <c r="N34" s="3073"/>
      <c r="O34" s="3073"/>
      <c r="P34" s="3073"/>
      <c r="Q34" s="3073"/>
      <c r="R34" s="3073"/>
      <c r="S34" s="3073"/>
      <c r="T34" s="3073"/>
      <c r="U34" s="3073"/>
      <c r="V34" s="3073"/>
      <c r="W34" s="3073"/>
      <c r="X34" s="3073"/>
      <c r="Y34" s="3073"/>
      <c r="Z34" s="3073"/>
      <c r="AA34" s="3073"/>
      <c r="AB34" s="3073"/>
      <c r="AC34" s="3073"/>
      <c r="AD34" s="3073"/>
      <c r="AE34" s="3073"/>
      <c r="AF34" s="3073"/>
      <c r="AG34" s="3073"/>
      <c r="AH34" s="3073"/>
      <c r="AI34" s="3073"/>
      <c r="AJ34" s="3073"/>
    </row>
    <row r="35" spans="1:36" s="2703" customFormat="1" ht="25.5">
      <c r="A35" s="2692"/>
      <c r="B35" s="2818" t="s">
        <v>3855</v>
      </c>
      <c r="C35" s="2873"/>
      <c r="D35" s="2946"/>
      <c r="E35" s="3106"/>
      <c r="F35" s="2947"/>
      <c r="G35" s="3073"/>
      <c r="H35" s="3073"/>
      <c r="I35" s="3073"/>
      <c r="J35" s="3073"/>
      <c r="K35" s="3073"/>
      <c r="L35" s="3073"/>
      <c r="M35" s="3073"/>
      <c r="N35" s="3073"/>
      <c r="O35" s="3073"/>
      <c r="P35" s="3073"/>
      <c r="Q35" s="3073"/>
      <c r="R35" s="3073"/>
      <c r="S35" s="3073"/>
      <c r="T35" s="3073"/>
      <c r="U35" s="3073"/>
      <c r="V35" s="3073"/>
      <c r="W35" s="3073"/>
      <c r="X35" s="3073"/>
      <c r="Y35" s="3073"/>
      <c r="Z35" s="3073"/>
      <c r="AA35" s="3073"/>
      <c r="AB35" s="3073"/>
      <c r="AC35" s="3073"/>
      <c r="AD35" s="3073"/>
      <c r="AE35" s="3073"/>
      <c r="AF35" s="3073"/>
      <c r="AG35" s="3073"/>
      <c r="AH35" s="3073"/>
      <c r="AI35" s="3073"/>
      <c r="AJ35" s="3073"/>
    </row>
    <row r="36" spans="1:36" s="2703" customFormat="1">
      <c r="A36" s="2692"/>
      <c r="B36" s="2818" t="s">
        <v>3667</v>
      </c>
      <c r="C36" s="2873"/>
      <c r="D36" s="2946"/>
      <c r="E36" s="3106"/>
      <c r="F36" s="2947"/>
      <c r="G36" s="3073"/>
      <c r="H36" s="3073"/>
      <c r="I36" s="3073"/>
      <c r="J36" s="3073"/>
      <c r="K36" s="3073"/>
      <c r="L36" s="3073"/>
      <c r="M36" s="3073"/>
      <c r="N36" s="3073"/>
      <c r="O36" s="3073"/>
      <c r="P36" s="3073"/>
      <c r="Q36" s="3073"/>
      <c r="R36" s="3073"/>
      <c r="S36" s="3073"/>
      <c r="T36" s="3073"/>
      <c r="U36" s="3073"/>
      <c r="V36" s="3073"/>
      <c r="W36" s="3073"/>
      <c r="X36" s="3073"/>
      <c r="Y36" s="3073"/>
      <c r="Z36" s="3073"/>
      <c r="AA36" s="3073"/>
      <c r="AB36" s="3073"/>
      <c r="AC36" s="3073"/>
      <c r="AD36" s="3073"/>
      <c r="AE36" s="3073"/>
      <c r="AF36" s="3073"/>
      <c r="AG36" s="3073"/>
      <c r="AH36" s="3073"/>
      <c r="AI36" s="3073"/>
      <c r="AJ36" s="3073"/>
    </row>
    <row r="37" spans="1:36" s="2703" customFormat="1" ht="89.25">
      <c r="A37" s="2692"/>
      <c r="B37" s="2818" t="s">
        <v>3856</v>
      </c>
      <c r="C37" s="2873"/>
      <c r="D37" s="2946"/>
      <c r="E37" s="3106"/>
      <c r="F37" s="2947"/>
      <c r="G37" s="3073"/>
      <c r="H37" s="3073"/>
      <c r="I37" s="3073"/>
      <c r="J37" s="3073"/>
      <c r="K37" s="3073"/>
      <c r="L37" s="3073"/>
      <c r="M37" s="3073"/>
      <c r="N37" s="3073"/>
      <c r="O37" s="3073"/>
      <c r="P37" s="3073"/>
      <c r="Q37" s="3073"/>
      <c r="R37" s="3073"/>
      <c r="S37" s="3073"/>
      <c r="T37" s="3073"/>
      <c r="U37" s="3073"/>
      <c r="V37" s="3073"/>
      <c r="W37" s="3073"/>
      <c r="X37" s="3073"/>
      <c r="Y37" s="3073"/>
      <c r="Z37" s="3073"/>
      <c r="AA37" s="3073"/>
      <c r="AB37" s="3073"/>
      <c r="AC37" s="3073"/>
      <c r="AD37" s="3073"/>
      <c r="AE37" s="3073"/>
      <c r="AF37" s="3073"/>
      <c r="AG37" s="3073"/>
      <c r="AH37" s="3073"/>
      <c r="AI37" s="3073"/>
      <c r="AJ37" s="3073"/>
    </row>
    <row r="38" spans="1:36" s="2703" customFormat="1">
      <c r="A38" s="2692"/>
      <c r="B38" s="2818" t="s">
        <v>3857</v>
      </c>
      <c r="C38" s="2873"/>
      <c r="D38" s="2946"/>
      <c r="E38" s="3106"/>
      <c r="F38" s="2947"/>
      <c r="G38" s="3073"/>
      <c r="H38" s="3073"/>
      <c r="I38" s="3073"/>
      <c r="J38" s="3073"/>
      <c r="K38" s="3073"/>
      <c r="L38" s="3073"/>
      <c r="M38" s="3073"/>
      <c r="N38" s="3073"/>
      <c r="O38" s="3073"/>
      <c r="P38" s="3073"/>
      <c r="Q38" s="3073"/>
      <c r="R38" s="3073"/>
      <c r="S38" s="3073"/>
      <c r="T38" s="3073"/>
      <c r="U38" s="3073"/>
      <c r="V38" s="3073"/>
      <c r="W38" s="3073"/>
      <c r="X38" s="3073"/>
      <c r="Y38" s="3073"/>
      <c r="Z38" s="3073"/>
      <c r="AA38" s="3073"/>
      <c r="AB38" s="3073"/>
      <c r="AC38" s="3073"/>
      <c r="AD38" s="3073"/>
      <c r="AE38" s="3073"/>
      <c r="AF38" s="3073"/>
      <c r="AG38" s="3073"/>
      <c r="AH38" s="3073"/>
      <c r="AI38" s="3073"/>
      <c r="AJ38" s="3073"/>
    </row>
    <row r="39" spans="1:36" s="2703" customFormat="1" ht="25.5">
      <c r="A39" s="2692"/>
      <c r="B39" s="2818" t="s">
        <v>3671</v>
      </c>
      <c r="C39" s="2873"/>
      <c r="D39" s="2946"/>
      <c r="E39" s="3106"/>
      <c r="F39" s="2947"/>
      <c r="G39" s="3073"/>
      <c r="H39" s="3073"/>
      <c r="I39" s="3073"/>
      <c r="J39" s="3073"/>
      <c r="K39" s="3073"/>
      <c r="L39" s="3073"/>
      <c r="M39" s="3073"/>
      <c r="N39" s="3073"/>
      <c r="O39" s="3073"/>
      <c r="P39" s="3073"/>
      <c r="Q39" s="3073"/>
      <c r="R39" s="3073"/>
      <c r="S39" s="3073"/>
      <c r="T39" s="3073"/>
      <c r="U39" s="3073"/>
      <c r="V39" s="3073"/>
      <c r="W39" s="3073"/>
      <c r="X39" s="3073"/>
      <c r="Y39" s="3073"/>
      <c r="Z39" s="3073"/>
      <c r="AA39" s="3073"/>
      <c r="AB39" s="3073"/>
      <c r="AC39" s="3073"/>
      <c r="AD39" s="3073"/>
      <c r="AE39" s="3073"/>
      <c r="AF39" s="3073"/>
      <c r="AG39" s="3073"/>
      <c r="AH39" s="3073"/>
      <c r="AI39" s="3073"/>
      <c r="AJ39" s="3073"/>
    </row>
    <row r="40" spans="1:36" s="2703" customFormat="1">
      <c r="A40" s="2692"/>
      <c r="B40" s="2818" t="s">
        <v>3667</v>
      </c>
      <c r="C40" s="2873"/>
      <c r="D40" s="2946"/>
      <c r="E40" s="3106"/>
      <c r="F40" s="2947"/>
      <c r="G40" s="3073"/>
      <c r="H40" s="3073"/>
      <c r="I40" s="3073"/>
      <c r="J40" s="3073"/>
      <c r="K40" s="3073"/>
      <c r="L40" s="3073"/>
      <c r="M40" s="3073"/>
      <c r="N40" s="3073"/>
      <c r="O40" s="3073"/>
      <c r="P40" s="3073"/>
      <c r="Q40" s="3073"/>
      <c r="R40" s="3073"/>
      <c r="S40" s="3073"/>
      <c r="T40" s="3073"/>
      <c r="U40" s="3073"/>
      <c r="V40" s="3073"/>
      <c r="W40" s="3073"/>
      <c r="X40" s="3073"/>
      <c r="Y40" s="3073"/>
      <c r="Z40" s="3073"/>
      <c r="AA40" s="3073"/>
      <c r="AB40" s="3073"/>
      <c r="AC40" s="3073"/>
      <c r="AD40" s="3073"/>
      <c r="AE40" s="3073"/>
      <c r="AF40" s="3073"/>
      <c r="AG40" s="3073"/>
      <c r="AH40" s="3073"/>
      <c r="AI40" s="3073"/>
      <c r="AJ40" s="3073"/>
    </row>
    <row r="41" spans="1:36" s="2703" customFormat="1" ht="25.5">
      <c r="A41" s="2692"/>
      <c r="B41" s="2818" t="s">
        <v>3674</v>
      </c>
      <c r="C41" s="2873"/>
      <c r="D41" s="2946"/>
      <c r="E41" s="3106"/>
      <c r="F41" s="2947"/>
      <c r="G41" s="3073"/>
      <c r="H41" s="3073"/>
      <c r="I41" s="3073"/>
      <c r="J41" s="3073"/>
      <c r="K41" s="3073"/>
      <c r="L41" s="3073"/>
      <c r="M41" s="3073"/>
      <c r="N41" s="3073"/>
      <c r="O41" s="3073"/>
      <c r="P41" s="3073"/>
      <c r="Q41" s="3073"/>
      <c r="R41" s="3073"/>
      <c r="S41" s="3073"/>
      <c r="T41" s="3073"/>
      <c r="U41" s="3073"/>
      <c r="V41" s="3073"/>
      <c r="W41" s="3073"/>
      <c r="X41" s="3073"/>
      <c r="Y41" s="3073"/>
      <c r="Z41" s="3073"/>
      <c r="AA41" s="3073"/>
      <c r="AB41" s="3073"/>
      <c r="AC41" s="3073"/>
      <c r="AD41" s="3073"/>
      <c r="AE41" s="3073"/>
      <c r="AF41" s="3073"/>
      <c r="AG41" s="3073"/>
      <c r="AH41" s="3073"/>
      <c r="AI41" s="3073"/>
      <c r="AJ41" s="3073"/>
    </row>
    <row r="42" spans="1:36" s="2703" customFormat="1">
      <c r="A42" s="2692"/>
      <c r="B42" s="2820" t="s">
        <v>3675</v>
      </c>
      <c r="C42" s="2873"/>
      <c r="D42" s="2946"/>
      <c r="E42" s="3106"/>
      <c r="F42" s="2947"/>
      <c r="G42" s="3073"/>
      <c r="H42" s="3073"/>
      <c r="I42" s="3073"/>
      <c r="J42" s="3073"/>
      <c r="K42" s="3073"/>
      <c r="L42" s="3073"/>
      <c r="M42" s="3073"/>
      <c r="N42" s="3073"/>
      <c r="O42" s="3073"/>
      <c r="P42" s="3073"/>
      <c r="Q42" s="3073"/>
      <c r="R42" s="3073"/>
      <c r="S42" s="3073"/>
      <c r="T42" s="3073"/>
      <c r="U42" s="3073"/>
      <c r="V42" s="3073"/>
      <c r="W42" s="3073"/>
      <c r="X42" s="3073"/>
      <c r="Y42" s="3073"/>
      <c r="Z42" s="3073"/>
      <c r="AA42" s="3073"/>
      <c r="AB42" s="3073"/>
      <c r="AC42" s="3073"/>
      <c r="AD42" s="3073"/>
      <c r="AE42" s="3073"/>
      <c r="AF42" s="3073"/>
      <c r="AG42" s="3073"/>
      <c r="AH42" s="3073"/>
      <c r="AI42" s="3073"/>
      <c r="AJ42" s="3073"/>
    </row>
    <row r="43" spans="1:36" s="2703" customFormat="1">
      <c r="A43" s="2709" t="s">
        <v>2744</v>
      </c>
      <c r="B43" s="2710" t="s">
        <v>3858</v>
      </c>
      <c r="C43" s="2875"/>
      <c r="D43" s="2948"/>
      <c r="E43" s="3107"/>
      <c r="F43" s="2949"/>
      <c r="G43" s="3073"/>
      <c r="H43" s="3073"/>
      <c r="I43" s="3073"/>
      <c r="J43" s="3073"/>
      <c r="K43" s="3073"/>
      <c r="L43" s="3073"/>
      <c r="M43" s="3073"/>
      <c r="N43" s="3073"/>
      <c r="O43" s="3073"/>
      <c r="P43" s="3073"/>
      <c r="Q43" s="3073"/>
      <c r="R43" s="3073"/>
      <c r="S43" s="3073"/>
      <c r="T43" s="3073"/>
      <c r="U43" s="3073"/>
      <c r="V43" s="3073"/>
      <c r="W43" s="3073"/>
      <c r="X43" s="3073"/>
      <c r="Y43" s="3073"/>
      <c r="Z43" s="3073"/>
      <c r="AA43" s="3073"/>
      <c r="AB43" s="3073"/>
      <c r="AC43" s="3073"/>
      <c r="AD43" s="3073"/>
      <c r="AE43" s="3073"/>
      <c r="AF43" s="3073"/>
      <c r="AG43" s="3073"/>
      <c r="AH43" s="3073"/>
      <c r="AI43" s="3073"/>
      <c r="AJ43" s="3073"/>
    </row>
    <row r="44" spans="1:36" s="2703" customFormat="1">
      <c r="A44" s="2709" t="s">
        <v>3580</v>
      </c>
      <c r="B44" s="2712" t="s">
        <v>3859</v>
      </c>
      <c r="C44" s="2924" t="s">
        <v>3582</v>
      </c>
      <c r="D44" s="2935">
        <v>1</v>
      </c>
      <c r="E44" s="3045"/>
      <c r="F44" s="2924">
        <f>D44*E44</f>
        <v>0</v>
      </c>
      <c r="G44" s="3073"/>
      <c r="H44" s="3073"/>
      <c r="I44" s="3073"/>
      <c r="J44" s="3073"/>
      <c r="K44" s="3073"/>
      <c r="L44" s="3073"/>
      <c r="M44" s="3073"/>
      <c r="N44" s="3073"/>
      <c r="O44" s="3073"/>
      <c r="P44" s="3073"/>
      <c r="Q44" s="3073"/>
      <c r="R44" s="3073"/>
      <c r="S44" s="3073"/>
      <c r="T44" s="3073"/>
      <c r="U44" s="3073"/>
      <c r="V44" s="3073"/>
      <c r="W44" s="3073"/>
      <c r="X44" s="3073"/>
      <c r="Y44" s="3073"/>
      <c r="Z44" s="3073"/>
      <c r="AA44" s="3073"/>
      <c r="AB44" s="3073"/>
      <c r="AC44" s="3073"/>
      <c r="AD44" s="3073"/>
      <c r="AE44" s="3073"/>
      <c r="AF44" s="3073"/>
      <c r="AG44" s="3073"/>
      <c r="AH44" s="3073"/>
      <c r="AI44" s="3073"/>
      <c r="AJ44" s="3073"/>
    </row>
    <row r="45" spans="1:36" s="2703" customFormat="1">
      <c r="A45" s="2709"/>
      <c r="B45" s="2712"/>
      <c r="C45" s="2924"/>
      <c r="D45" s="2935"/>
      <c r="E45" s="3045"/>
      <c r="F45" s="2924"/>
      <c r="G45" s="2096"/>
      <c r="H45" s="3073"/>
      <c r="I45" s="3073"/>
      <c r="J45" s="3073"/>
      <c r="K45" s="3073"/>
      <c r="L45" s="3073"/>
      <c r="M45" s="3073"/>
      <c r="N45" s="3073"/>
      <c r="O45" s="3073"/>
      <c r="P45" s="3073"/>
      <c r="Q45" s="3073"/>
      <c r="R45" s="3073"/>
      <c r="S45" s="3073"/>
      <c r="T45" s="3073"/>
      <c r="U45" s="3073"/>
      <c r="V45" s="3073"/>
      <c r="W45" s="3073"/>
      <c r="X45" s="3073"/>
      <c r="Y45" s="3073"/>
      <c r="Z45" s="3073"/>
      <c r="AA45" s="3073"/>
      <c r="AB45" s="3073"/>
      <c r="AC45" s="3073"/>
      <c r="AD45" s="3073"/>
      <c r="AE45" s="3073"/>
      <c r="AF45" s="3073"/>
      <c r="AG45" s="3073"/>
      <c r="AH45" s="3073"/>
      <c r="AI45" s="3073"/>
      <c r="AJ45" s="3073"/>
    </row>
    <row r="46" spans="1:36" s="2703" customFormat="1" ht="15">
      <c r="A46" s="2715">
        <f>COUNT($A$4:A45)+1</f>
        <v>2</v>
      </c>
      <c r="B46" s="2716" t="s">
        <v>3583</v>
      </c>
      <c r="C46" s="2925"/>
      <c r="D46" s="2925"/>
      <c r="E46" s="3041"/>
      <c r="F46" s="2950"/>
      <c r="G46" s="2096"/>
      <c r="H46" s="3073"/>
      <c r="I46" s="3073"/>
      <c r="J46" s="3073"/>
      <c r="K46" s="3073"/>
      <c r="L46" s="3073"/>
      <c r="M46" s="3073"/>
      <c r="N46" s="3073"/>
      <c r="O46" s="3073"/>
      <c r="P46" s="3073"/>
      <c r="Q46" s="3073"/>
      <c r="R46" s="3073"/>
      <c r="S46" s="3073"/>
      <c r="T46" s="3073"/>
      <c r="U46" s="3073"/>
      <c r="V46" s="3073"/>
      <c r="W46" s="3073"/>
      <c r="X46" s="3073"/>
      <c r="Y46" s="3073"/>
      <c r="Z46" s="3073"/>
      <c r="AA46" s="3073"/>
      <c r="AB46" s="3073"/>
      <c r="AC46" s="3073"/>
      <c r="AD46" s="3073"/>
      <c r="AE46" s="3073"/>
      <c r="AF46" s="3073"/>
      <c r="AG46" s="3073"/>
      <c r="AH46" s="3073"/>
      <c r="AI46" s="3073"/>
      <c r="AJ46" s="3073"/>
    </row>
    <row r="47" spans="1:36" s="2703" customFormat="1" ht="15">
      <c r="A47" s="2718"/>
      <c r="B47" s="2716" t="s">
        <v>3584</v>
      </c>
      <c r="C47" s="2925"/>
      <c r="D47" s="2925"/>
      <c r="E47" s="3041"/>
      <c r="F47" s="2950"/>
      <c r="G47" s="2096"/>
      <c r="H47" s="3073"/>
      <c r="I47" s="3073"/>
      <c r="J47" s="3073"/>
      <c r="K47" s="3073"/>
      <c r="L47" s="3073"/>
      <c r="M47" s="3073"/>
      <c r="N47" s="3073"/>
      <c r="O47" s="3073"/>
      <c r="P47" s="3073"/>
      <c r="Q47" s="3073"/>
      <c r="R47" s="3073"/>
      <c r="S47" s="3073"/>
      <c r="T47" s="3073"/>
      <c r="U47" s="3073"/>
      <c r="V47" s="3073"/>
      <c r="W47" s="3073"/>
      <c r="X47" s="3073"/>
      <c r="Y47" s="3073"/>
      <c r="Z47" s="3073"/>
      <c r="AA47" s="3073"/>
      <c r="AB47" s="3073"/>
      <c r="AC47" s="3073"/>
      <c r="AD47" s="3073"/>
      <c r="AE47" s="3073"/>
      <c r="AF47" s="3073"/>
      <c r="AG47" s="3073"/>
      <c r="AH47" s="3073"/>
      <c r="AI47" s="3073"/>
      <c r="AJ47" s="3073"/>
    </row>
    <row r="48" spans="1:36" s="2703" customFormat="1" ht="15">
      <c r="A48" s="2718"/>
      <c r="B48" s="2716" t="s">
        <v>3860</v>
      </c>
      <c r="C48" s="2925"/>
      <c r="D48" s="2925"/>
      <c r="E48" s="3041"/>
      <c r="F48" s="2950"/>
      <c r="G48" s="2096"/>
      <c r="H48" s="3073"/>
      <c r="I48" s="3073"/>
      <c r="J48" s="3073"/>
      <c r="K48" s="3073"/>
      <c r="L48" s="3073"/>
      <c r="M48" s="3073"/>
      <c r="N48" s="3073"/>
      <c r="O48" s="3073"/>
      <c r="P48" s="3073"/>
      <c r="Q48" s="3073"/>
      <c r="R48" s="3073"/>
      <c r="S48" s="3073"/>
      <c r="T48" s="3073"/>
      <c r="U48" s="3073"/>
      <c r="V48" s="3073"/>
      <c r="W48" s="3073"/>
      <c r="X48" s="3073"/>
      <c r="Y48" s="3073"/>
      <c r="Z48" s="3073"/>
      <c r="AA48" s="3073"/>
      <c r="AB48" s="3073"/>
      <c r="AC48" s="3073"/>
      <c r="AD48" s="3073"/>
      <c r="AE48" s="3073"/>
      <c r="AF48" s="3073"/>
      <c r="AG48" s="3073"/>
      <c r="AH48" s="3073"/>
      <c r="AI48" s="3073"/>
      <c r="AJ48" s="3073"/>
    </row>
    <row r="49" spans="1:36" s="2703" customFormat="1" ht="15">
      <c r="A49" s="2718"/>
      <c r="B49" s="2716" t="s">
        <v>3586</v>
      </c>
      <c r="C49" s="2925"/>
      <c r="D49" s="2925"/>
      <c r="E49" s="3041"/>
      <c r="F49" s="2950"/>
      <c r="G49" s="2096"/>
      <c r="H49" s="3073"/>
      <c r="I49" s="3073"/>
      <c r="J49" s="3073"/>
      <c r="K49" s="3073"/>
      <c r="L49" s="3073"/>
      <c r="M49" s="3073"/>
      <c r="N49" s="3073"/>
      <c r="O49" s="3073"/>
      <c r="P49" s="3073"/>
      <c r="Q49" s="3073"/>
      <c r="R49" s="3073"/>
      <c r="S49" s="3073"/>
      <c r="T49" s="3073"/>
      <c r="U49" s="3073"/>
      <c r="V49" s="3073"/>
      <c r="W49" s="3073"/>
      <c r="X49" s="3073"/>
      <c r="Y49" s="3073"/>
      <c r="Z49" s="3073"/>
      <c r="AA49" s="3073"/>
      <c r="AB49" s="3073"/>
      <c r="AC49" s="3073"/>
      <c r="AD49" s="3073"/>
      <c r="AE49" s="3073"/>
      <c r="AF49" s="3073"/>
      <c r="AG49" s="3073"/>
      <c r="AH49" s="3073"/>
      <c r="AI49" s="3073"/>
      <c r="AJ49" s="3073"/>
    </row>
    <row r="50" spans="1:36" s="2703" customFormat="1" ht="15">
      <c r="A50" s="2718"/>
      <c r="B50" s="2716" t="s">
        <v>3587</v>
      </c>
      <c r="C50" s="2925"/>
      <c r="D50" s="2925"/>
      <c r="E50" s="3041"/>
      <c r="F50" s="2950"/>
      <c r="G50" s="2096"/>
      <c r="H50" s="3073"/>
      <c r="I50" s="3073"/>
      <c r="J50" s="3073"/>
      <c r="K50" s="3073"/>
      <c r="L50" s="3073"/>
      <c r="M50" s="3073"/>
      <c r="N50" s="3073"/>
      <c r="O50" s="3073"/>
      <c r="P50" s="3073"/>
      <c r="Q50" s="3073"/>
      <c r="R50" s="3073"/>
      <c r="S50" s="3073"/>
      <c r="T50" s="3073"/>
      <c r="U50" s="3073"/>
      <c r="V50" s="3073"/>
      <c r="W50" s="3073"/>
      <c r="X50" s="3073"/>
      <c r="Y50" s="3073"/>
      <c r="Z50" s="3073"/>
      <c r="AA50" s="3073"/>
      <c r="AB50" s="3073"/>
      <c r="AC50" s="3073"/>
      <c r="AD50" s="3073"/>
      <c r="AE50" s="3073"/>
      <c r="AF50" s="3073"/>
      <c r="AG50" s="3073"/>
      <c r="AH50" s="3073"/>
      <c r="AI50" s="3073"/>
      <c r="AJ50" s="3073"/>
    </row>
    <row r="51" spans="1:36" s="2703" customFormat="1" ht="15">
      <c r="A51" s="2719"/>
      <c r="B51" s="2720" t="s">
        <v>3861</v>
      </c>
      <c r="C51" s="2925" t="s">
        <v>84</v>
      </c>
      <c r="D51" s="2925">
        <v>2</v>
      </c>
      <c r="E51" s="3041"/>
      <c r="F51" s="2950">
        <f>D51*E51</f>
        <v>0</v>
      </c>
      <c r="G51" s="2096"/>
      <c r="H51" s="3073"/>
      <c r="I51" s="3073"/>
      <c r="J51" s="3073"/>
      <c r="K51" s="3073"/>
      <c r="L51" s="3073"/>
      <c r="M51" s="3073"/>
      <c r="N51" s="3073"/>
      <c r="O51" s="3073"/>
      <c r="P51" s="3073"/>
      <c r="Q51" s="3073"/>
      <c r="R51" s="3073"/>
      <c r="S51" s="3073"/>
      <c r="T51" s="3073"/>
      <c r="U51" s="3073"/>
      <c r="V51" s="3073"/>
      <c r="W51" s="3073"/>
      <c r="X51" s="3073"/>
      <c r="Y51" s="3073"/>
      <c r="Z51" s="3073"/>
      <c r="AA51" s="3073"/>
      <c r="AB51" s="3073"/>
      <c r="AC51" s="3073"/>
      <c r="AD51" s="3073"/>
      <c r="AE51" s="3073"/>
      <c r="AF51" s="3073"/>
      <c r="AG51" s="3073"/>
      <c r="AH51" s="3073"/>
      <c r="AI51" s="3073"/>
      <c r="AJ51" s="3073"/>
    </row>
    <row r="52" spans="1:36" s="2703" customFormat="1" ht="15">
      <c r="A52" s="2719"/>
      <c r="B52" s="2720"/>
      <c r="C52" s="2925"/>
      <c r="D52" s="2925"/>
      <c r="E52" s="3041"/>
      <c r="F52" s="2950"/>
      <c r="G52" s="2096"/>
      <c r="H52" s="3073"/>
      <c r="I52" s="3073"/>
      <c r="J52" s="3073"/>
      <c r="K52" s="3073"/>
      <c r="L52" s="3073"/>
      <c r="M52" s="3073"/>
      <c r="N52" s="3073"/>
      <c r="O52" s="3073"/>
      <c r="P52" s="3073"/>
      <c r="Q52" s="3073"/>
      <c r="R52" s="3073"/>
      <c r="S52" s="3073"/>
      <c r="T52" s="3073"/>
      <c r="U52" s="3073"/>
      <c r="V52" s="3073"/>
      <c r="W52" s="3073"/>
      <c r="X52" s="3073"/>
      <c r="Y52" s="3073"/>
      <c r="Z52" s="3073"/>
      <c r="AA52" s="3073"/>
      <c r="AB52" s="3073"/>
      <c r="AC52" s="3073"/>
      <c r="AD52" s="3073"/>
      <c r="AE52" s="3073"/>
      <c r="AF52" s="3073"/>
      <c r="AG52" s="3073"/>
      <c r="AH52" s="3073"/>
      <c r="AI52" s="3073"/>
      <c r="AJ52" s="3073"/>
    </row>
    <row r="53" spans="1:36" s="1630" customFormat="1" ht="204">
      <c r="A53" s="2721">
        <f>COUNT($A$1:A52)+1</f>
        <v>3</v>
      </c>
      <c r="B53" s="2722" t="s">
        <v>3537</v>
      </c>
      <c r="C53" s="2924"/>
      <c r="D53" s="2924"/>
      <c r="E53" s="3045"/>
      <c r="F53" s="2924"/>
      <c r="G53" s="3074"/>
      <c r="H53" s="3074"/>
      <c r="I53" s="3074"/>
      <c r="J53" s="3074"/>
      <c r="K53" s="3075"/>
      <c r="L53" s="3075"/>
      <c r="M53" s="3075"/>
      <c r="N53" s="2199"/>
      <c r="O53" s="3075"/>
      <c r="P53" s="3075"/>
      <c r="Q53" s="3075"/>
      <c r="R53" s="3075"/>
      <c r="S53" s="3075"/>
      <c r="T53" s="2199"/>
      <c r="U53" s="3075"/>
      <c r="V53" s="2096"/>
      <c r="W53" s="2096"/>
      <c r="X53" s="2096"/>
      <c r="Y53" s="2096"/>
      <c r="Z53" s="2096"/>
      <c r="AA53" s="2096"/>
      <c r="AB53" s="2096"/>
      <c r="AC53" s="2096"/>
      <c r="AD53" s="2096"/>
      <c r="AE53" s="2096"/>
      <c r="AF53" s="2096"/>
      <c r="AG53" s="2096"/>
      <c r="AH53" s="2096"/>
      <c r="AI53" s="2096"/>
      <c r="AJ53" s="2096"/>
    </row>
    <row r="54" spans="1:36" s="2728" customFormat="1">
      <c r="A54" s="2723"/>
      <c r="B54" s="2724" t="s">
        <v>3538</v>
      </c>
      <c r="C54" s="2724"/>
      <c r="D54" s="2951"/>
      <c r="E54" s="2952"/>
      <c r="F54" s="2924"/>
      <c r="G54" s="3076"/>
      <c r="H54" s="3076"/>
      <c r="I54" s="3076"/>
      <c r="J54" s="3076"/>
      <c r="K54" s="3076"/>
      <c r="L54" s="3076"/>
      <c r="M54" s="3076"/>
      <c r="N54" s="3076"/>
      <c r="O54" s="3076"/>
      <c r="P54" s="3076"/>
      <c r="Q54" s="3076"/>
      <c r="R54" s="3076"/>
      <c r="S54" s="3076"/>
      <c r="T54" s="3076"/>
      <c r="U54" s="3076"/>
      <c r="V54" s="3076"/>
      <c r="W54" s="3076"/>
      <c r="X54" s="3076"/>
      <c r="Y54" s="3076"/>
      <c r="Z54" s="3076"/>
      <c r="AA54" s="3076"/>
      <c r="AB54" s="3076"/>
      <c r="AC54" s="3076"/>
      <c r="AD54" s="3076"/>
      <c r="AE54" s="3076"/>
      <c r="AF54" s="3076"/>
      <c r="AG54" s="3076"/>
      <c r="AH54" s="3076"/>
      <c r="AI54" s="3076"/>
      <c r="AJ54" s="3076"/>
    </row>
    <row r="55" spans="1:36" s="2728" customFormat="1">
      <c r="A55" s="2723"/>
      <c r="B55" s="2724" t="s">
        <v>3539</v>
      </c>
      <c r="C55" s="2724"/>
      <c r="D55" s="2951"/>
      <c r="E55" s="2952"/>
      <c r="F55" s="2924"/>
      <c r="G55" s="3076"/>
      <c r="H55" s="3076"/>
      <c r="I55" s="3076"/>
      <c r="J55" s="3076"/>
      <c r="K55" s="3076"/>
      <c r="L55" s="3076"/>
      <c r="M55" s="3076"/>
      <c r="N55" s="3076"/>
      <c r="O55" s="3076"/>
      <c r="P55" s="3076"/>
      <c r="Q55" s="3076"/>
      <c r="R55" s="3076"/>
      <c r="S55" s="3076"/>
      <c r="T55" s="3076"/>
      <c r="U55" s="3076"/>
      <c r="V55" s="3076"/>
      <c r="W55" s="3076"/>
      <c r="X55" s="3076"/>
      <c r="Y55" s="3076"/>
      <c r="Z55" s="3076"/>
      <c r="AA55" s="3076"/>
      <c r="AB55" s="3076"/>
      <c r="AC55" s="3076"/>
      <c r="AD55" s="3076"/>
      <c r="AE55" s="3076"/>
      <c r="AF55" s="3076"/>
      <c r="AG55" s="3076"/>
      <c r="AH55" s="3076"/>
      <c r="AI55" s="3076"/>
      <c r="AJ55" s="3076"/>
    </row>
    <row r="56" spans="1:36" s="2728" customFormat="1">
      <c r="A56" s="2723"/>
      <c r="B56" s="2724" t="s">
        <v>3540</v>
      </c>
      <c r="C56" s="2724"/>
      <c r="D56" s="2951"/>
      <c r="E56" s="2952"/>
      <c r="F56" s="2924"/>
      <c r="G56" s="3076"/>
      <c r="H56" s="3076"/>
      <c r="I56" s="3076"/>
      <c r="J56" s="3076"/>
      <c r="K56" s="3076"/>
      <c r="L56" s="3076"/>
      <c r="M56" s="3076"/>
      <c r="N56" s="3076"/>
      <c r="O56" s="3076"/>
      <c r="P56" s="3076"/>
      <c r="Q56" s="3076"/>
      <c r="R56" s="3076"/>
      <c r="S56" s="3076"/>
      <c r="T56" s="3076"/>
      <c r="U56" s="3076"/>
      <c r="V56" s="3076"/>
      <c r="W56" s="3076"/>
      <c r="X56" s="3076"/>
      <c r="Y56" s="3076"/>
      <c r="Z56" s="3076"/>
      <c r="AA56" s="3076"/>
      <c r="AB56" s="3076"/>
      <c r="AC56" s="3076"/>
      <c r="AD56" s="3076"/>
      <c r="AE56" s="3076"/>
      <c r="AF56" s="3076"/>
      <c r="AG56" s="3076"/>
      <c r="AH56" s="3076"/>
      <c r="AI56" s="3076"/>
      <c r="AJ56" s="3076"/>
    </row>
    <row r="57" spans="1:36" s="2728" customFormat="1">
      <c r="A57" s="2723"/>
      <c r="B57" s="2724" t="s">
        <v>3589</v>
      </c>
      <c r="C57" s="2724"/>
      <c r="D57" s="2951"/>
      <c r="E57" s="2952"/>
      <c r="F57" s="2924"/>
      <c r="G57" s="3076"/>
      <c r="H57" s="3076"/>
      <c r="I57" s="3076"/>
      <c r="J57" s="3076"/>
      <c r="K57" s="3076"/>
      <c r="L57" s="3076"/>
      <c r="M57" s="3076"/>
      <c r="N57" s="3076"/>
      <c r="O57" s="3076"/>
      <c r="P57" s="3076"/>
      <c r="Q57" s="3076"/>
      <c r="R57" s="3076"/>
      <c r="S57" s="3076"/>
      <c r="T57" s="3076"/>
      <c r="U57" s="3076"/>
      <c r="V57" s="3076"/>
      <c r="W57" s="3076"/>
      <c r="X57" s="3076"/>
      <c r="Y57" s="3076"/>
      <c r="Z57" s="3076"/>
      <c r="AA57" s="3076"/>
      <c r="AB57" s="3076"/>
      <c r="AC57" s="3076"/>
      <c r="AD57" s="3076"/>
      <c r="AE57" s="3076"/>
      <c r="AF57" s="3076"/>
      <c r="AG57" s="3076"/>
      <c r="AH57" s="3076"/>
      <c r="AI57" s="3076"/>
      <c r="AJ57" s="3076"/>
    </row>
    <row r="58" spans="1:36" s="1630" customFormat="1">
      <c r="A58" s="2709"/>
      <c r="B58" s="2729"/>
      <c r="C58" s="2924" t="s">
        <v>214</v>
      </c>
      <c r="D58" s="2924">
        <v>390</v>
      </c>
      <c r="E58" s="3045"/>
      <c r="F58" s="2924">
        <f>D58*E58</f>
        <v>0</v>
      </c>
      <c r="G58" s="3074"/>
      <c r="H58" s="3074"/>
      <c r="I58" s="3074"/>
      <c r="J58" s="3074"/>
      <c r="K58" s="3075"/>
      <c r="L58" s="3075"/>
      <c r="M58" s="3075"/>
      <c r="N58" s="2199"/>
      <c r="O58" s="3075"/>
      <c r="P58" s="3075"/>
      <c r="Q58" s="3075"/>
      <c r="R58" s="3075"/>
      <c r="S58" s="3075"/>
      <c r="T58" s="2199"/>
      <c r="U58" s="3075"/>
      <c r="V58" s="2096"/>
      <c r="W58" s="2096"/>
      <c r="X58" s="2096"/>
      <c r="Y58" s="2096"/>
      <c r="Z58" s="2096"/>
      <c r="AA58" s="2096"/>
      <c r="AB58" s="2096"/>
      <c r="AC58" s="2096"/>
      <c r="AD58" s="2096"/>
      <c r="AE58" s="2096"/>
      <c r="AF58" s="2096"/>
      <c r="AG58" s="2096"/>
      <c r="AH58" s="2096"/>
      <c r="AI58" s="2096"/>
      <c r="AJ58" s="2096"/>
    </row>
    <row r="59" spans="1:36" s="1630" customFormat="1">
      <c r="A59" s="2709"/>
      <c r="B59" s="2729"/>
      <c r="C59" s="2924"/>
      <c r="D59" s="2924"/>
      <c r="E59" s="3045"/>
      <c r="F59" s="2924"/>
      <c r="G59" s="3074"/>
      <c r="H59" s="3074"/>
      <c r="I59" s="3074"/>
      <c r="J59" s="3074"/>
      <c r="K59" s="3075"/>
      <c r="L59" s="3075"/>
      <c r="M59" s="3075"/>
      <c r="N59" s="2199"/>
      <c r="O59" s="3075"/>
      <c r="P59" s="3075"/>
      <c r="Q59" s="3075"/>
      <c r="R59" s="3075"/>
      <c r="S59" s="3075"/>
      <c r="T59" s="2199"/>
      <c r="U59" s="3075"/>
      <c r="V59" s="2096"/>
      <c r="W59" s="2096"/>
      <c r="X59" s="2096"/>
      <c r="Y59" s="2096"/>
      <c r="Z59" s="2096"/>
      <c r="AA59" s="2096"/>
      <c r="AB59" s="2096"/>
      <c r="AC59" s="2096"/>
      <c r="AD59" s="2096"/>
      <c r="AE59" s="2096"/>
      <c r="AF59" s="2096"/>
      <c r="AG59" s="2096"/>
      <c r="AH59" s="2096"/>
      <c r="AI59" s="2096"/>
      <c r="AJ59" s="2096"/>
    </row>
    <row r="60" spans="1:36" s="1630" customFormat="1" ht="51">
      <c r="A60" s="2709">
        <f>COUNT($A$1:A59)+1</f>
        <v>4</v>
      </c>
      <c r="B60" s="2729" t="s">
        <v>3590</v>
      </c>
      <c r="C60" s="2924"/>
      <c r="D60" s="2924"/>
      <c r="E60" s="3045"/>
      <c r="F60" s="2924"/>
      <c r="G60" s="3074"/>
      <c r="H60" s="3074"/>
      <c r="I60" s="3074"/>
      <c r="J60" s="3074"/>
      <c r="K60" s="3075"/>
      <c r="L60" s="3075"/>
      <c r="M60" s="3075"/>
      <c r="N60" s="2199"/>
      <c r="O60" s="3075"/>
      <c r="P60" s="3075"/>
      <c r="Q60" s="3075"/>
      <c r="R60" s="3075"/>
      <c r="S60" s="3075"/>
      <c r="T60" s="2199"/>
      <c r="U60" s="3075"/>
      <c r="V60" s="2096"/>
      <c r="W60" s="2096"/>
      <c r="X60" s="2096"/>
      <c r="Y60" s="2096"/>
      <c r="Z60" s="2096"/>
      <c r="AA60" s="2096"/>
      <c r="AB60" s="2096"/>
      <c r="AC60" s="2096"/>
      <c r="AD60" s="2096"/>
      <c r="AE60" s="2096"/>
      <c r="AF60" s="2096"/>
      <c r="AG60" s="2096"/>
      <c r="AH60" s="2096"/>
      <c r="AI60" s="2096"/>
      <c r="AJ60" s="2096"/>
    </row>
    <row r="61" spans="1:36" s="1630" customFormat="1">
      <c r="A61" s="2709"/>
      <c r="B61" s="2730" t="s">
        <v>3591</v>
      </c>
      <c r="C61" s="2924" t="s">
        <v>1579</v>
      </c>
      <c r="D61" s="2924">
        <v>32</v>
      </c>
      <c r="E61" s="3045"/>
      <c r="F61" s="2924">
        <f>D61*E61</f>
        <v>0</v>
      </c>
      <c r="G61" s="3074"/>
      <c r="H61" s="3074"/>
      <c r="I61" s="3074"/>
      <c r="J61" s="3074"/>
      <c r="K61" s="3075"/>
      <c r="L61" s="3075"/>
      <c r="M61" s="3075"/>
      <c r="N61" s="2199"/>
      <c r="O61" s="3075"/>
      <c r="P61" s="3075"/>
      <c r="Q61" s="3075"/>
      <c r="R61" s="3075"/>
      <c r="S61" s="3075"/>
      <c r="T61" s="2199"/>
      <c r="U61" s="3075"/>
      <c r="V61" s="2096"/>
      <c r="W61" s="2096"/>
      <c r="X61" s="2096"/>
      <c r="Y61" s="2096"/>
      <c r="Z61" s="2096"/>
      <c r="AA61" s="2096"/>
      <c r="AB61" s="2096"/>
      <c r="AC61" s="2096"/>
      <c r="AD61" s="2096"/>
      <c r="AE61" s="2096"/>
      <c r="AF61" s="2096"/>
      <c r="AG61" s="2096"/>
      <c r="AH61" s="2096"/>
      <c r="AI61" s="2096"/>
      <c r="AJ61" s="2096"/>
    </row>
    <row r="62" spans="1:36" s="1630" customFormat="1">
      <c r="A62" s="2709"/>
      <c r="B62" s="2730" t="s">
        <v>3592</v>
      </c>
      <c r="C62" s="2924" t="s">
        <v>1579</v>
      </c>
      <c r="D62" s="2924">
        <v>18</v>
      </c>
      <c r="E62" s="3045"/>
      <c r="F62" s="2924">
        <f>D62*E62</f>
        <v>0</v>
      </c>
      <c r="G62" s="3074"/>
      <c r="H62" s="3074"/>
      <c r="I62" s="3074"/>
      <c r="J62" s="3074"/>
      <c r="K62" s="3075"/>
      <c r="L62" s="3075"/>
      <c r="M62" s="3075"/>
      <c r="N62" s="2199"/>
      <c r="O62" s="3075"/>
      <c r="P62" s="3075"/>
      <c r="Q62" s="3075"/>
      <c r="R62" s="3075"/>
      <c r="S62" s="3075"/>
      <c r="T62" s="2199"/>
      <c r="U62" s="3075"/>
      <c r="V62" s="2096"/>
      <c r="W62" s="2096"/>
      <c r="X62" s="2096"/>
      <c r="Y62" s="2096"/>
      <c r="Z62" s="2096"/>
      <c r="AA62" s="2096"/>
      <c r="AB62" s="2096"/>
      <c r="AC62" s="2096"/>
      <c r="AD62" s="2096"/>
      <c r="AE62" s="2096"/>
      <c r="AF62" s="2096"/>
      <c r="AG62" s="2096"/>
      <c r="AH62" s="2096"/>
      <c r="AI62" s="2096"/>
      <c r="AJ62" s="2096"/>
    </row>
    <row r="63" spans="1:36" s="1630" customFormat="1">
      <c r="A63" s="2709"/>
      <c r="B63" s="2730" t="s">
        <v>3687</v>
      </c>
      <c r="C63" s="2924" t="s">
        <v>1579</v>
      </c>
      <c r="D63" s="2924">
        <v>28</v>
      </c>
      <c r="E63" s="3045"/>
      <c r="F63" s="2924">
        <f>D63*E63</f>
        <v>0</v>
      </c>
      <c r="G63" s="3074"/>
      <c r="H63" s="3074"/>
      <c r="I63" s="3074"/>
      <c r="J63" s="3074"/>
      <c r="K63" s="3075"/>
      <c r="L63" s="3075"/>
      <c r="M63" s="3075"/>
      <c r="N63" s="2199"/>
      <c r="O63" s="3075"/>
      <c r="P63" s="3075"/>
      <c r="Q63" s="3075"/>
      <c r="R63" s="3075"/>
      <c r="S63" s="3075"/>
      <c r="T63" s="2199"/>
      <c r="U63" s="3075"/>
      <c r="V63" s="2096"/>
      <c r="W63" s="2096"/>
      <c r="X63" s="2096"/>
      <c r="Y63" s="2096"/>
      <c r="Z63" s="2096"/>
      <c r="AA63" s="2096"/>
      <c r="AB63" s="2096"/>
      <c r="AC63" s="2096"/>
      <c r="AD63" s="2096"/>
      <c r="AE63" s="2096"/>
      <c r="AF63" s="2096"/>
      <c r="AG63" s="2096"/>
      <c r="AH63" s="2096"/>
      <c r="AI63" s="2096"/>
      <c r="AJ63" s="2096"/>
    </row>
    <row r="64" spans="1:36" s="1630" customFormat="1">
      <c r="A64" s="2709"/>
      <c r="B64" s="2730" t="s">
        <v>3862</v>
      </c>
      <c r="C64" s="2924" t="s">
        <v>1579</v>
      </c>
      <c r="D64" s="2924">
        <v>5</v>
      </c>
      <c r="E64" s="3045"/>
      <c r="F64" s="2924">
        <f>D64*E64</f>
        <v>0</v>
      </c>
      <c r="G64" s="3074"/>
      <c r="H64" s="3074"/>
      <c r="I64" s="3074"/>
      <c r="J64" s="3074"/>
      <c r="K64" s="3075"/>
      <c r="L64" s="3075"/>
      <c r="M64" s="3075"/>
      <c r="N64" s="2199"/>
      <c r="O64" s="3075"/>
      <c r="P64" s="3075"/>
      <c r="Q64" s="3075"/>
      <c r="R64" s="3075"/>
      <c r="S64" s="3075"/>
      <c r="T64" s="2199"/>
      <c r="U64" s="3075"/>
      <c r="V64" s="2096"/>
      <c r="W64" s="2096"/>
      <c r="X64" s="2096"/>
      <c r="Y64" s="2096"/>
      <c r="Z64" s="2096"/>
      <c r="AA64" s="2096"/>
      <c r="AB64" s="2096"/>
      <c r="AC64" s="2096"/>
      <c r="AD64" s="2096"/>
      <c r="AE64" s="2096"/>
      <c r="AF64" s="2096"/>
      <c r="AG64" s="2096"/>
      <c r="AH64" s="2096"/>
      <c r="AI64" s="2096"/>
      <c r="AJ64" s="2096"/>
    </row>
    <row r="65" spans="1:36" s="1630" customFormat="1">
      <c r="A65" s="2729"/>
      <c r="B65" s="2729"/>
      <c r="C65" s="2709"/>
      <c r="D65" s="2709"/>
      <c r="E65" s="3045"/>
      <c r="F65" s="2924"/>
      <c r="G65" s="3074"/>
      <c r="H65" s="3074"/>
      <c r="I65" s="3074"/>
      <c r="J65" s="3074"/>
      <c r="K65" s="3075"/>
      <c r="L65" s="3075"/>
      <c r="M65" s="3075"/>
      <c r="N65" s="2199"/>
      <c r="O65" s="3075"/>
      <c r="P65" s="3075"/>
      <c r="Q65" s="3075"/>
      <c r="R65" s="3075"/>
      <c r="S65" s="3075"/>
      <c r="T65" s="2199"/>
      <c r="U65" s="3075"/>
      <c r="V65" s="2096"/>
      <c r="W65" s="2096"/>
      <c r="X65" s="2096"/>
      <c r="Y65" s="2096"/>
      <c r="Z65" s="2096"/>
      <c r="AA65" s="2096"/>
      <c r="AB65" s="2096"/>
      <c r="AC65" s="2096"/>
      <c r="AD65" s="2096"/>
      <c r="AE65" s="2096"/>
      <c r="AF65" s="2096"/>
      <c r="AG65" s="2096"/>
      <c r="AH65" s="2096"/>
      <c r="AI65" s="2096"/>
      <c r="AJ65" s="2096"/>
    </row>
    <row r="66" spans="1:36" s="2735" customFormat="1" ht="25.5">
      <c r="A66" s="2709">
        <f>COUNT($A$1:A65)+1</f>
        <v>5</v>
      </c>
      <c r="B66" s="2730" t="s">
        <v>3595</v>
      </c>
      <c r="C66" s="2926"/>
      <c r="D66" s="2953"/>
      <c r="E66" s="3108"/>
      <c r="F66" s="2924"/>
      <c r="G66" s="3078"/>
      <c r="H66" s="3077"/>
      <c r="I66" s="3078"/>
      <c r="J66" s="3078"/>
      <c r="K66" s="3078"/>
      <c r="L66" s="3078"/>
      <c r="M66" s="3078"/>
      <c r="N66" s="3078"/>
      <c r="O66" s="3078"/>
      <c r="P66" s="3078"/>
      <c r="Q66" s="3078"/>
      <c r="R66" s="3078"/>
      <c r="S66" s="3078"/>
      <c r="T66" s="3078"/>
      <c r="U66" s="3078"/>
      <c r="V66" s="3078"/>
      <c r="W66" s="3078"/>
      <c r="X66" s="3078"/>
      <c r="Y66" s="3078"/>
      <c r="Z66" s="3078"/>
      <c r="AA66" s="3078"/>
      <c r="AB66" s="3078"/>
      <c r="AC66" s="3078"/>
      <c r="AD66" s="3078"/>
      <c r="AE66" s="3078"/>
      <c r="AF66" s="3078"/>
      <c r="AG66" s="3078"/>
      <c r="AH66" s="3078"/>
      <c r="AI66" s="3078"/>
      <c r="AJ66" s="3078"/>
    </row>
    <row r="67" spans="1:36" s="2735" customFormat="1">
      <c r="A67" s="2736"/>
      <c r="B67" s="2730" t="s">
        <v>3596</v>
      </c>
      <c r="C67" s="2926" t="s">
        <v>84</v>
      </c>
      <c r="D67" s="2924">
        <v>2</v>
      </c>
      <c r="E67" s="3045"/>
      <c r="F67" s="2924">
        <f>D67*E67</f>
        <v>0</v>
      </c>
      <c r="G67" s="3078"/>
      <c r="H67" s="3077"/>
      <c r="I67" s="3078"/>
      <c r="J67" s="3078"/>
      <c r="K67" s="3078"/>
      <c r="L67" s="3078"/>
      <c r="M67" s="3078"/>
      <c r="N67" s="3078"/>
      <c r="O67" s="3078"/>
      <c r="P67" s="3078"/>
      <c r="Q67" s="3078"/>
      <c r="R67" s="3078"/>
      <c r="S67" s="3078"/>
      <c r="T67" s="3078"/>
      <c r="U67" s="3078"/>
      <c r="V67" s="3078"/>
      <c r="W67" s="3078"/>
      <c r="X67" s="3078"/>
      <c r="Y67" s="3078"/>
      <c r="Z67" s="3078"/>
      <c r="AA67" s="3078"/>
      <c r="AB67" s="3078"/>
      <c r="AC67" s="3078"/>
      <c r="AD67" s="3078"/>
      <c r="AE67" s="3078"/>
      <c r="AF67" s="3078"/>
      <c r="AG67" s="3078"/>
      <c r="AH67" s="3078"/>
      <c r="AI67" s="3078"/>
      <c r="AJ67" s="3078"/>
    </row>
    <row r="68" spans="1:36" s="2735" customFormat="1">
      <c r="A68" s="2736"/>
      <c r="B68" s="2730"/>
      <c r="C68" s="2926"/>
      <c r="D68" s="2924"/>
      <c r="E68" s="3045"/>
      <c r="F68" s="2924"/>
      <c r="G68" s="3078"/>
      <c r="H68" s="3077"/>
      <c r="I68" s="3078"/>
      <c r="J68" s="3078"/>
      <c r="K68" s="3078"/>
      <c r="L68" s="3078"/>
      <c r="M68" s="3078"/>
      <c r="N68" s="3078"/>
      <c r="O68" s="3078"/>
      <c r="P68" s="3078"/>
      <c r="Q68" s="3078"/>
      <c r="R68" s="3078"/>
      <c r="S68" s="3078"/>
      <c r="T68" s="3078"/>
      <c r="U68" s="3078"/>
      <c r="V68" s="3078"/>
      <c r="W68" s="3078"/>
      <c r="X68" s="3078"/>
      <c r="Y68" s="3078"/>
      <c r="Z68" s="3078"/>
      <c r="AA68" s="3078"/>
      <c r="AB68" s="3078"/>
      <c r="AC68" s="3078"/>
      <c r="AD68" s="3078"/>
      <c r="AE68" s="3078"/>
      <c r="AF68" s="3078"/>
      <c r="AG68" s="3078"/>
      <c r="AH68" s="3078"/>
      <c r="AI68" s="3078"/>
      <c r="AJ68" s="3078"/>
    </row>
    <row r="69" spans="1:36" s="2735" customFormat="1">
      <c r="A69" s="2709">
        <f>COUNT($A$1:A68)+1</f>
        <v>6</v>
      </c>
      <c r="B69" s="2737" t="s">
        <v>3597</v>
      </c>
      <c r="C69" s="2924"/>
      <c r="D69" s="2924"/>
      <c r="E69" s="3045"/>
      <c r="F69" s="2924"/>
      <c r="G69" s="3078"/>
      <c r="H69" s="3077"/>
      <c r="I69" s="3078"/>
      <c r="J69" s="3078"/>
      <c r="K69" s="3078"/>
      <c r="L69" s="3078"/>
      <c r="M69" s="3078"/>
      <c r="N69" s="3078"/>
      <c r="O69" s="3078"/>
      <c r="P69" s="3078"/>
      <c r="Q69" s="3078"/>
      <c r="R69" s="3078"/>
      <c r="S69" s="3078"/>
      <c r="T69" s="3078"/>
      <c r="U69" s="3078"/>
      <c r="V69" s="3078"/>
      <c r="W69" s="3078"/>
      <c r="X69" s="3078"/>
      <c r="Y69" s="3078"/>
      <c r="Z69" s="3078"/>
      <c r="AA69" s="3078"/>
      <c r="AB69" s="3078"/>
      <c r="AC69" s="3078"/>
      <c r="AD69" s="3078"/>
      <c r="AE69" s="3078"/>
      <c r="AF69" s="3078"/>
      <c r="AG69" s="3078"/>
      <c r="AH69" s="3078"/>
      <c r="AI69" s="3078"/>
      <c r="AJ69" s="3078"/>
    </row>
    <row r="70" spans="1:36" s="2735" customFormat="1" ht="127.5">
      <c r="A70" s="2709"/>
      <c r="B70" s="2738" t="s">
        <v>3598</v>
      </c>
      <c r="C70" s="2924"/>
      <c r="D70" s="2935"/>
      <c r="E70" s="3045"/>
      <c r="F70" s="2924"/>
      <c r="G70" s="3078"/>
      <c r="H70" s="3077"/>
      <c r="I70" s="3078"/>
      <c r="J70" s="3078"/>
      <c r="K70" s="3078"/>
      <c r="L70" s="3078"/>
      <c r="M70" s="3078"/>
      <c r="N70" s="3078"/>
      <c r="O70" s="3078"/>
      <c r="P70" s="3078"/>
      <c r="Q70" s="3078"/>
      <c r="R70" s="3078"/>
      <c r="S70" s="3078"/>
      <c r="T70" s="3078"/>
      <c r="U70" s="3078"/>
      <c r="V70" s="3078"/>
      <c r="W70" s="3078"/>
      <c r="X70" s="3078"/>
      <c r="Y70" s="3078"/>
      <c r="Z70" s="3078"/>
      <c r="AA70" s="3078"/>
      <c r="AB70" s="3078"/>
      <c r="AC70" s="3078"/>
      <c r="AD70" s="3078"/>
      <c r="AE70" s="3078"/>
      <c r="AF70" s="3078"/>
      <c r="AG70" s="3078"/>
      <c r="AH70" s="3078"/>
      <c r="AI70" s="3078"/>
      <c r="AJ70" s="3078"/>
    </row>
    <row r="71" spans="1:36" s="2735" customFormat="1">
      <c r="A71" s="2739"/>
      <c r="B71" s="2729"/>
      <c r="C71" s="2924" t="s">
        <v>96</v>
      </c>
      <c r="D71" s="2935">
        <v>25</v>
      </c>
      <c r="E71" s="3045"/>
      <c r="F71" s="2924">
        <f>D71*E71</f>
        <v>0</v>
      </c>
      <c r="G71" s="3078"/>
      <c r="H71" s="3077"/>
      <c r="I71" s="3078"/>
      <c r="J71" s="3078"/>
      <c r="K71" s="3078"/>
      <c r="L71" s="3078"/>
      <c r="M71" s="3078"/>
      <c r="N71" s="3078"/>
      <c r="O71" s="3078"/>
      <c r="P71" s="3078"/>
      <c r="Q71" s="3078"/>
      <c r="R71" s="3078"/>
      <c r="S71" s="3078"/>
      <c r="T71" s="3078"/>
      <c r="U71" s="3078"/>
      <c r="V71" s="3078"/>
      <c r="W71" s="3078"/>
      <c r="X71" s="3078"/>
      <c r="Y71" s="3078"/>
      <c r="Z71" s="3078"/>
      <c r="AA71" s="3078"/>
      <c r="AB71" s="3078"/>
      <c r="AC71" s="3078"/>
      <c r="AD71" s="3078"/>
      <c r="AE71" s="3078"/>
      <c r="AF71" s="3078"/>
      <c r="AG71" s="3078"/>
      <c r="AH71" s="3078"/>
      <c r="AI71" s="3078"/>
      <c r="AJ71" s="3078"/>
    </row>
    <row r="72" spans="1:36" s="2735" customFormat="1">
      <c r="A72" s="2739"/>
      <c r="B72" s="2729"/>
      <c r="C72" s="2924"/>
      <c r="D72" s="2935"/>
      <c r="E72" s="3045"/>
      <c r="F72" s="2924"/>
      <c r="G72" s="3078"/>
      <c r="H72" s="3077"/>
      <c r="I72" s="3078"/>
      <c r="J72" s="3078"/>
      <c r="K72" s="3078"/>
      <c r="L72" s="3078"/>
      <c r="M72" s="3078"/>
      <c r="N72" s="3078"/>
      <c r="O72" s="3078"/>
      <c r="P72" s="3078"/>
      <c r="Q72" s="3078"/>
      <c r="R72" s="3078"/>
      <c r="S72" s="3078"/>
      <c r="T72" s="3078"/>
      <c r="U72" s="3078"/>
      <c r="V72" s="3078"/>
      <c r="W72" s="3078"/>
      <c r="X72" s="3078"/>
      <c r="Y72" s="3078"/>
      <c r="Z72" s="3078"/>
      <c r="AA72" s="3078"/>
      <c r="AB72" s="3078"/>
      <c r="AC72" s="3078"/>
      <c r="AD72" s="3078"/>
      <c r="AE72" s="3078"/>
      <c r="AF72" s="3078"/>
      <c r="AG72" s="3078"/>
      <c r="AH72" s="3078"/>
      <c r="AI72" s="3078"/>
      <c r="AJ72" s="3078"/>
    </row>
    <row r="73" spans="1:36" s="2735" customFormat="1" ht="38.25">
      <c r="A73" s="2709">
        <f>COUNT($A$1:A72)+1</f>
        <v>7</v>
      </c>
      <c r="B73" s="2740" t="s">
        <v>3599</v>
      </c>
      <c r="C73" s="2870"/>
      <c r="D73" s="2870"/>
      <c r="E73" s="3109"/>
      <c r="F73" s="2741"/>
      <c r="G73" s="3078"/>
      <c r="H73" s="3077"/>
      <c r="I73" s="3078"/>
      <c r="J73" s="3078"/>
      <c r="K73" s="3078"/>
      <c r="L73" s="3078"/>
      <c r="M73" s="3078"/>
      <c r="N73" s="3078"/>
      <c r="O73" s="3078"/>
      <c r="P73" s="3078"/>
      <c r="Q73" s="3078"/>
      <c r="R73" s="3078"/>
      <c r="S73" s="3078"/>
      <c r="T73" s="3078"/>
      <c r="U73" s="3078"/>
      <c r="V73" s="3078"/>
      <c r="W73" s="3078"/>
      <c r="X73" s="3078"/>
      <c r="Y73" s="3078"/>
      <c r="Z73" s="3078"/>
      <c r="AA73" s="3078"/>
      <c r="AB73" s="3078"/>
      <c r="AC73" s="3078"/>
      <c r="AD73" s="3078"/>
      <c r="AE73" s="3078"/>
      <c r="AF73" s="3078"/>
      <c r="AG73" s="3078"/>
      <c r="AH73" s="3078"/>
      <c r="AI73" s="3078"/>
      <c r="AJ73" s="3078"/>
    </row>
    <row r="74" spans="1:36" s="2735" customFormat="1" ht="115.5">
      <c r="A74" s="2739"/>
      <c r="B74" s="2738" t="s">
        <v>3600</v>
      </c>
      <c r="C74" s="2927"/>
      <c r="D74" s="2927"/>
      <c r="E74" s="3109"/>
      <c r="F74" s="2741"/>
      <c r="G74" s="3078"/>
      <c r="H74" s="3077"/>
      <c r="I74" s="3078"/>
      <c r="J74" s="3078"/>
      <c r="K74" s="3078"/>
      <c r="L74" s="3078"/>
      <c r="M74" s="3078"/>
      <c r="N74" s="3078"/>
      <c r="O74" s="3078"/>
      <c r="P74" s="3078"/>
      <c r="Q74" s="3078"/>
      <c r="R74" s="3078"/>
      <c r="S74" s="3078"/>
      <c r="T74" s="3078"/>
      <c r="U74" s="3078"/>
      <c r="V74" s="3078"/>
      <c r="W74" s="3078"/>
      <c r="X74" s="3078"/>
      <c r="Y74" s="3078"/>
      <c r="Z74" s="3078"/>
      <c r="AA74" s="3078"/>
      <c r="AB74" s="3078"/>
      <c r="AC74" s="3078"/>
      <c r="AD74" s="3078"/>
      <c r="AE74" s="3078"/>
      <c r="AF74" s="3078"/>
      <c r="AG74" s="3078"/>
      <c r="AH74" s="3078"/>
      <c r="AI74" s="3078"/>
      <c r="AJ74" s="3078"/>
    </row>
    <row r="75" spans="1:36" s="2735" customFormat="1">
      <c r="A75" s="2739"/>
      <c r="B75" s="2738"/>
      <c r="C75" s="2870" t="s">
        <v>96</v>
      </c>
      <c r="D75" s="2870">
        <v>5</v>
      </c>
      <c r="E75" s="3110"/>
      <c r="F75" s="2741">
        <f>D75*E75</f>
        <v>0</v>
      </c>
      <c r="G75" s="3078"/>
      <c r="H75" s="3077"/>
      <c r="I75" s="3078"/>
      <c r="J75" s="3078"/>
      <c r="K75" s="3078"/>
      <c r="L75" s="3078"/>
      <c r="M75" s="3078"/>
      <c r="N75" s="3078"/>
      <c r="O75" s="3078"/>
      <c r="P75" s="3078"/>
      <c r="Q75" s="3078"/>
      <c r="R75" s="3078"/>
      <c r="S75" s="3078"/>
      <c r="T75" s="3078"/>
      <c r="U75" s="3078"/>
      <c r="V75" s="3078"/>
      <c r="W75" s="3078"/>
      <c r="X75" s="3078"/>
      <c r="Y75" s="3078"/>
      <c r="Z75" s="3078"/>
      <c r="AA75" s="3078"/>
      <c r="AB75" s="3078"/>
      <c r="AC75" s="3078"/>
      <c r="AD75" s="3078"/>
      <c r="AE75" s="3078"/>
      <c r="AF75" s="3078"/>
      <c r="AG75" s="3078"/>
      <c r="AH75" s="3078"/>
      <c r="AI75" s="3078"/>
      <c r="AJ75" s="3078"/>
    </row>
    <row r="76" spans="1:36" s="2735" customFormat="1">
      <c r="A76" s="2739"/>
      <c r="B76" s="2729"/>
      <c r="C76" s="2924"/>
      <c r="D76" s="2935"/>
      <c r="E76" s="3045"/>
      <c r="F76" s="2924"/>
      <c r="G76" s="3078"/>
      <c r="H76" s="3077"/>
      <c r="I76" s="3078"/>
      <c r="J76" s="3078"/>
      <c r="K76" s="3078"/>
      <c r="L76" s="3078"/>
      <c r="M76" s="3078"/>
      <c r="N76" s="3078"/>
      <c r="O76" s="3078"/>
      <c r="P76" s="3078"/>
      <c r="Q76" s="3078"/>
      <c r="R76" s="3078"/>
      <c r="S76" s="3078"/>
      <c r="T76" s="3078"/>
      <c r="U76" s="3078"/>
      <c r="V76" s="3078"/>
      <c r="W76" s="3078"/>
      <c r="X76" s="3078"/>
      <c r="Y76" s="3078"/>
      <c r="Z76" s="3078"/>
      <c r="AA76" s="3078"/>
      <c r="AB76" s="3078"/>
      <c r="AC76" s="3078"/>
      <c r="AD76" s="3078"/>
      <c r="AE76" s="3078"/>
      <c r="AF76" s="3078"/>
      <c r="AG76" s="3078"/>
      <c r="AH76" s="3078"/>
      <c r="AI76" s="3078"/>
      <c r="AJ76" s="3078"/>
    </row>
    <row r="77" spans="1:36" s="1630" customFormat="1">
      <c r="A77" s="2764">
        <f>COUNT($A$3:A76)+1</f>
        <v>8</v>
      </c>
      <c r="B77" s="2829" t="s">
        <v>3688</v>
      </c>
      <c r="C77" s="2928"/>
      <c r="D77" s="2928"/>
      <c r="E77" s="3082"/>
      <c r="F77" s="2831"/>
      <c r="G77" s="3113"/>
      <c r="H77" s="3079"/>
      <c r="I77" s="3075"/>
      <c r="J77" s="3075"/>
      <c r="K77" s="3075"/>
      <c r="L77" s="2199"/>
      <c r="M77" s="3075"/>
      <c r="N77" s="3075"/>
      <c r="O77" s="3075"/>
      <c r="P77" s="3075"/>
      <c r="Q77" s="3075"/>
      <c r="R77" s="2199"/>
      <c r="S77" s="3075"/>
      <c r="T77" s="2096"/>
      <c r="U77" s="2096"/>
      <c r="V77" s="2096"/>
      <c r="W77" s="2096"/>
      <c r="X77" s="2096"/>
      <c r="Y77" s="2096"/>
      <c r="Z77" s="2096"/>
      <c r="AA77" s="2096"/>
      <c r="AB77" s="2096"/>
      <c r="AC77" s="2096"/>
      <c r="AD77" s="2096"/>
      <c r="AE77" s="2096"/>
      <c r="AF77" s="2096"/>
      <c r="AG77" s="2096"/>
      <c r="AH77" s="2096"/>
      <c r="AI77" s="2096"/>
      <c r="AJ77" s="2096"/>
    </row>
    <row r="78" spans="1:36" s="1630" customFormat="1" ht="25.5">
      <c r="A78" s="2829"/>
      <c r="B78" s="2829" t="s">
        <v>3689</v>
      </c>
      <c r="C78" s="2928"/>
      <c r="D78" s="2928"/>
      <c r="E78" s="3082"/>
      <c r="F78" s="2831"/>
      <c r="G78" s="3113"/>
      <c r="H78" s="3079"/>
      <c r="I78" s="3075"/>
      <c r="J78" s="3075"/>
      <c r="K78" s="3075"/>
      <c r="L78" s="2199"/>
      <c r="M78" s="3075"/>
      <c r="N78" s="3075"/>
      <c r="O78" s="3075"/>
      <c r="P78" s="3075"/>
      <c r="Q78" s="3075"/>
      <c r="R78" s="2199"/>
      <c r="S78" s="3075"/>
      <c r="T78" s="2096"/>
      <c r="U78" s="2096"/>
      <c r="V78" s="2096"/>
      <c r="W78" s="2096"/>
      <c r="X78" s="2096"/>
      <c r="Y78" s="2096"/>
      <c r="Z78" s="2096"/>
      <c r="AA78" s="2096"/>
      <c r="AB78" s="2096"/>
      <c r="AC78" s="2096"/>
      <c r="AD78" s="2096"/>
      <c r="AE78" s="2096"/>
      <c r="AF78" s="2096"/>
      <c r="AG78" s="2096"/>
      <c r="AH78" s="2096"/>
      <c r="AI78" s="2096"/>
      <c r="AJ78" s="2096"/>
    </row>
    <row r="79" spans="1:36" s="1630" customFormat="1">
      <c r="A79" s="2829"/>
      <c r="B79" s="2829" t="s">
        <v>3690</v>
      </c>
      <c r="C79" s="2928"/>
      <c r="D79" s="2928"/>
      <c r="E79" s="3082"/>
      <c r="F79" s="2831"/>
      <c r="G79" s="3113"/>
      <c r="H79" s="3079"/>
      <c r="I79" s="3075"/>
      <c r="J79" s="3075"/>
      <c r="K79" s="3075"/>
      <c r="L79" s="2199"/>
      <c r="M79" s="3075"/>
      <c r="N79" s="3075"/>
      <c r="O79" s="3075"/>
      <c r="P79" s="3075"/>
      <c r="Q79" s="3075"/>
      <c r="R79" s="2199"/>
      <c r="S79" s="3075"/>
      <c r="T79" s="2096"/>
      <c r="U79" s="2096"/>
      <c r="V79" s="2096"/>
      <c r="W79" s="2096"/>
      <c r="X79" s="2096"/>
      <c r="Y79" s="2096"/>
      <c r="Z79" s="2096"/>
      <c r="AA79" s="2096"/>
      <c r="AB79" s="2096"/>
      <c r="AC79" s="2096"/>
      <c r="AD79" s="2096"/>
      <c r="AE79" s="2096"/>
      <c r="AF79" s="2096"/>
      <c r="AG79" s="2096"/>
      <c r="AH79" s="2096"/>
      <c r="AI79" s="2096"/>
      <c r="AJ79" s="2096"/>
    </row>
    <row r="80" spans="1:36" s="1630" customFormat="1">
      <c r="A80" s="2829"/>
      <c r="B80" s="2829" t="s">
        <v>3691</v>
      </c>
      <c r="C80" s="2928"/>
      <c r="D80" s="2928"/>
      <c r="E80" s="3082"/>
      <c r="F80" s="2831"/>
      <c r="G80" s="3113"/>
      <c r="H80" s="3079"/>
      <c r="I80" s="3075"/>
      <c r="J80" s="3075"/>
      <c r="K80" s="3075"/>
      <c r="L80" s="2199"/>
      <c r="M80" s="3075"/>
      <c r="N80" s="3075"/>
      <c r="O80" s="3075"/>
      <c r="P80" s="3075"/>
      <c r="Q80" s="3075"/>
      <c r="R80" s="2199"/>
      <c r="S80" s="3075"/>
      <c r="T80" s="2096"/>
      <c r="U80" s="2096"/>
      <c r="V80" s="2096"/>
      <c r="W80" s="2096"/>
      <c r="X80" s="2096"/>
      <c r="Y80" s="2096"/>
      <c r="Z80" s="2096"/>
      <c r="AA80" s="2096"/>
      <c r="AB80" s="2096"/>
      <c r="AC80" s="2096"/>
      <c r="AD80" s="2096"/>
      <c r="AE80" s="2096"/>
      <c r="AF80" s="2096"/>
      <c r="AG80" s="2096"/>
      <c r="AH80" s="2096"/>
      <c r="AI80" s="2096"/>
      <c r="AJ80" s="2096"/>
    </row>
    <row r="81" spans="1:36" s="1630" customFormat="1">
      <c r="A81" s="2829"/>
      <c r="B81" s="2829" t="s">
        <v>3692</v>
      </c>
      <c r="C81" s="2928"/>
      <c r="D81" s="2928"/>
      <c r="E81" s="3082"/>
      <c r="F81" s="2831"/>
      <c r="G81" s="3113"/>
      <c r="H81" s="3079"/>
      <c r="I81" s="3075"/>
      <c r="J81" s="3075"/>
      <c r="K81" s="3075"/>
      <c r="L81" s="2199"/>
      <c r="M81" s="3075"/>
      <c r="N81" s="3075"/>
      <c r="O81" s="3075"/>
      <c r="P81" s="3075"/>
      <c r="Q81" s="3075"/>
      <c r="R81" s="2199"/>
      <c r="S81" s="3075"/>
      <c r="T81" s="2096"/>
      <c r="U81" s="2096"/>
      <c r="V81" s="2096"/>
      <c r="W81" s="2096"/>
      <c r="X81" s="2096"/>
      <c r="Y81" s="2096"/>
      <c r="Z81" s="2096"/>
      <c r="AA81" s="2096"/>
      <c r="AB81" s="2096"/>
      <c r="AC81" s="2096"/>
      <c r="AD81" s="2096"/>
      <c r="AE81" s="2096"/>
      <c r="AF81" s="2096"/>
      <c r="AG81" s="2096"/>
      <c r="AH81" s="2096"/>
      <c r="AI81" s="2096"/>
      <c r="AJ81" s="2096"/>
    </row>
    <row r="82" spans="1:36" s="1630" customFormat="1">
      <c r="A82" s="2829"/>
      <c r="B82" s="2829" t="s">
        <v>3693</v>
      </c>
      <c r="C82" s="2928"/>
      <c r="D82" s="2928"/>
      <c r="E82" s="3082"/>
      <c r="F82" s="2831"/>
      <c r="G82" s="3113"/>
      <c r="H82" s="3079"/>
      <c r="I82" s="3075"/>
      <c r="J82" s="3075"/>
      <c r="K82" s="3075"/>
      <c r="L82" s="2199"/>
      <c r="M82" s="3075"/>
      <c r="N82" s="3075"/>
      <c r="O82" s="3075"/>
      <c r="P82" s="3075"/>
      <c r="Q82" s="3075"/>
      <c r="R82" s="2199"/>
      <c r="S82" s="3075"/>
      <c r="T82" s="2096"/>
      <c r="U82" s="2096"/>
      <c r="V82" s="2096"/>
      <c r="W82" s="2096"/>
      <c r="X82" s="2096"/>
      <c r="Y82" s="2096"/>
      <c r="Z82" s="2096"/>
      <c r="AA82" s="2096"/>
      <c r="AB82" s="2096"/>
      <c r="AC82" s="2096"/>
      <c r="AD82" s="2096"/>
      <c r="AE82" s="2096"/>
      <c r="AF82" s="2096"/>
      <c r="AG82" s="2096"/>
      <c r="AH82" s="2096"/>
      <c r="AI82" s="2096"/>
      <c r="AJ82" s="2096"/>
    </row>
    <row r="83" spans="1:36" s="1630" customFormat="1" ht="25.5">
      <c r="A83" s="2829"/>
      <c r="B83" s="2829" t="s">
        <v>3694</v>
      </c>
      <c r="C83" s="2928"/>
      <c r="D83" s="2928"/>
      <c r="E83" s="3082"/>
      <c r="F83" s="2831"/>
      <c r="G83" s="3113"/>
      <c r="H83" s="3079"/>
      <c r="I83" s="3075"/>
      <c r="J83" s="3075"/>
      <c r="K83" s="3075"/>
      <c r="L83" s="2199"/>
      <c r="M83" s="3075"/>
      <c r="N83" s="3075"/>
      <c r="O83" s="3075"/>
      <c r="P83" s="3075"/>
      <c r="Q83" s="3075"/>
      <c r="R83" s="2199"/>
      <c r="S83" s="3075"/>
      <c r="T83" s="2096"/>
      <c r="U83" s="2096"/>
      <c r="V83" s="2096"/>
      <c r="W83" s="2096"/>
      <c r="X83" s="2096"/>
      <c r="Y83" s="2096"/>
      <c r="Z83" s="2096"/>
      <c r="AA83" s="2096"/>
      <c r="AB83" s="2096"/>
      <c r="AC83" s="2096"/>
      <c r="AD83" s="2096"/>
      <c r="AE83" s="2096"/>
      <c r="AF83" s="2096"/>
      <c r="AG83" s="2096"/>
      <c r="AH83" s="2096"/>
      <c r="AI83" s="2096"/>
      <c r="AJ83" s="2096"/>
    </row>
    <row r="84" spans="1:36" s="1630" customFormat="1">
      <c r="A84" s="2832" t="s">
        <v>2744</v>
      </c>
      <c r="B84" s="2833" t="s">
        <v>3602</v>
      </c>
      <c r="C84" s="2928"/>
      <c r="D84" s="2928"/>
      <c r="E84" s="3082"/>
      <c r="F84" s="2831"/>
      <c r="G84" s="3113"/>
      <c r="H84" s="3079"/>
      <c r="I84" s="3075"/>
      <c r="J84" s="3075"/>
      <c r="K84" s="3075"/>
      <c r="L84" s="2199"/>
      <c r="M84" s="3075"/>
      <c r="N84" s="3075"/>
      <c r="O84" s="3075"/>
      <c r="P84" s="3075"/>
      <c r="Q84" s="3075"/>
      <c r="R84" s="2199"/>
      <c r="S84" s="3075"/>
      <c r="T84" s="2096"/>
      <c r="U84" s="2096"/>
      <c r="V84" s="2096"/>
      <c r="W84" s="2096"/>
      <c r="X84" s="2096"/>
      <c r="Y84" s="2096"/>
      <c r="Z84" s="2096"/>
      <c r="AA84" s="2096"/>
      <c r="AB84" s="2096"/>
      <c r="AC84" s="2096"/>
      <c r="AD84" s="2096"/>
      <c r="AE84" s="2096"/>
      <c r="AF84" s="2096"/>
      <c r="AG84" s="2096"/>
      <c r="AH84" s="2096"/>
      <c r="AI84" s="2096"/>
      <c r="AJ84" s="2096"/>
    </row>
    <row r="85" spans="1:36" s="1630" customFormat="1">
      <c r="A85" s="2829"/>
      <c r="B85" s="2829" t="s">
        <v>3695</v>
      </c>
      <c r="C85" s="2928"/>
      <c r="D85" s="2928"/>
      <c r="E85" s="3082"/>
      <c r="F85" s="2831"/>
      <c r="G85" s="3113"/>
      <c r="H85" s="3079"/>
      <c r="I85" s="3075"/>
      <c r="J85" s="3075"/>
      <c r="K85" s="3075"/>
      <c r="L85" s="2199"/>
      <c r="M85" s="3075"/>
      <c r="N85" s="3075"/>
      <c r="O85" s="3075"/>
      <c r="P85" s="3075"/>
      <c r="Q85" s="3075"/>
      <c r="R85" s="2199"/>
      <c r="S85" s="3075"/>
      <c r="T85" s="2096"/>
      <c r="U85" s="2096"/>
      <c r="V85" s="2096"/>
      <c r="W85" s="2096"/>
      <c r="X85" s="2096"/>
      <c r="Y85" s="2096"/>
      <c r="Z85" s="2096"/>
      <c r="AA85" s="2096"/>
      <c r="AB85" s="2096"/>
      <c r="AC85" s="2096"/>
      <c r="AD85" s="2096"/>
      <c r="AE85" s="2096"/>
      <c r="AF85" s="2096"/>
      <c r="AG85" s="2096"/>
      <c r="AH85" s="2096"/>
      <c r="AI85" s="2096"/>
      <c r="AJ85" s="2096"/>
    </row>
    <row r="86" spans="1:36" s="1630" customFormat="1">
      <c r="A86" s="2829"/>
      <c r="B86" s="2829" t="s">
        <v>3863</v>
      </c>
      <c r="C86" s="2928" t="s">
        <v>84</v>
      </c>
      <c r="D86" s="2928">
        <v>2</v>
      </c>
      <c r="E86" s="3083"/>
      <c r="F86" s="2834" t="str">
        <f>IF(AND(D86&lt;&gt;"",E86&lt;&gt;""),D86*E86,"")</f>
        <v/>
      </c>
      <c r="G86" s="3113"/>
      <c r="H86" s="3079"/>
      <c r="I86" s="3075"/>
      <c r="J86" s="3075"/>
      <c r="K86" s="3075"/>
      <c r="L86" s="2199"/>
      <c r="M86" s="3075"/>
      <c r="N86" s="3075"/>
      <c r="O86" s="3075"/>
      <c r="P86" s="3075"/>
      <c r="Q86" s="3075"/>
      <c r="R86" s="2199"/>
      <c r="S86" s="3075"/>
      <c r="T86" s="2096"/>
      <c r="U86" s="2096"/>
      <c r="V86" s="2096"/>
      <c r="W86" s="2096"/>
      <c r="X86" s="2096"/>
      <c r="Y86" s="2096"/>
      <c r="Z86" s="2096"/>
      <c r="AA86" s="2096"/>
      <c r="AB86" s="2096"/>
      <c r="AC86" s="2096"/>
      <c r="AD86" s="2096"/>
      <c r="AE86" s="2096"/>
      <c r="AF86" s="2096"/>
      <c r="AG86" s="2096"/>
      <c r="AH86" s="2096"/>
      <c r="AI86" s="2096"/>
      <c r="AJ86" s="2096"/>
    </row>
    <row r="87" spans="1:36" s="1630" customFormat="1">
      <c r="A87" s="2829"/>
      <c r="B87" s="2835" t="s">
        <v>3697</v>
      </c>
      <c r="C87" s="2928"/>
      <c r="D87" s="2928"/>
      <c r="E87" s="3084"/>
      <c r="F87" s="2831"/>
      <c r="G87" s="3113"/>
      <c r="H87" s="3079"/>
      <c r="I87" s="3075"/>
      <c r="J87" s="3075"/>
      <c r="K87" s="3075"/>
      <c r="L87" s="2199"/>
      <c r="M87" s="3075"/>
      <c r="N87" s="3075"/>
      <c r="O87" s="3075"/>
      <c r="P87" s="3075"/>
      <c r="Q87" s="3075"/>
      <c r="R87" s="2199"/>
      <c r="S87" s="3075"/>
      <c r="T87" s="2096"/>
      <c r="U87" s="2096"/>
      <c r="V87" s="2096"/>
      <c r="W87" s="2096"/>
      <c r="X87" s="2096"/>
      <c r="Y87" s="2096"/>
      <c r="Z87" s="2096"/>
      <c r="AA87" s="2096"/>
      <c r="AB87" s="2096"/>
      <c r="AC87" s="2096"/>
      <c r="AD87" s="2096"/>
      <c r="AE87" s="2096"/>
      <c r="AF87" s="2096"/>
      <c r="AG87" s="2096"/>
      <c r="AH87" s="2096"/>
      <c r="AI87" s="2096"/>
      <c r="AJ87" s="2096"/>
    </row>
    <row r="88" spans="1:36" s="2735" customFormat="1">
      <c r="A88" s="2739"/>
      <c r="B88" s="2729"/>
      <c r="C88" s="2924"/>
      <c r="D88" s="2935"/>
      <c r="E88" s="3045"/>
      <c r="F88" s="2924"/>
      <c r="G88" s="3078"/>
      <c r="H88" s="3077"/>
      <c r="I88" s="3078"/>
      <c r="J88" s="3078"/>
      <c r="K88" s="3078"/>
      <c r="L88" s="3078"/>
      <c r="M88" s="3078"/>
      <c r="N88" s="3078"/>
      <c r="O88" s="3078"/>
      <c r="P88" s="3078"/>
      <c r="Q88" s="3078"/>
      <c r="R88" s="3078"/>
      <c r="S88" s="3078"/>
      <c r="T88" s="3078"/>
      <c r="U88" s="3078"/>
      <c r="V88" s="3078"/>
      <c r="W88" s="3078"/>
      <c r="X88" s="3078"/>
      <c r="Y88" s="3078"/>
      <c r="Z88" s="3078"/>
      <c r="AA88" s="3078"/>
      <c r="AB88" s="3078"/>
      <c r="AC88" s="3078"/>
      <c r="AD88" s="3078"/>
      <c r="AE88" s="3078"/>
      <c r="AF88" s="3078"/>
      <c r="AG88" s="3078"/>
      <c r="AH88" s="3078"/>
      <c r="AI88" s="3078"/>
      <c r="AJ88" s="3078"/>
    </row>
    <row r="89" spans="1:36" s="2735" customFormat="1" ht="51">
      <c r="A89" s="2721">
        <f>COUNT($A$1:A88)+1</f>
        <v>9</v>
      </c>
      <c r="B89" s="2737" t="s">
        <v>3605</v>
      </c>
      <c r="C89" s="2924"/>
      <c r="D89" s="2935"/>
      <c r="E89" s="3045"/>
      <c r="F89" s="2713"/>
      <c r="G89" s="3078"/>
      <c r="H89" s="3077"/>
      <c r="I89" s="3078"/>
      <c r="J89" s="3078"/>
      <c r="K89" s="3078"/>
      <c r="L89" s="3078"/>
      <c r="M89" s="3078"/>
      <c r="N89" s="3078"/>
      <c r="O89" s="3078"/>
      <c r="P89" s="3078"/>
      <c r="Q89" s="3078"/>
      <c r="R89" s="3078"/>
      <c r="S89" s="3078"/>
      <c r="T89" s="3078"/>
      <c r="U89" s="3078"/>
      <c r="V89" s="3078"/>
      <c r="W89" s="3078"/>
      <c r="X89" s="3078"/>
      <c r="Y89" s="3078"/>
      <c r="Z89" s="3078"/>
      <c r="AA89" s="3078"/>
      <c r="AB89" s="3078"/>
      <c r="AC89" s="3078"/>
      <c r="AD89" s="3078"/>
      <c r="AE89" s="3078"/>
      <c r="AF89" s="3078"/>
      <c r="AG89" s="3078"/>
      <c r="AH89" s="3078"/>
      <c r="AI89" s="3078"/>
      <c r="AJ89" s="3078"/>
    </row>
    <row r="90" spans="1:36" s="2735" customFormat="1">
      <c r="A90" s="2721"/>
      <c r="B90" s="2737" t="s">
        <v>3761</v>
      </c>
      <c r="C90" s="2924" t="s">
        <v>84</v>
      </c>
      <c r="D90" s="2935">
        <v>11</v>
      </c>
      <c r="E90" s="3045"/>
      <c r="F90" s="2713">
        <f>D90*E90</f>
        <v>0</v>
      </c>
      <c r="G90" s="3078"/>
      <c r="H90" s="3077"/>
      <c r="I90" s="3078"/>
      <c r="J90" s="3078"/>
      <c r="K90" s="3078"/>
      <c r="L90" s="3078"/>
      <c r="M90" s="3078"/>
      <c r="N90" s="3078"/>
      <c r="O90" s="3078"/>
      <c r="P90" s="3078"/>
      <c r="Q90" s="3078"/>
      <c r="R90" s="3078"/>
      <c r="S90" s="3078"/>
      <c r="T90" s="3078"/>
      <c r="U90" s="3078"/>
      <c r="V90" s="3078"/>
      <c r="W90" s="3078"/>
      <c r="X90" s="3078"/>
      <c r="Y90" s="3078"/>
      <c r="Z90" s="3078"/>
      <c r="AA90" s="3078"/>
      <c r="AB90" s="3078"/>
      <c r="AC90" s="3078"/>
      <c r="AD90" s="3078"/>
      <c r="AE90" s="3078"/>
      <c r="AF90" s="3078"/>
      <c r="AG90" s="3078"/>
      <c r="AH90" s="3078"/>
      <c r="AI90" s="3078"/>
      <c r="AJ90" s="3078"/>
    </row>
    <row r="91" spans="1:36" s="2735" customFormat="1">
      <c r="A91" s="2748"/>
      <c r="B91" s="2737" t="s">
        <v>3606</v>
      </c>
      <c r="C91" s="2924" t="s">
        <v>84</v>
      </c>
      <c r="D91" s="2935">
        <v>1</v>
      </c>
      <c r="E91" s="3045"/>
      <c r="F91" s="2713">
        <f>D91*E91</f>
        <v>0</v>
      </c>
      <c r="G91" s="3078"/>
      <c r="H91" s="3077"/>
      <c r="I91" s="3078"/>
      <c r="J91" s="3078"/>
      <c r="K91" s="3078"/>
      <c r="L91" s="3078"/>
      <c r="M91" s="3078"/>
      <c r="N91" s="3078"/>
      <c r="O91" s="3078"/>
      <c r="P91" s="3078"/>
      <c r="Q91" s="3078"/>
      <c r="R91" s="3078"/>
      <c r="S91" s="3078"/>
      <c r="T91" s="3078"/>
      <c r="U91" s="3078"/>
      <c r="V91" s="3078"/>
      <c r="W91" s="3078"/>
      <c r="X91" s="3078"/>
      <c r="Y91" s="3078"/>
      <c r="Z91" s="3078"/>
      <c r="AA91" s="3078"/>
      <c r="AB91" s="3078"/>
      <c r="AC91" s="3078"/>
      <c r="AD91" s="3078"/>
      <c r="AE91" s="3078"/>
      <c r="AF91" s="3078"/>
      <c r="AG91" s="3078"/>
      <c r="AH91" s="3078"/>
      <c r="AI91" s="3078"/>
      <c r="AJ91" s="3078"/>
    </row>
    <row r="92" spans="1:36" s="2735" customFormat="1">
      <c r="A92" s="2748"/>
      <c r="B92" s="2751"/>
      <c r="C92" s="2930"/>
      <c r="D92" s="2955"/>
      <c r="E92" s="3045"/>
      <c r="F92" s="2924"/>
      <c r="G92" s="3078"/>
      <c r="H92" s="3077"/>
      <c r="I92" s="3078"/>
      <c r="J92" s="3078"/>
      <c r="K92" s="3078"/>
      <c r="L92" s="3078"/>
      <c r="M92" s="3078"/>
      <c r="N92" s="3078"/>
      <c r="O92" s="3078"/>
      <c r="P92" s="3078"/>
      <c r="Q92" s="3078"/>
      <c r="R92" s="3078"/>
      <c r="S92" s="3078"/>
      <c r="T92" s="3078"/>
      <c r="U92" s="3078"/>
      <c r="V92" s="3078"/>
      <c r="W92" s="3078"/>
      <c r="X92" s="3078"/>
      <c r="Y92" s="3078"/>
      <c r="Z92" s="3078"/>
      <c r="AA92" s="3078"/>
      <c r="AB92" s="3078"/>
      <c r="AC92" s="3078"/>
      <c r="AD92" s="3078"/>
      <c r="AE92" s="3078"/>
      <c r="AF92" s="3078"/>
      <c r="AG92" s="3078"/>
      <c r="AH92" s="3078"/>
      <c r="AI92" s="3078"/>
      <c r="AJ92" s="3078"/>
    </row>
    <row r="93" spans="1:36" s="1630" customFormat="1" ht="25.5">
      <c r="A93" s="2715">
        <f>COUNT($A$4:A92)+1</f>
        <v>10</v>
      </c>
      <c r="B93" s="2743" t="s">
        <v>3607</v>
      </c>
      <c r="C93" s="2929"/>
      <c r="D93" s="2934"/>
      <c r="E93" s="3045"/>
      <c r="F93" s="2924"/>
      <c r="G93" s="3074"/>
      <c r="H93" s="3074"/>
      <c r="I93" s="3075"/>
      <c r="J93" s="3075"/>
      <c r="K93" s="3075"/>
      <c r="L93" s="2199"/>
      <c r="M93" s="3075"/>
      <c r="N93" s="3075"/>
      <c r="O93" s="3075"/>
      <c r="P93" s="3075"/>
      <c r="Q93" s="3075"/>
      <c r="R93" s="2199"/>
      <c r="S93" s="3075"/>
      <c r="T93" s="2096"/>
      <c r="U93" s="2096"/>
      <c r="V93" s="2096"/>
      <c r="W93" s="2096"/>
      <c r="X93" s="2096"/>
      <c r="Y93" s="2096"/>
      <c r="Z93" s="2096"/>
      <c r="AA93" s="2096"/>
      <c r="AB93" s="2096"/>
      <c r="AC93" s="2096"/>
      <c r="AD93" s="2096"/>
      <c r="AE93" s="2096"/>
      <c r="AF93" s="2096"/>
      <c r="AG93" s="2096"/>
      <c r="AH93" s="2096"/>
      <c r="AI93" s="2096"/>
      <c r="AJ93" s="2096"/>
    </row>
    <row r="94" spans="1:36" s="1630" customFormat="1">
      <c r="A94" s="2746" t="s">
        <v>2744</v>
      </c>
      <c r="B94" s="2743" t="s">
        <v>3608</v>
      </c>
      <c r="C94" s="2929"/>
      <c r="D94" s="2934"/>
      <c r="E94" s="3045"/>
      <c r="F94" s="2924"/>
      <c r="G94" s="3074"/>
      <c r="H94" s="3074"/>
      <c r="I94" s="3075"/>
      <c r="J94" s="3075"/>
      <c r="K94" s="3075"/>
      <c r="L94" s="2199"/>
      <c r="M94" s="3075"/>
      <c r="N94" s="3075"/>
      <c r="O94" s="3075"/>
      <c r="P94" s="3075"/>
      <c r="Q94" s="3075"/>
      <c r="R94" s="2199"/>
      <c r="S94" s="3075"/>
      <c r="T94" s="2096"/>
      <c r="U94" s="2096"/>
      <c r="V94" s="2096"/>
      <c r="W94" s="2096"/>
      <c r="X94" s="2096"/>
      <c r="Y94" s="2096"/>
      <c r="Z94" s="2096"/>
      <c r="AA94" s="2096"/>
      <c r="AB94" s="2096"/>
      <c r="AC94" s="2096"/>
      <c r="AD94" s="2096"/>
      <c r="AE94" s="2096"/>
      <c r="AF94" s="2096"/>
      <c r="AG94" s="2096"/>
      <c r="AH94" s="2096"/>
      <c r="AI94" s="2096"/>
      <c r="AJ94" s="2096"/>
    </row>
    <row r="95" spans="1:36" s="1630" customFormat="1">
      <c r="A95" s="2743" t="s">
        <v>3580</v>
      </c>
      <c r="B95" s="2747" t="s">
        <v>3609</v>
      </c>
      <c r="C95" s="2929" t="s">
        <v>84</v>
      </c>
      <c r="D95" s="2934">
        <v>1</v>
      </c>
      <c r="E95" s="3045"/>
      <c r="F95" s="2924">
        <f>D95*E95</f>
        <v>0</v>
      </c>
      <c r="G95" s="3074"/>
      <c r="H95" s="3074"/>
      <c r="I95" s="3075"/>
      <c r="J95" s="3075"/>
      <c r="K95" s="3075"/>
      <c r="L95" s="2199"/>
      <c r="M95" s="3075"/>
      <c r="N95" s="3075"/>
      <c r="O95" s="3075"/>
      <c r="P95" s="3075"/>
      <c r="Q95" s="3075"/>
      <c r="R95" s="2199"/>
      <c r="S95" s="3075"/>
      <c r="T95" s="2096"/>
      <c r="U95" s="2096"/>
      <c r="V95" s="2096"/>
      <c r="W95" s="2096"/>
      <c r="X95" s="2096"/>
      <c r="Y95" s="2096"/>
      <c r="Z95" s="2096"/>
      <c r="AA95" s="2096"/>
      <c r="AB95" s="2096"/>
      <c r="AC95" s="2096"/>
      <c r="AD95" s="2096"/>
      <c r="AE95" s="2096"/>
      <c r="AF95" s="2096"/>
      <c r="AG95" s="2096"/>
      <c r="AH95" s="2096"/>
      <c r="AI95" s="2096"/>
      <c r="AJ95" s="2096"/>
    </row>
    <row r="96" spans="1:36" s="1630" customFormat="1">
      <c r="A96" s="2743"/>
      <c r="B96" s="2747"/>
      <c r="C96" s="2929"/>
      <c r="D96" s="2934"/>
      <c r="E96" s="3045"/>
      <c r="F96" s="2924"/>
      <c r="G96" s="3074"/>
      <c r="H96" s="3074"/>
      <c r="I96" s="3075"/>
      <c r="J96" s="3075"/>
      <c r="K96" s="3075"/>
      <c r="L96" s="2199"/>
      <c r="M96" s="3075"/>
      <c r="N96" s="3075"/>
      <c r="O96" s="3075"/>
      <c r="P96" s="3075"/>
      <c r="Q96" s="3075"/>
      <c r="R96" s="2199"/>
      <c r="S96" s="3075"/>
      <c r="T96" s="2096"/>
      <c r="U96" s="2096"/>
      <c r="V96" s="2096"/>
      <c r="W96" s="2096"/>
      <c r="X96" s="2096"/>
      <c r="Y96" s="2096"/>
      <c r="Z96" s="2096"/>
      <c r="AA96" s="2096"/>
      <c r="AB96" s="2096"/>
      <c r="AC96" s="2096"/>
      <c r="AD96" s="2096"/>
      <c r="AE96" s="2096"/>
      <c r="AF96" s="2096"/>
      <c r="AG96" s="2096"/>
      <c r="AH96" s="2096"/>
      <c r="AI96" s="2096"/>
      <c r="AJ96" s="2096"/>
    </row>
    <row r="97" spans="1:36" s="1630" customFormat="1" ht="51">
      <c r="A97" s="2709">
        <f>COUNT($A$3:A96)+1</f>
        <v>11</v>
      </c>
      <c r="B97" s="2737" t="s">
        <v>3611</v>
      </c>
      <c r="C97" s="2924"/>
      <c r="D97" s="2935"/>
      <c r="E97" s="3045"/>
      <c r="F97" s="2713"/>
      <c r="G97" s="3074"/>
      <c r="H97" s="3074"/>
      <c r="I97" s="3075"/>
      <c r="J97" s="3075"/>
      <c r="K97" s="3075"/>
      <c r="L97" s="2199"/>
      <c r="M97" s="3075"/>
      <c r="N97" s="3075"/>
      <c r="O97" s="3075"/>
      <c r="P97" s="3075"/>
      <c r="Q97" s="3075"/>
      <c r="R97" s="2199"/>
      <c r="S97" s="3075"/>
      <c r="T97" s="2096"/>
      <c r="U97" s="2096"/>
      <c r="V97" s="2096"/>
      <c r="W97" s="2096"/>
      <c r="X97" s="2096"/>
      <c r="Y97" s="2096"/>
      <c r="Z97" s="2096"/>
      <c r="AA97" s="2096"/>
      <c r="AB97" s="2096"/>
      <c r="AC97" s="2096"/>
      <c r="AD97" s="2096"/>
      <c r="AE97" s="2096"/>
      <c r="AF97" s="2096"/>
      <c r="AG97" s="2096"/>
      <c r="AH97" s="2096"/>
      <c r="AI97" s="2096"/>
      <c r="AJ97" s="2096"/>
    </row>
    <row r="98" spans="1:36" s="1630" customFormat="1">
      <c r="A98" s="2753"/>
      <c r="B98" s="2737" t="s">
        <v>3612</v>
      </c>
      <c r="C98" s="2924" t="s">
        <v>84</v>
      </c>
      <c r="D98" s="2935">
        <v>19</v>
      </c>
      <c r="E98" s="3045"/>
      <c r="F98" s="2713">
        <f>D98*E98</f>
        <v>0</v>
      </c>
      <c r="G98" s="3074"/>
      <c r="H98" s="3074"/>
      <c r="I98" s="3075"/>
      <c r="J98" s="3075"/>
      <c r="K98" s="3075"/>
      <c r="L98" s="2199"/>
      <c r="M98" s="3075"/>
      <c r="N98" s="3075"/>
      <c r="O98" s="3075"/>
      <c r="P98" s="3075"/>
      <c r="Q98" s="3075"/>
      <c r="R98" s="2199"/>
      <c r="S98" s="3075"/>
      <c r="T98" s="2096"/>
      <c r="U98" s="2096"/>
      <c r="V98" s="2096"/>
      <c r="W98" s="2096"/>
      <c r="X98" s="2096"/>
      <c r="Y98" s="2096"/>
      <c r="Z98" s="2096"/>
      <c r="AA98" s="2096"/>
      <c r="AB98" s="2096"/>
      <c r="AC98" s="2096"/>
      <c r="AD98" s="2096"/>
      <c r="AE98" s="2096"/>
      <c r="AF98" s="2096"/>
      <c r="AG98" s="2096"/>
      <c r="AH98" s="2096"/>
      <c r="AI98" s="2096"/>
      <c r="AJ98" s="2096"/>
    </row>
    <row r="99" spans="1:36" s="1630" customFormat="1">
      <c r="A99" s="2753"/>
      <c r="B99" s="2737"/>
      <c r="C99" s="2924"/>
      <c r="D99" s="2935"/>
      <c r="E99" s="3045"/>
      <c r="F99" s="2713"/>
      <c r="G99" s="3074"/>
      <c r="H99" s="3074"/>
      <c r="I99" s="3075"/>
      <c r="J99" s="3075"/>
      <c r="K99" s="3075"/>
      <c r="L99" s="2199"/>
      <c r="M99" s="3075"/>
      <c r="N99" s="3075"/>
      <c r="O99" s="3075"/>
      <c r="P99" s="3075"/>
      <c r="Q99" s="3075"/>
      <c r="R99" s="2199"/>
      <c r="S99" s="3075"/>
      <c r="T99" s="2096"/>
      <c r="U99" s="2096"/>
      <c r="V99" s="2096"/>
      <c r="W99" s="2096"/>
      <c r="X99" s="2096"/>
      <c r="Y99" s="2096"/>
      <c r="Z99" s="2096"/>
      <c r="AA99" s="2096"/>
      <c r="AB99" s="2096"/>
      <c r="AC99" s="2096"/>
      <c r="AD99" s="2096"/>
      <c r="AE99" s="2096"/>
      <c r="AF99" s="2096"/>
      <c r="AG99" s="2096"/>
      <c r="AH99" s="2096"/>
      <c r="AI99" s="2096"/>
      <c r="AJ99" s="2096"/>
    </row>
    <row r="100" spans="1:36" s="1630" customFormat="1" ht="25.5">
      <c r="A100" s="2754">
        <f>COUNT($A$4:A99)+1</f>
        <v>12</v>
      </c>
      <c r="B100" s="2755" t="s">
        <v>3552</v>
      </c>
      <c r="C100" s="2934"/>
      <c r="D100" s="2929"/>
      <c r="E100" s="3111"/>
      <c r="F100" s="2924"/>
      <c r="G100" s="3074"/>
      <c r="H100" s="3074"/>
      <c r="I100" s="3075"/>
      <c r="J100" s="3075"/>
      <c r="K100" s="3075"/>
      <c r="L100" s="2199"/>
      <c r="M100" s="3075"/>
      <c r="N100" s="3075"/>
      <c r="O100" s="3075"/>
      <c r="P100" s="3075"/>
      <c r="Q100" s="3075"/>
      <c r="R100" s="2199"/>
      <c r="S100" s="3075"/>
      <c r="T100" s="2096"/>
      <c r="U100" s="2096"/>
      <c r="V100" s="2096"/>
      <c r="W100" s="2096"/>
      <c r="X100" s="2096"/>
      <c r="Y100" s="2096"/>
      <c r="Z100" s="2096"/>
      <c r="AA100" s="2096"/>
      <c r="AB100" s="2096"/>
      <c r="AC100" s="2096"/>
      <c r="AD100" s="2096"/>
      <c r="AE100" s="2096"/>
      <c r="AF100" s="2096"/>
      <c r="AG100" s="2096"/>
      <c r="AH100" s="2096"/>
      <c r="AI100" s="2096"/>
      <c r="AJ100" s="2096"/>
    </row>
    <row r="101" spans="1:36" s="1630" customFormat="1">
      <c r="A101" s="2754"/>
      <c r="B101" s="2729" t="s">
        <v>3618</v>
      </c>
      <c r="C101" s="2929" t="s">
        <v>1579</v>
      </c>
      <c r="D101" s="2934">
        <v>3</v>
      </c>
      <c r="E101" s="3050"/>
      <c r="F101" s="2924">
        <f t="shared" ref="F101:F104" si="0">D101*E101</f>
        <v>0</v>
      </c>
      <c r="G101" s="3074"/>
      <c r="H101" s="3074"/>
      <c r="I101" s="3075"/>
      <c r="J101" s="3075"/>
      <c r="K101" s="3075"/>
      <c r="L101" s="2199"/>
      <c r="M101" s="3075"/>
      <c r="N101" s="3075"/>
      <c r="O101" s="3075"/>
      <c r="P101" s="3075"/>
      <c r="Q101" s="3075"/>
      <c r="R101" s="2199"/>
      <c r="S101" s="3075"/>
      <c r="T101" s="2096"/>
      <c r="U101" s="2096"/>
      <c r="V101" s="2096"/>
      <c r="W101" s="2096"/>
      <c r="X101" s="2096"/>
      <c r="Y101" s="2096"/>
      <c r="Z101" s="2096"/>
      <c r="AA101" s="2096"/>
      <c r="AB101" s="2096"/>
      <c r="AC101" s="2096"/>
      <c r="AD101" s="2096"/>
      <c r="AE101" s="2096"/>
      <c r="AF101" s="2096"/>
      <c r="AG101" s="2096"/>
      <c r="AH101" s="2096"/>
      <c r="AI101" s="2096"/>
      <c r="AJ101" s="2096"/>
    </row>
    <row r="102" spans="1:36" s="1630" customFormat="1">
      <c r="A102" s="2756"/>
      <c r="B102" s="2729" t="s">
        <v>3534</v>
      </c>
      <c r="C102" s="2929" t="s">
        <v>1579</v>
      </c>
      <c r="D102" s="2934">
        <v>3</v>
      </c>
      <c r="E102" s="3050"/>
      <c r="F102" s="2924">
        <f t="shared" si="0"/>
        <v>0</v>
      </c>
      <c r="G102" s="3074"/>
      <c r="H102" s="3074"/>
      <c r="I102" s="3075"/>
      <c r="J102" s="3075"/>
      <c r="K102" s="3075"/>
      <c r="L102" s="2199"/>
      <c r="M102" s="3075"/>
      <c r="N102" s="3075"/>
      <c r="O102" s="3075"/>
      <c r="P102" s="3075"/>
      <c r="Q102" s="3075"/>
      <c r="R102" s="2199"/>
      <c r="S102" s="3075"/>
      <c r="T102" s="2096"/>
      <c r="U102" s="2096"/>
      <c r="V102" s="2096"/>
      <c r="W102" s="2096"/>
      <c r="X102" s="2096"/>
      <c r="Y102" s="2096"/>
      <c r="Z102" s="2096"/>
      <c r="AA102" s="2096"/>
      <c r="AB102" s="2096"/>
      <c r="AC102" s="2096"/>
      <c r="AD102" s="2096"/>
      <c r="AE102" s="2096"/>
      <c r="AF102" s="2096"/>
      <c r="AG102" s="2096"/>
      <c r="AH102" s="2096"/>
      <c r="AI102" s="2096"/>
      <c r="AJ102" s="2096"/>
    </row>
    <row r="103" spans="1:36" s="1630" customFormat="1">
      <c r="A103" s="2757"/>
      <c r="B103" s="2729" t="s">
        <v>3709</v>
      </c>
      <c r="C103" s="2929" t="s">
        <v>1579</v>
      </c>
      <c r="D103" s="2934">
        <v>4</v>
      </c>
      <c r="E103" s="3045"/>
      <c r="F103" s="2924">
        <f t="shared" si="0"/>
        <v>0</v>
      </c>
      <c r="G103" s="3074"/>
      <c r="H103" s="3074"/>
      <c r="I103" s="3075"/>
      <c r="J103" s="3075"/>
      <c r="K103" s="3075"/>
      <c r="L103" s="2199"/>
      <c r="M103" s="3075"/>
      <c r="N103" s="3075"/>
      <c r="O103" s="3075"/>
      <c r="P103" s="3075"/>
      <c r="Q103" s="3075"/>
      <c r="R103" s="2199"/>
      <c r="S103" s="3075"/>
      <c r="T103" s="2096"/>
      <c r="U103" s="2096"/>
      <c r="V103" s="2096"/>
      <c r="W103" s="2096"/>
      <c r="X103" s="2096"/>
      <c r="Y103" s="2096"/>
      <c r="Z103" s="2096"/>
      <c r="AA103" s="2096"/>
      <c r="AB103" s="2096"/>
      <c r="AC103" s="2096"/>
      <c r="AD103" s="2096"/>
      <c r="AE103" s="2096"/>
      <c r="AF103" s="2096"/>
      <c r="AG103" s="2096"/>
      <c r="AH103" s="2096"/>
      <c r="AI103" s="2096"/>
      <c r="AJ103" s="2096"/>
    </row>
    <row r="104" spans="1:36" s="1630" customFormat="1">
      <c r="A104" s="2756"/>
      <c r="B104" s="2729" t="s">
        <v>3864</v>
      </c>
      <c r="C104" s="2929" t="s">
        <v>1579</v>
      </c>
      <c r="D104" s="2934">
        <v>1</v>
      </c>
      <c r="E104" s="3050"/>
      <c r="F104" s="2924">
        <f t="shared" si="0"/>
        <v>0</v>
      </c>
      <c r="G104" s="3074"/>
      <c r="H104" s="3074"/>
      <c r="I104" s="3075"/>
      <c r="J104" s="3075"/>
      <c r="K104" s="3075"/>
      <c r="L104" s="2199"/>
      <c r="M104" s="3075"/>
      <c r="N104" s="3075"/>
      <c r="O104" s="3075"/>
      <c r="P104" s="3075"/>
      <c r="Q104" s="3075"/>
      <c r="R104" s="2199"/>
      <c r="S104" s="3075"/>
      <c r="T104" s="2096"/>
      <c r="U104" s="2096"/>
      <c r="V104" s="2096"/>
      <c r="W104" s="2096"/>
      <c r="X104" s="2096"/>
      <c r="Y104" s="2096"/>
      <c r="Z104" s="2096"/>
      <c r="AA104" s="2096"/>
      <c r="AB104" s="2096"/>
      <c r="AC104" s="2096"/>
      <c r="AD104" s="2096"/>
      <c r="AE104" s="2096"/>
      <c r="AF104" s="2096"/>
      <c r="AG104" s="2096"/>
      <c r="AH104" s="2096"/>
      <c r="AI104" s="2096"/>
      <c r="AJ104" s="2096"/>
    </row>
    <row r="105" spans="1:36" s="1630" customFormat="1">
      <c r="A105" s="2756"/>
      <c r="B105" s="2729"/>
      <c r="C105" s="2929"/>
      <c r="D105" s="2934"/>
      <c r="E105" s="3050"/>
      <c r="F105" s="2924"/>
      <c r="G105" s="3074"/>
      <c r="H105" s="3074"/>
      <c r="I105" s="3075"/>
      <c r="J105" s="3075"/>
      <c r="K105" s="3075"/>
      <c r="L105" s="2199"/>
      <c r="M105" s="3075"/>
      <c r="N105" s="3075"/>
      <c r="O105" s="3075"/>
      <c r="P105" s="3075"/>
      <c r="Q105" s="3075"/>
      <c r="R105" s="2199"/>
      <c r="S105" s="3075"/>
      <c r="T105" s="2096"/>
      <c r="U105" s="2096"/>
      <c r="V105" s="2096"/>
      <c r="W105" s="2096"/>
      <c r="X105" s="2096"/>
      <c r="Y105" s="2096"/>
      <c r="Z105" s="2096"/>
      <c r="AA105" s="2096"/>
      <c r="AB105" s="2096"/>
      <c r="AC105" s="2096"/>
      <c r="AD105" s="2096"/>
      <c r="AE105" s="2096"/>
      <c r="AF105" s="2096"/>
      <c r="AG105" s="2096"/>
      <c r="AH105" s="2096"/>
      <c r="AI105" s="2096"/>
      <c r="AJ105" s="2096"/>
    </row>
    <row r="106" spans="1:36" s="1630" customFormat="1" ht="25.5">
      <c r="A106" s="2692">
        <f>COUNT($A$3:A105)+1</f>
        <v>13</v>
      </c>
      <c r="B106" s="2729" t="s">
        <v>3533</v>
      </c>
      <c r="C106" s="2924"/>
      <c r="D106" s="2935"/>
      <c r="E106" s="3051"/>
      <c r="F106" s="2924"/>
      <c r="G106" s="3074"/>
      <c r="H106" s="3074"/>
      <c r="I106" s="3075"/>
      <c r="J106" s="3075"/>
      <c r="K106" s="3075"/>
      <c r="L106" s="2199"/>
      <c r="M106" s="3075"/>
      <c r="N106" s="3075"/>
      <c r="O106" s="3075"/>
      <c r="P106" s="3075"/>
      <c r="Q106" s="3075"/>
      <c r="R106" s="2199"/>
      <c r="S106" s="3075"/>
      <c r="T106" s="2096"/>
      <c r="U106" s="2096"/>
      <c r="V106" s="2096"/>
      <c r="W106" s="2096"/>
      <c r="X106" s="2096"/>
      <c r="Y106" s="2096"/>
      <c r="Z106" s="2096"/>
      <c r="AA106" s="2096"/>
      <c r="AB106" s="2096"/>
      <c r="AC106" s="2096"/>
      <c r="AD106" s="2096"/>
      <c r="AE106" s="2096"/>
      <c r="AF106" s="2096"/>
      <c r="AG106" s="2096"/>
      <c r="AH106" s="2096"/>
      <c r="AI106" s="2096"/>
      <c r="AJ106" s="2096"/>
    </row>
    <row r="107" spans="1:36" s="1630" customFormat="1">
      <c r="A107" s="2692"/>
      <c r="B107" s="2729" t="s">
        <v>3618</v>
      </c>
      <c r="C107" s="2729" t="s">
        <v>1579</v>
      </c>
      <c r="D107" s="2935">
        <v>25</v>
      </c>
      <c r="E107" s="3045"/>
      <c r="F107" s="2924" t="str">
        <f>IF(AND(D107&lt;&gt;"",E107&lt;&gt;""),D107*E107,"")</f>
        <v/>
      </c>
      <c r="G107" s="3074"/>
      <c r="H107" s="3074"/>
      <c r="I107" s="3075"/>
      <c r="J107" s="3075"/>
      <c r="K107" s="3075"/>
      <c r="L107" s="2199"/>
      <c r="M107" s="3075"/>
      <c r="N107" s="3075"/>
      <c r="O107" s="3075"/>
      <c r="P107" s="3075"/>
      <c r="Q107" s="3075"/>
      <c r="R107" s="2199"/>
      <c r="S107" s="3075"/>
      <c r="T107" s="2096"/>
      <c r="U107" s="2096"/>
      <c r="V107" s="2096"/>
      <c r="W107" s="2096"/>
      <c r="X107" s="2096"/>
      <c r="Y107" s="2096"/>
      <c r="Z107" s="2096"/>
      <c r="AA107" s="2096"/>
      <c r="AB107" s="2096"/>
      <c r="AC107" s="2096"/>
      <c r="AD107" s="2096"/>
      <c r="AE107" s="2096"/>
      <c r="AF107" s="2096"/>
      <c r="AG107" s="2096"/>
      <c r="AH107" s="2096"/>
      <c r="AI107" s="2096"/>
      <c r="AJ107" s="2096"/>
    </row>
    <row r="108" spans="1:36" s="1630" customFormat="1">
      <c r="A108" s="2739"/>
      <c r="B108" s="2729" t="s">
        <v>3534</v>
      </c>
      <c r="C108" s="2729" t="s">
        <v>1579</v>
      </c>
      <c r="D108" s="2935">
        <v>5</v>
      </c>
      <c r="E108" s="3045"/>
      <c r="F108" s="2924" t="str">
        <f>IF(AND(D108&lt;&gt;"",E108&lt;&gt;""),D108*E108,"")</f>
        <v/>
      </c>
      <c r="G108" s="3074"/>
      <c r="H108" s="3074"/>
      <c r="I108" s="3075"/>
      <c r="J108" s="3075"/>
      <c r="K108" s="3075"/>
      <c r="L108" s="2199"/>
      <c r="M108" s="3075"/>
      <c r="N108" s="3075"/>
      <c r="O108" s="3075"/>
      <c r="P108" s="3075"/>
      <c r="Q108" s="3075"/>
      <c r="R108" s="2199"/>
      <c r="S108" s="3075"/>
      <c r="T108" s="2096"/>
      <c r="U108" s="2096"/>
      <c r="V108" s="2096"/>
      <c r="W108" s="2096"/>
      <c r="X108" s="2096"/>
      <c r="Y108" s="2096"/>
      <c r="Z108" s="2096"/>
      <c r="AA108" s="2096"/>
      <c r="AB108" s="2096"/>
      <c r="AC108" s="2096"/>
      <c r="AD108" s="2096"/>
      <c r="AE108" s="2096"/>
      <c r="AF108" s="2096"/>
      <c r="AG108" s="2096"/>
      <c r="AH108" s="2096"/>
      <c r="AI108" s="2096"/>
      <c r="AJ108" s="2096"/>
    </row>
    <row r="109" spans="1:36" s="1630" customFormat="1">
      <c r="A109" s="2729" t="s">
        <v>3436</v>
      </c>
      <c r="B109" s="2729" t="s">
        <v>3535</v>
      </c>
      <c r="C109" s="2709"/>
      <c r="D109" s="2709"/>
      <c r="E109" s="3045"/>
      <c r="F109" s="2924"/>
      <c r="G109" s="3074"/>
      <c r="H109" s="3074"/>
      <c r="I109" s="3075"/>
      <c r="J109" s="3075"/>
      <c r="K109" s="3075"/>
      <c r="L109" s="2199"/>
      <c r="M109" s="3075"/>
      <c r="N109" s="3075"/>
      <c r="O109" s="3075"/>
      <c r="P109" s="3075"/>
      <c r="Q109" s="3075"/>
      <c r="R109" s="2199"/>
      <c r="S109" s="3075"/>
      <c r="T109" s="2096"/>
      <c r="U109" s="2096"/>
      <c r="V109" s="2096"/>
      <c r="W109" s="2096"/>
      <c r="X109" s="2096"/>
      <c r="Y109" s="2096"/>
      <c r="Z109" s="2096"/>
      <c r="AA109" s="2096"/>
      <c r="AB109" s="2096"/>
      <c r="AC109" s="2096"/>
      <c r="AD109" s="2096"/>
      <c r="AE109" s="2096"/>
      <c r="AF109" s="2096"/>
      <c r="AG109" s="2096"/>
      <c r="AH109" s="2096"/>
      <c r="AI109" s="2096"/>
      <c r="AJ109" s="2096"/>
    </row>
    <row r="110" spans="1:36" s="1630" customFormat="1">
      <c r="A110" s="2709"/>
      <c r="B110" s="2759"/>
      <c r="C110" s="2924"/>
      <c r="D110" s="2935"/>
      <c r="E110" s="3045"/>
      <c r="F110" s="2924"/>
      <c r="G110" s="3074"/>
      <c r="H110" s="3074"/>
      <c r="I110" s="3075"/>
      <c r="J110" s="3075"/>
      <c r="K110" s="3075"/>
      <c r="L110" s="2199"/>
      <c r="M110" s="3075"/>
      <c r="N110" s="3075"/>
      <c r="O110" s="3075"/>
      <c r="P110" s="3075"/>
      <c r="Q110" s="3075"/>
      <c r="R110" s="2199"/>
      <c r="S110" s="3075"/>
      <c r="T110" s="2096"/>
      <c r="U110" s="2096"/>
      <c r="V110" s="2096"/>
      <c r="W110" s="2096"/>
      <c r="X110" s="2096"/>
      <c r="Y110" s="2096"/>
      <c r="Z110" s="2096"/>
      <c r="AA110" s="2096"/>
      <c r="AB110" s="2096"/>
      <c r="AC110" s="2096"/>
      <c r="AD110" s="2096"/>
      <c r="AE110" s="2096"/>
      <c r="AF110" s="2096"/>
      <c r="AG110" s="2096"/>
      <c r="AH110" s="2096"/>
      <c r="AI110" s="2096"/>
      <c r="AJ110" s="2096"/>
    </row>
    <row r="111" spans="1:36" s="1630" customFormat="1" ht="25.5">
      <c r="A111" s="2715">
        <f>COUNT($A$4:A110)+1</f>
        <v>14</v>
      </c>
      <c r="B111" s="2729" t="s">
        <v>3620</v>
      </c>
      <c r="C111" s="2935"/>
      <c r="D111" s="2935"/>
      <c r="E111" s="3052"/>
      <c r="F111" s="2713"/>
      <c r="G111" s="3113"/>
      <c r="H111" s="3079"/>
      <c r="I111" s="3075"/>
      <c r="J111" s="3075"/>
      <c r="K111" s="3075"/>
      <c r="L111" s="2199"/>
      <c r="M111" s="3075"/>
      <c r="N111" s="3075"/>
      <c r="O111" s="3075"/>
      <c r="P111" s="3075"/>
      <c r="Q111" s="3075"/>
      <c r="R111" s="2199"/>
      <c r="S111" s="3075"/>
      <c r="T111" s="2096"/>
      <c r="U111" s="2096"/>
      <c r="V111" s="2096"/>
      <c r="W111" s="2096"/>
      <c r="X111" s="2096"/>
      <c r="Y111" s="2096"/>
      <c r="Z111" s="2096"/>
      <c r="AA111" s="2096"/>
      <c r="AB111" s="2096"/>
      <c r="AC111" s="2096"/>
      <c r="AD111" s="2096"/>
      <c r="AE111" s="2096"/>
      <c r="AF111" s="2096"/>
      <c r="AG111" s="2096"/>
      <c r="AH111" s="2096"/>
      <c r="AI111" s="2096"/>
      <c r="AJ111" s="2096"/>
    </row>
    <row r="112" spans="1:36" s="1630" customFormat="1">
      <c r="A112" s="2753"/>
      <c r="B112" s="2729" t="s">
        <v>3621</v>
      </c>
      <c r="C112" s="2935"/>
      <c r="D112" s="2935"/>
      <c r="E112" s="3052"/>
      <c r="F112" s="2713"/>
      <c r="G112" s="3113"/>
      <c r="H112" s="3079"/>
      <c r="I112" s="3075"/>
      <c r="J112" s="3075"/>
      <c r="K112" s="3075"/>
      <c r="L112" s="2199"/>
      <c r="M112" s="3075"/>
      <c r="N112" s="3075"/>
      <c r="O112" s="3075"/>
      <c r="P112" s="3075"/>
      <c r="Q112" s="3075"/>
      <c r="R112" s="2199"/>
      <c r="S112" s="3075"/>
      <c r="T112" s="2096"/>
      <c r="U112" s="2096"/>
      <c r="V112" s="2096"/>
      <c r="W112" s="2096"/>
      <c r="X112" s="2096"/>
      <c r="Y112" s="2096"/>
      <c r="Z112" s="2096"/>
      <c r="AA112" s="2096"/>
      <c r="AB112" s="2096"/>
      <c r="AC112" s="2096"/>
      <c r="AD112" s="2096"/>
      <c r="AE112" s="2096"/>
      <c r="AF112" s="2096"/>
      <c r="AG112" s="2096"/>
      <c r="AH112" s="2096"/>
      <c r="AI112" s="2096"/>
      <c r="AJ112" s="2096"/>
    </row>
    <row r="113" spans="1:36" s="1630" customFormat="1">
      <c r="A113" s="2753"/>
      <c r="B113" s="2729" t="s">
        <v>3622</v>
      </c>
      <c r="C113" s="2935"/>
      <c r="D113" s="2935"/>
      <c r="E113" s="3052"/>
      <c r="F113" s="2713"/>
      <c r="G113" s="3113"/>
      <c r="H113" s="3079"/>
      <c r="I113" s="3075"/>
      <c r="J113" s="3075"/>
      <c r="K113" s="3075"/>
      <c r="L113" s="2199"/>
      <c r="M113" s="3075"/>
      <c r="N113" s="3075"/>
      <c r="O113" s="3075"/>
      <c r="P113" s="3075"/>
      <c r="Q113" s="3075"/>
      <c r="R113" s="2199"/>
      <c r="S113" s="3075"/>
      <c r="T113" s="2096"/>
      <c r="U113" s="2096"/>
      <c r="V113" s="2096"/>
      <c r="W113" s="2096"/>
      <c r="X113" s="2096"/>
      <c r="Y113" s="2096"/>
      <c r="Z113" s="2096"/>
      <c r="AA113" s="2096"/>
      <c r="AB113" s="2096"/>
      <c r="AC113" s="2096"/>
      <c r="AD113" s="2096"/>
      <c r="AE113" s="2096"/>
      <c r="AF113" s="2096"/>
      <c r="AG113" s="2096"/>
      <c r="AH113" s="2096"/>
      <c r="AI113" s="2096"/>
      <c r="AJ113" s="2096"/>
    </row>
    <row r="114" spans="1:36" s="1630" customFormat="1">
      <c r="A114" s="2753"/>
      <c r="B114" s="2729" t="s">
        <v>3623</v>
      </c>
      <c r="C114" s="2935"/>
      <c r="D114" s="2935"/>
      <c r="E114" s="3052"/>
      <c r="F114" s="2713"/>
      <c r="G114" s="3113"/>
      <c r="H114" s="3079"/>
      <c r="I114" s="3075"/>
      <c r="J114" s="3075"/>
      <c r="K114" s="3075"/>
      <c r="L114" s="2199"/>
      <c r="M114" s="3075"/>
      <c r="N114" s="3075"/>
      <c r="O114" s="3075"/>
      <c r="P114" s="3075"/>
      <c r="Q114" s="3075"/>
      <c r="R114" s="2199"/>
      <c r="S114" s="3075"/>
      <c r="T114" s="2096"/>
      <c r="U114" s="2096"/>
      <c r="V114" s="2096"/>
      <c r="W114" s="2096"/>
      <c r="X114" s="2096"/>
      <c r="Y114" s="2096"/>
      <c r="Z114" s="2096"/>
      <c r="AA114" s="2096"/>
      <c r="AB114" s="2096"/>
      <c r="AC114" s="2096"/>
      <c r="AD114" s="2096"/>
      <c r="AE114" s="2096"/>
      <c r="AF114" s="2096"/>
      <c r="AG114" s="2096"/>
      <c r="AH114" s="2096"/>
      <c r="AI114" s="2096"/>
      <c r="AJ114" s="2096"/>
    </row>
    <row r="115" spans="1:36" s="1630" customFormat="1">
      <c r="A115" s="2753"/>
      <c r="B115" s="2729" t="s">
        <v>3624</v>
      </c>
      <c r="C115" s="2935"/>
      <c r="D115" s="2935"/>
      <c r="E115" s="3052"/>
      <c r="F115" s="2713"/>
      <c r="G115" s="3113"/>
      <c r="H115" s="3079"/>
      <c r="I115" s="3075"/>
      <c r="J115" s="3075"/>
      <c r="K115" s="3075"/>
      <c r="L115" s="2199"/>
      <c r="M115" s="3075"/>
      <c r="N115" s="3075"/>
      <c r="O115" s="3075"/>
      <c r="P115" s="3075"/>
      <c r="Q115" s="3075"/>
      <c r="R115" s="2199"/>
      <c r="S115" s="3075"/>
      <c r="T115" s="2096"/>
      <c r="U115" s="2096"/>
      <c r="V115" s="2096"/>
      <c r="W115" s="2096"/>
      <c r="X115" s="2096"/>
      <c r="Y115" s="2096"/>
      <c r="Z115" s="2096"/>
      <c r="AA115" s="2096"/>
      <c r="AB115" s="2096"/>
      <c r="AC115" s="2096"/>
      <c r="AD115" s="2096"/>
      <c r="AE115" s="2096"/>
      <c r="AF115" s="2096"/>
      <c r="AG115" s="2096"/>
      <c r="AH115" s="2096"/>
      <c r="AI115" s="2096"/>
      <c r="AJ115" s="2096"/>
    </row>
    <row r="116" spans="1:36" s="1630" customFormat="1">
      <c r="A116" s="2753"/>
      <c r="B116" s="2729" t="s">
        <v>3625</v>
      </c>
      <c r="C116" s="2935"/>
      <c r="D116" s="2935"/>
      <c r="E116" s="3052"/>
      <c r="F116" s="2713"/>
      <c r="G116" s="3113"/>
      <c r="H116" s="3079"/>
      <c r="I116" s="3075"/>
      <c r="J116" s="3075"/>
      <c r="K116" s="3075"/>
      <c r="L116" s="2199"/>
      <c r="M116" s="3075"/>
      <c r="N116" s="3075"/>
      <c r="O116" s="3075"/>
      <c r="P116" s="3075"/>
      <c r="Q116" s="3075"/>
      <c r="R116" s="2199"/>
      <c r="S116" s="3075"/>
      <c r="T116" s="2096"/>
      <c r="U116" s="2096"/>
      <c r="V116" s="2096"/>
      <c r="W116" s="2096"/>
      <c r="X116" s="2096"/>
      <c r="Y116" s="2096"/>
      <c r="Z116" s="2096"/>
      <c r="AA116" s="2096"/>
      <c r="AB116" s="2096"/>
      <c r="AC116" s="2096"/>
      <c r="AD116" s="2096"/>
      <c r="AE116" s="2096"/>
      <c r="AF116" s="2096"/>
      <c r="AG116" s="2096"/>
      <c r="AH116" s="2096"/>
      <c r="AI116" s="2096"/>
      <c r="AJ116" s="2096"/>
    </row>
    <row r="117" spans="1:36" s="1630" customFormat="1">
      <c r="A117" s="2753"/>
      <c r="B117" s="2729" t="s">
        <v>3626</v>
      </c>
      <c r="C117" s="2935"/>
      <c r="D117" s="2935"/>
      <c r="E117" s="3052"/>
      <c r="F117" s="2713"/>
      <c r="G117" s="3113"/>
      <c r="H117" s="3079"/>
      <c r="I117" s="3075"/>
      <c r="J117" s="3075"/>
      <c r="K117" s="3075"/>
      <c r="L117" s="2199"/>
      <c r="M117" s="3075"/>
      <c r="N117" s="3075"/>
      <c r="O117" s="3075"/>
      <c r="P117" s="3075"/>
      <c r="Q117" s="3075"/>
      <c r="R117" s="2199"/>
      <c r="S117" s="3075"/>
      <c r="T117" s="2096"/>
      <c r="U117" s="2096"/>
      <c r="V117" s="2096"/>
      <c r="W117" s="2096"/>
      <c r="X117" s="2096"/>
      <c r="Y117" s="2096"/>
      <c r="Z117" s="2096"/>
      <c r="AA117" s="2096"/>
      <c r="AB117" s="2096"/>
      <c r="AC117" s="2096"/>
      <c r="AD117" s="2096"/>
      <c r="AE117" s="2096"/>
      <c r="AF117" s="2096"/>
      <c r="AG117" s="2096"/>
      <c r="AH117" s="2096"/>
      <c r="AI117" s="2096"/>
      <c r="AJ117" s="2096"/>
    </row>
    <row r="118" spans="1:36" s="1630" customFormat="1">
      <c r="A118" s="2753"/>
      <c r="B118" s="2729" t="s">
        <v>3627</v>
      </c>
      <c r="C118" s="2935"/>
      <c r="D118" s="2935"/>
      <c r="E118" s="3052"/>
      <c r="F118" s="2713"/>
      <c r="G118" s="3113"/>
      <c r="H118" s="3079"/>
      <c r="I118" s="3075"/>
      <c r="J118" s="3075"/>
      <c r="K118" s="3075"/>
      <c r="L118" s="2199"/>
      <c r="M118" s="3075"/>
      <c r="N118" s="3075"/>
      <c r="O118" s="3075"/>
      <c r="P118" s="3075"/>
      <c r="Q118" s="3075"/>
      <c r="R118" s="2199"/>
      <c r="S118" s="3075"/>
      <c r="T118" s="2096"/>
      <c r="U118" s="2096"/>
      <c r="V118" s="2096"/>
      <c r="W118" s="2096"/>
      <c r="X118" s="2096"/>
      <c r="Y118" s="2096"/>
      <c r="Z118" s="2096"/>
      <c r="AA118" s="2096"/>
      <c r="AB118" s="2096"/>
      <c r="AC118" s="2096"/>
      <c r="AD118" s="2096"/>
      <c r="AE118" s="2096"/>
      <c r="AF118" s="2096"/>
      <c r="AG118" s="2096"/>
      <c r="AH118" s="2096"/>
      <c r="AI118" s="2096"/>
      <c r="AJ118" s="2096"/>
    </row>
    <row r="119" spans="1:36" s="1630" customFormat="1" ht="25.5">
      <c r="A119" s="2753"/>
      <c r="B119" s="2737" t="s">
        <v>3628</v>
      </c>
      <c r="C119" s="2935"/>
      <c r="D119" s="2935"/>
      <c r="E119" s="3052"/>
      <c r="F119" s="2713"/>
      <c r="G119" s="3113"/>
      <c r="H119" s="3079"/>
      <c r="I119" s="3075"/>
      <c r="J119" s="3075"/>
      <c r="K119" s="3075"/>
      <c r="L119" s="2199"/>
      <c r="M119" s="3075"/>
      <c r="N119" s="3075"/>
      <c r="O119" s="3075"/>
      <c r="P119" s="3075"/>
      <c r="Q119" s="3075"/>
      <c r="R119" s="2199"/>
      <c r="S119" s="3075"/>
      <c r="T119" s="2096"/>
      <c r="U119" s="2096"/>
      <c r="V119" s="2096"/>
      <c r="W119" s="2096"/>
      <c r="X119" s="2096"/>
      <c r="Y119" s="2096"/>
      <c r="Z119" s="2096"/>
      <c r="AA119" s="2096"/>
      <c r="AB119" s="2096"/>
      <c r="AC119" s="2096"/>
      <c r="AD119" s="2096"/>
      <c r="AE119" s="2096"/>
      <c r="AF119" s="2096"/>
      <c r="AG119" s="2096"/>
      <c r="AH119" s="2096"/>
      <c r="AI119" s="2096"/>
      <c r="AJ119" s="2096"/>
    </row>
    <row r="120" spans="1:36" s="1630" customFormat="1">
      <c r="A120" s="2760" t="s">
        <v>2896</v>
      </c>
      <c r="B120" s="2729" t="s">
        <v>3629</v>
      </c>
      <c r="C120" s="2935"/>
      <c r="D120" s="2935"/>
      <c r="E120" s="3052"/>
      <c r="F120" s="2713"/>
      <c r="G120" s="3113"/>
      <c r="H120" s="3079"/>
      <c r="I120" s="3075"/>
      <c r="J120" s="3075"/>
      <c r="K120" s="3075"/>
      <c r="L120" s="2199"/>
      <c r="M120" s="3075"/>
      <c r="N120" s="3075"/>
      <c r="O120" s="3075"/>
      <c r="P120" s="3075"/>
      <c r="Q120" s="3075"/>
      <c r="R120" s="2199"/>
      <c r="S120" s="3075"/>
      <c r="T120" s="2096"/>
      <c r="U120" s="2096"/>
      <c r="V120" s="2096"/>
      <c r="W120" s="2096"/>
      <c r="X120" s="2096"/>
      <c r="Y120" s="2096"/>
      <c r="Z120" s="2096"/>
      <c r="AA120" s="2096"/>
      <c r="AB120" s="2096"/>
      <c r="AC120" s="2096"/>
      <c r="AD120" s="2096"/>
      <c r="AE120" s="2096"/>
      <c r="AF120" s="2096"/>
      <c r="AG120" s="2096"/>
      <c r="AH120" s="2096"/>
      <c r="AI120" s="2096"/>
      <c r="AJ120" s="2096"/>
    </row>
    <row r="121" spans="1:36" s="1630" customFormat="1">
      <c r="A121" s="2760"/>
      <c r="B121" s="2729" t="s">
        <v>3630</v>
      </c>
      <c r="C121" s="2935"/>
      <c r="D121" s="2935"/>
      <c r="E121" s="3053"/>
      <c r="F121" s="2713"/>
      <c r="G121" s="3113"/>
      <c r="H121" s="3079"/>
      <c r="I121" s="3075"/>
      <c r="J121" s="3075"/>
      <c r="K121" s="3075"/>
      <c r="L121" s="2199"/>
      <c r="M121" s="3075"/>
      <c r="N121" s="3075"/>
      <c r="O121" s="3075"/>
      <c r="P121" s="3075"/>
      <c r="Q121" s="3075"/>
      <c r="R121" s="2199"/>
      <c r="S121" s="3075"/>
      <c r="T121" s="2096"/>
      <c r="U121" s="2096"/>
      <c r="V121" s="2096"/>
      <c r="W121" s="2096"/>
      <c r="X121" s="2096"/>
      <c r="Y121" s="2096"/>
      <c r="Z121" s="2096"/>
      <c r="AA121" s="2096"/>
      <c r="AB121" s="2096"/>
      <c r="AC121" s="2096"/>
      <c r="AD121" s="2096"/>
      <c r="AE121" s="2096"/>
      <c r="AF121" s="2096"/>
      <c r="AG121" s="2096"/>
      <c r="AH121" s="2096"/>
      <c r="AI121" s="2096"/>
      <c r="AJ121" s="2096"/>
    </row>
    <row r="122" spans="1:36" s="1630" customFormat="1">
      <c r="A122" s="2753"/>
      <c r="B122" s="2761" t="s">
        <v>3865</v>
      </c>
      <c r="C122" s="2935" t="s">
        <v>84</v>
      </c>
      <c r="D122" s="2935">
        <v>1</v>
      </c>
      <c r="E122" s="3045"/>
      <c r="F122" s="2713">
        <f t="shared" ref="F122:F123" si="1">D122*E122</f>
        <v>0</v>
      </c>
      <c r="G122" s="3113"/>
      <c r="H122" s="3079"/>
      <c r="I122" s="3075"/>
      <c r="J122" s="3075"/>
      <c r="K122" s="3075"/>
      <c r="L122" s="2199"/>
      <c r="M122" s="3075"/>
      <c r="N122" s="3075"/>
      <c r="O122" s="3075"/>
      <c r="P122" s="3075"/>
      <c r="Q122" s="3075"/>
      <c r="R122" s="2199"/>
      <c r="S122" s="3075"/>
      <c r="T122" s="2096"/>
      <c r="U122" s="2096"/>
      <c r="V122" s="2096"/>
      <c r="W122" s="2096"/>
      <c r="X122" s="2096"/>
      <c r="Y122" s="2096"/>
      <c r="Z122" s="2096"/>
      <c r="AA122" s="2096"/>
      <c r="AB122" s="2096"/>
      <c r="AC122" s="2096"/>
      <c r="AD122" s="2096"/>
      <c r="AE122" s="2096"/>
      <c r="AF122" s="2096"/>
      <c r="AG122" s="2096"/>
      <c r="AH122" s="2096"/>
      <c r="AI122" s="2096"/>
      <c r="AJ122" s="2096"/>
    </row>
    <row r="123" spans="1:36" s="1630" customFormat="1">
      <c r="A123" s="2753"/>
      <c r="B123" s="2761" t="s">
        <v>3832</v>
      </c>
      <c r="C123" s="2935" t="s">
        <v>84</v>
      </c>
      <c r="D123" s="2935">
        <v>1</v>
      </c>
      <c r="E123" s="3045"/>
      <c r="F123" s="2713">
        <f t="shared" si="1"/>
        <v>0</v>
      </c>
      <c r="G123" s="3113"/>
      <c r="H123" s="3079"/>
      <c r="I123" s="3075"/>
      <c r="J123" s="3075"/>
      <c r="K123" s="3075"/>
      <c r="L123" s="2199"/>
      <c r="M123" s="3075"/>
      <c r="N123" s="3075"/>
      <c r="O123" s="3075"/>
      <c r="P123" s="3075"/>
      <c r="Q123" s="3075"/>
      <c r="R123" s="2199"/>
      <c r="S123" s="3075"/>
      <c r="T123" s="2096"/>
      <c r="U123" s="2096"/>
      <c r="V123" s="2096"/>
      <c r="W123" s="2096"/>
      <c r="X123" s="2096"/>
      <c r="Y123" s="2096"/>
      <c r="Z123" s="2096"/>
      <c r="AA123" s="2096"/>
      <c r="AB123" s="2096"/>
      <c r="AC123" s="2096"/>
      <c r="AD123" s="2096"/>
      <c r="AE123" s="2096"/>
      <c r="AF123" s="2096"/>
      <c r="AG123" s="2096"/>
      <c r="AH123" s="2096"/>
      <c r="AI123" s="2096"/>
      <c r="AJ123" s="2096"/>
    </row>
    <row r="124" spans="1:36" s="1630" customFormat="1">
      <c r="A124" s="2753"/>
      <c r="B124" s="2761"/>
      <c r="C124" s="2935"/>
      <c r="D124" s="2935"/>
      <c r="E124" s="3045"/>
      <c r="F124" s="2713"/>
      <c r="G124" s="3113"/>
      <c r="H124" s="3079"/>
      <c r="I124" s="3075"/>
      <c r="J124" s="3075"/>
      <c r="K124" s="3075"/>
      <c r="L124" s="2199"/>
      <c r="M124" s="3075"/>
      <c r="N124" s="3075"/>
      <c r="O124" s="3075"/>
      <c r="P124" s="3075"/>
      <c r="Q124" s="3075"/>
      <c r="R124" s="2199"/>
      <c r="S124" s="3075"/>
      <c r="T124" s="2096"/>
      <c r="U124" s="2096"/>
      <c r="V124" s="2096"/>
      <c r="W124" s="2096"/>
      <c r="X124" s="2096"/>
      <c r="Y124" s="2096"/>
      <c r="Z124" s="2096"/>
      <c r="AA124" s="2096"/>
      <c r="AB124" s="2096"/>
      <c r="AC124" s="2096"/>
      <c r="AD124" s="2096"/>
      <c r="AE124" s="2096"/>
      <c r="AF124" s="2096"/>
      <c r="AG124" s="2096"/>
      <c r="AH124" s="2096"/>
      <c r="AI124" s="2096"/>
      <c r="AJ124" s="2096"/>
    </row>
    <row r="125" spans="1:36" s="1630" customFormat="1" ht="25.5">
      <c r="A125" s="2715">
        <f>COUNT($A$4:A124)+1</f>
        <v>15</v>
      </c>
      <c r="B125" s="2729" t="s">
        <v>3620</v>
      </c>
      <c r="C125" s="2935"/>
      <c r="D125" s="2935"/>
      <c r="E125" s="3052"/>
      <c r="F125" s="2713"/>
      <c r="G125" s="3113"/>
      <c r="H125" s="3079"/>
      <c r="I125" s="3075"/>
      <c r="J125" s="3075"/>
      <c r="K125" s="3075"/>
      <c r="L125" s="2199"/>
      <c r="M125" s="3075"/>
      <c r="N125" s="3075"/>
      <c r="O125" s="3075"/>
      <c r="P125" s="3075"/>
      <c r="Q125" s="3075"/>
      <c r="R125" s="2199"/>
      <c r="S125" s="3075"/>
      <c r="T125" s="2096"/>
      <c r="U125" s="2096"/>
      <c r="V125" s="2096"/>
      <c r="W125" s="2096"/>
      <c r="X125" s="2096"/>
      <c r="Y125" s="2096"/>
      <c r="Z125" s="2096"/>
      <c r="AA125" s="2096"/>
      <c r="AB125" s="2096"/>
      <c r="AC125" s="2096"/>
      <c r="AD125" s="2096"/>
      <c r="AE125" s="2096"/>
      <c r="AF125" s="2096"/>
      <c r="AG125" s="2096"/>
      <c r="AH125" s="2096"/>
      <c r="AI125" s="2096"/>
      <c r="AJ125" s="2096"/>
    </row>
    <row r="126" spans="1:36" s="1630" customFormat="1">
      <c r="A126" s="2753"/>
      <c r="B126" s="2729" t="s">
        <v>3621</v>
      </c>
      <c r="C126" s="2935"/>
      <c r="D126" s="2935"/>
      <c r="E126" s="3052"/>
      <c r="F126" s="2713"/>
      <c r="G126" s="3113"/>
      <c r="H126" s="3079"/>
      <c r="I126" s="3075"/>
      <c r="J126" s="3075"/>
      <c r="K126" s="3075"/>
      <c r="L126" s="2199"/>
      <c r="M126" s="3075"/>
      <c r="N126" s="3075"/>
      <c r="O126" s="3075"/>
      <c r="P126" s="3075"/>
      <c r="Q126" s="3075"/>
      <c r="R126" s="2199"/>
      <c r="S126" s="3075"/>
      <c r="T126" s="2096"/>
      <c r="U126" s="2096"/>
      <c r="V126" s="2096"/>
      <c r="W126" s="2096"/>
      <c r="X126" s="2096"/>
      <c r="Y126" s="2096"/>
      <c r="Z126" s="2096"/>
      <c r="AA126" s="2096"/>
      <c r="AB126" s="2096"/>
      <c r="AC126" s="2096"/>
      <c r="AD126" s="2096"/>
      <c r="AE126" s="2096"/>
      <c r="AF126" s="2096"/>
      <c r="AG126" s="2096"/>
      <c r="AH126" s="2096"/>
      <c r="AI126" s="2096"/>
      <c r="AJ126" s="2096"/>
    </row>
    <row r="127" spans="1:36" s="1630" customFormat="1">
      <c r="A127" s="2753"/>
      <c r="B127" s="2729" t="s">
        <v>3622</v>
      </c>
      <c r="C127" s="2935"/>
      <c r="D127" s="2935"/>
      <c r="E127" s="3052"/>
      <c r="F127" s="2713"/>
      <c r="G127" s="3113"/>
      <c r="H127" s="3079"/>
      <c r="I127" s="3075"/>
      <c r="J127" s="3075"/>
      <c r="K127" s="3075"/>
      <c r="L127" s="2199"/>
      <c r="M127" s="3075"/>
      <c r="N127" s="3075"/>
      <c r="O127" s="3075"/>
      <c r="P127" s="3075"/>
      <c r="Q127" s="3075"/>
      <c r="R127" s="2199"/>
      <c r="S127" s="3075"/>
      <c r="T127" s="2096"/>
      <c r="U127" s="2096"/>
      <c r="V127" s="2096"/>
      <c r="W127" s="2096"/>
      <c r="X127" s="2096"/>
      <c r="Y127" s="2096"/>
      <c r="Z127" s="2096"/>
      <c r="AA127" s="2096"/>
      <c r="AB127" s="2096"/>
      <c r="AC127" s="2096"/>
      <c r="AD127" s="2096"/>
      <c r="AE127" s="2096"/>
      <c r="AF127" s="2096"/>
      <c r="AG127" s="2096"/>
      <c r="AH127" s="2096"/>
      <c r="AI127" s="2096"/>
      <c r="AJ127" s="2096"/>
    </row>
    <row r="128" spans="1:36" s="1630" customFormat="1">
      <c r="A128" s="2753"/>
      <c r="B128" s="2729" t="s">
        <v>3623</v>
      </c>
      <c r="C128" s="2935"/>
      <c r="D128" s="2935"/>
      <c r="E128" s="3052"/>
      <c r="F128" s="2713"/>
      <c r="G128" s="3113"/>
      <c r="H128" s="3079"/>
      <c r="I128" s="3075"/>
      <c r="J128" s="3075"/>
      <c r="K128" s="3075"/>
      <c r="L128" s="2199"/>
      <c r="M128" s="3075"/>
      <c r="N128" s="3075"/>
      <c r="O128" s="3075"/>
      <c r="P128" s="3075"/>
      <c r="Q128" s="3075"/>
      <c r="R128" s="2199"/>
      <c r="S128" s="3075"/>
      <c r="T128" s="2096"/>
      <c r="U128" s="2096"/>
      <c r="V128" s="2096"/>
      <c r="W128" s="2096"/>
      <c r="X128" s="2096"/>
      <c r="Y128" s="2096"/>
      <c r="Z128" s="2096"/>
      <c r="AA128" s="2096"/>
      <c r="AB128" s="2096"/>
      <c r="AC128" s="2096"/>
      <c r="AD128" s="2096"/>
      <c r="AE128" s="2096"/>
      <c r="AF128" s="2096"/>
      <c r="AG128" s="2096"/>
      <c r="AH128" s="2096"/>
      <c r="AI128" s="2096"/>
      <c r="AJ128" s="2096"/>
    </row>
    <row r="129" spans="1:36" s="1630" customFormat="1">
      <c r="A129" s="2753"/>
      <c r="B129" s="2729" t="s">
        <v>3624</v>
      </c>
      <c r="C129" s="2935"/>
      <c r="D129" s="2935"/>
      <c r="E129" s="3052"/>
      <c r="F129" s="2713"/>
      <c r="G129" s="3113"/>
      <c r="H129" s="3079"/>
      <c r="I129" s="3075"/>
      <c r="J129" s="3075"/>
      <c r="K129" s="3075"/>
      <c r="L129" s="2199"/>
      <c r="M129" s="3075"/>
      <c r="N129" s="3075"/>
      <c r="O129" s="3075"/>
      <c r="P129" s="3075"/>
      <c r="Q129" s="3075"/>
      <c r="R129" s="2199"/>
      <c r="S129" s="3075"/>
      <c r="T129" s="2096"/>
      <c r="U129" s="2096"/>
      <c r="V129" s="2096"/>
      <c r="W129" s="2096"/>
      <c r="X129" s="2096"/>
      <c r="Y129" s="2096"/>
      <c r="Z129" s="2096"/>
      <c r="AA129" s="2096"/>
      <c r="AB129" s="2096"/>
      <c r="AC129" s="2096"/>
      <c r="AD129" s="2096"/>
      <c r="AE129" s="2096"/>
      <c r="AF129" s="2096"/>
      <c r="AG129" s="2096"/>
      <c r="AH129" s="2096"/>
      <c r="AI129" s="2096"/>
      <c r="AJ129" s="2096"/>
    </row>
    <row r="130" spans="1:36" s="1630" customFormat="1">
      <c r="A130" s="2753"/>
      <c r="B130" s="2729" t="s">
        <v>3625</v>
      </c>
      <c r="C130" s="2935"/>
      <c r="D130" s="2935"/>
      <c r="E130" s="3052"/>
      <c r="F130" s="2713"/>
      <c r="G130" s="3113"/>
      <c r="H130" s="3079"/>
      <c r="I130" s="3075"/>
      <c r="J130" s="3075"/>
      <c r="K130" s="3075"/>
      <c r="L130" s="2199"/>
      <c r="M130" s="3075"/>
      <c r="N130" s="3075"/>
      <c r="O130" s="3075"/>
      <c r="P130" s="3075"/>
      <c r="Q130" s="3075"/>
      <c r="R130" s="2199"/>
      <c r="S130" s="3075"/>
      <c r="T130" s="2096"/>
      <c r="U130" s="2096"/>
      <c r="V130" s="2096"/>
      <c r="W130" s="2096"/>
      <c r="X130" s="2096"/>
      <c r="Y130" s="2096"/>
      <c r="Z130" s="2096"/>
      <c r="AA130" s="2096"/>
      <c r="AB130" s="2096"/>
      <c r="AC130" s="2096"/>
      <c r="AD130" s="2096"/>
      <c r="AE130" s="2096"/>
      <c r="AF130" s="2096"/>
      <c r="AG130" s="2096"/>
      <c r="AH130" s="2096"/>
      <c r="AI130" s="2096"/>
      <c r="AJ130" s="2096"/>
    </row>
    <row r="131" spans="1:36" s="1630" customFormat="1">
      <c r="A131" s="2753"/>
      <c r="B131" s="2729" t="s">
        <v>3626</v>
      </c>
      <c r="C131" s="2935"/>
      <c r="D131" s="2935"/>
      <c r="E131" s="3052"/>
      <c r="F131" s="2713"/>
      <c r="G131" s="3113"/>
      <c r="H131" s="3079"/>
      <c r="I131" s="3075"/>
      <c r="J131" s="3075"/>
      <c r="K131" s="3075"/>
      <c r="L131" s="2199"/>
      <c r="M131" s="3075"/>
      <c r="N131" s="3075"/>
      <c r="O131" s="3075"/>
      <c r="P131" s="3075"/>
      <c r="Q131" s="3075"/>
      <c r="R131" s="2199"/>
      <c r="S131" s="3075"/>
      <c r="T131" s="2096"/>
      <c r="U131" s="2096"/>
      <c r="V131" s="2096"/>
      <c r="W131" s="2096"/>
      <c r="X131" s="2096"/>
      <c r="Y131" s="2096"/>
      <c r="Z131" s="2096"/>
      <c r="AA131" s="2096"/>
      <c r="AB131" s="2096"/>
      <c r="AC131" s="2096"/>
      <c r="AD131" s="2096"/>
      <c r="AE131" s="2096"/>
      <c r="AF131" s="2096"/>
      <c r="AG131" s="2096"/>
      <c r="AH131" s="2096"/>
      <c r="AI131" s="2096"/>
      <c r="AJ131" s="2096"/>
    </row>
    <row r="132" spans="1:36" s="1630" customFormat="1">
      <c r="A132" s="2753"/>
      <c r="B132" s="2729" t="s">
        <v>3627</v>
      </c>
      <c r="C132" s="2935"/>
      <c r="D132" s="2935"/>
      <c r="E132" s="3052"/>
      <c r="F132" s="2713"/>
      <c r="G132" s="3113"/>
      <c r="H132" s="3079"/>
      <c r="I132" s="3075"/>
      <c r="J132" s="3075"/>
      <c r="K132" s="3075"/>
      <c r="L132" s="2199"/>
      <c r="M132" s="3075"/>
      <c r="N132" s="3075"/>
      <c r="O132" s="3075"/>
      <c r="P132" s="3075"/>
      <c r="Q132" s="3075"/>
      <c r="R132" s="2199"/>
      <c r="S132" s="3075"/>
      <c r="T132" s="2096"/>
      <c r="U132" s="2096"/>
      <c r="V132" s="2096"/>
      <c r="W132" s="2096"/>
      <c r="X132" s="2096"/>
      <c r="Y132" s="2096"/>
      <c r="Z132" s="2096"/>
      <c r="AA132" s="2096"/>
      <c r="AB132" s="2096"/>
      <c r="AC132" s="2096"/>
      <c r="AD132" s="2096"/>
      <c r="AE132" s="2096"/>
      <c r="AF132" s="2096"/>
      <c r="AG132" s="2096"/>
      <c r="AH132" s="2096"/>
      <c r="AI132" s="2096"/>
      <c r="AJ132" s="2096"/>
    </row>
    <row r="133" spans="1:36" s="1630" customFormat="1" ht="25.5">
      <c r="A133" s="2753"/>
      <c r="B133" s="2737" t="s">
        <v>3628</v>
      </c>
      <c r="C133" s="2935"/>
      <c r="D133" s="2935"/>
      <c r="E133" s="3052"/>
      <c r="F133" s="2713"/>
      <c r="G133" s="3113"/>
      <c r="H133" s="3079"/>
      <c r="I133" s="3075"/>
      <c r="J133" s="3075"/>
      <c r="K133" s="3075"/>
      <c r="L133" s="2199"/>
      <c r="M133" s="3075"/>
      <c r="N133" s="3075"/>
      <c r="O133" s="3075"/>
      <c r="P133" s="3075"/>
      <c r="Q133" s="3075"/>
      <c r="R133" s="2199"/>
      <c r="S133" s="3075"/>
      <c r="T133" s="2096"/>
      <c r="U133" s="2096"/>
      <c r="V133" s="2096"/>
      <c r="W133" s="2096"/>
      <c r="X133" s="2096"/>
      <c r="Y133" s="2096"/>
      <c r="Z133" s="2096"/>
      <c r="AA133" s="2096"/>
      <c r="AB133" s="2096"/>
      <c r="AC133" s="2096"/>
      <c r="AD133" s="2096"/>
      <c r="AE133" s="2096"/>
      <c r="AF133" s="2096"/>
      <c r="AG133" s="2096"/>
      <c r="AH133" s="2096"/>
      <c r="AI133" s="2096"/>
      <c r="AJ133" s="2096"/>
    </row>
    <row r="134" spans="1:36" s="1630" customFormat="1">
      <c r="A134" s="2760" t="s">
        <v>2896</v>
      </c>
      <c r="B134" s="2729" t="s">
        <v>3629</v>
      </c>
      <c r="C134" s="2935"/>
      <c r="D134" s="2935"/>
      <c r="E134" s="3052"/>
      <c r="F134" s="2713"/>
      <c r="G134" s="3113"/>
      <c r="H134" s="3079"/>
      <c r="I134" s="3075"/>
      <c r="J134" s="3075"/>
      <c r="K134" s="3075"/>
      <c r="L134" s="2199"/>
      <c r="M134" s="3075"/>
      <c r="N134" s="3075"/>
      <c r="O134" s="3075"/>
      <c r="P134" s="3075"/>
      <c r="Q134" s="3075"/>
      <c r="R134" s="2199"/>
      <c r="S134" s="3075"/>
      <c r="T134" s="2096"/>
      <c r="U134" s="2096"/>
      <c r="V134" s="2096"/>
      <c r="W134" s="2096"/>
      <c r="X134" s="2096"/>
      <c r="Y134" s="2096"/>
      <c r="Z134" s="2096"/>
      <c r="AA134" s="2096"/>
      <c r="AB134" s="2096"/>
      <c r="AC134" s="2096"/>
      <c r="AD134" s="2096"/>
      <c r="AE134" s="2096"/>
      <c r="AF134" s="2096"/>
      <c r="AG134" s="2096"/>
      <c r="AH134" s="2096"/>
      <c r="AI134" s="2096"/>
      <c r="AJ134" s="2096"/>
    </row>
    <row r="135" spans="1:36" s="1630" customFormat="1">
      <c r="A135" s="2760"/>
      <c r="B135" s="2729" t="s">
        <v>3630</v>
      </c>
      <c r="C135" s="2935"/>
      <c r="D135" s="2935"/>
      <c r="E135" s="3053"/>
      <c r="F135" s="2713"/>
      <c r="G135" s="3113"/>
      <c r="H135" s="3079"/>
      <c r="I135" s="3075"/>
      <c r="J135" s="3075"/>
      <c r="K135" s="3075"/>
      <c r="L135" s="2199"/>
      <c r="M135" s="3075"/>
      <c r="N135" s="3075"/>
      <c r="O135" s="3075"/>
      <c r="P135" s="3075"/>
      <c r="Q135" s="3075"/>
      <c r="R135" s="2199"/>
      <c r="S135" s="3075"/>
      <c r="T135" s="2096"/>
      <c r="U135" s="2096"/>
      <c r="V135" s="2096"/>
      <c r="W135" s="2096"/>
      <c r="X135" s="2096"/>
      <c r="Y135" s="2096"/>
      <c r="Z135" s="2096"/>
      <c r="AA135" s="2096"/>
      <c r="AB135" s="2096"/>
      <c r="AC135" s="2096"/>
      <c r="AD135" s="2096"/>
      <c r="AE135" s="2096"/>
      <c r="AF135" s="2096"/>
      <c r="AG135" s="2096"/>
      <c r="AH135" s="2096"/>
      <c r="AI135" s="2096"/>
      <c r="AJ135" s="2096"/>
    </row>
    <row r="136" spans="1:36" s="1630" customFormat="1">
      <c r="A136" s="2753"/>
      <c r="B136" s="2729" t="s">
        <v>3618</v>
      </c>
      <c r="C136" s="2935" t="s">
        <v>84</v>
      </c>
      <c r="D136" s="2935">
        <v>2</v>
      </c>
      <c r="E136" s="3045"/>
      <c r="F136" s="2713">
        <f t="shared" ref="F136:F138" si="2">D136*E136</f>
        <v>0</v>
      </c>
      <c r="G136" s="3113"/>
      <c r="H136" s="3079"/>
      <c r="I136" s="3075"/>
      <c r="J136" s="3075"/>
      <c r="K136" s="3075"/>
      <c r="L136" s="2199"/>
      <c r="M136" s="3075"/>
      <c r="N136" s="3075"/>
      <c r="O136" s="3075"/>
      <c r="P136" s="3075"/>
      <c r="Q136" s="3075"/>
      <c r="R136" s="2199"/>
      <c r="S136" s="3075"/>
      <c r="T136" s="2096"/>
      <c r="U136" s="2096"/>
      <c r="V136" s="2096"/>
      <c r="W136" s="2096"/>
      <c r="X136" s="2096"/>
      <c r="Y136" s="2096"/>
      <c r="Z136" s="2096"/>
      <c r="AA136" s="2096"/>
      <c r="AB136" s="2096"/>
      <c r="AC136" s="2096"/>
      <c r="AD136" s="2096"/>
      <c r="AE136" s="2096"/>
      <c r="AF136" s="2096"/>
      <c r="AG136" s="2096"/>
      <c r="AH136" s="2096"/>
      <c r="AI136" s="2096"/>
      <c r="AJ136" s="2096"/>
    </row>
    <row r="137" spans="1:36" s="1630" customFormat="1">
      <c r="A137" s="2753"/>
      <c r="B137" s="2729" t="s">
        <v>3709</v>
      </c>
      <c r="C137" s="2935" t="s">
        <v>84</v>
      </c>
      <c r="D137" s="2935">
        <v>6</v>
      </c>
      <c r="E137" s="3045"/>
      <c r="F137" s="2713">
        <f t="shared" si="2"/>
        <v>0</v>
      </c>
      <c r="G137" s="3113"/>
      <c r="H137" s="3079"/>
      <c r="I137" s="3075"/>
      <c r="J137" s="3075"/>
      <c r="K137" s="3075"/>
      <c r="L137" s="2199"/>
      <c r="M137" s="3075"/>
      <c r="N137" s="3075"/>
      <c r="O137" s="3075"/>
      <c r="P137" s="3075"/>
      <c r="Q137" s="3075"/>
      <c r="R137" s="2199"/>
      <c r="S137" s="3075"/>
      <c r="T137" s="2096"/>
      <c r="U137" s="2096"/>
      <c r="V137" s="2096"/>
      <c r="W137" s="2096"/>
      <c r="X137" s="2096"/>
      <c r="Y137" s="2096"/>
      <c r="Z137" s="2096"/>
      <c r="AA137" s="2096"/>
      <c r="AB137" s="2096"/>
      <c r="AC137" s="2096"/>
      <c r="AD137" s="2096"/>
      <c r="AE137" s="2096"/>
      <c r="AF137" s="2096"/>
      <c r="AG137" s="2096"/>
      <c r="AH137" s="2096"/>
      <c r="AI137" s="2096"/>
      <c r="AJ137" s="2096"/>
    </row>
    <row r="138" spans="1:36" s="1630" customFormat="1">
      <c r="A138" s="2753"/>
      <c r="B138" s="2729" t="s">
        <v>3864</v>
      </c>
      <c r="C138" s="2935" t="s">
        <v>84</v>
      </c>
      <c r="D138" s="2935">
        <v>1</v>
      </c>
      <c r="E138" s="3045"/>
      <c r="F138" s="2713">
        <f t="shared" si="2"/>
        <v>0</v>
      </c>
      <c r="G138" s="3113"/>
      <c r="H138" s="3079"/>
      <c r="I138" s="3075"/>
      <c r="J138" s="3075"/>
      <c r="K138" s="3075"/>
      <c r="L138" s="2199"/>
      <c r="M138" s="3075"/>
      <c r="N138" s="3075"/>
      <c r="O138" s="3075"/>
      <c r="P138" s="3075"/>
      <c r="Q138" s="3075"/>
      <c r="R138" s="2199"/>
      <c r="S138" s="3075"/>
      <c r="T138" s="2096"/>
      <c r="U138" s="2096"/>
      <c r="V138" s="2096"/>
      <c r="W138" s="2096"/>
      <c r="X138" s="2096"/>
      <c r="Y138" s="2096"/>
      <c r="Z138" s="2096"/>
      <c r="AA138" s="2096"/>
      <c r="AB138" s="2096"/>
      <c r="AC138" s="2096"/>
      <c r="AD138" s="2096"/>
      <c r="AE138" s="2096"/>
      <c r="AF138" s="2096"/>
      <c r="AG138" s="2096"/>
      <c r="AH138" s="2096"/>
      <c r="AI138" s="2096"/>
      <c r="AJ138" s="2096"/>
    </row>
    <row r="139" spans="1:36" s="1630" customFormat="1" ht="15">
      <c r="A139" s="2753"/>
      <c r="B139" s="2762"/>
      <c r="C139" s="2936"/>
      <c r="D139" s="2956"/>
      <c r="E139" s="3054"/>
      <c r="F139" s="2685"/>
      <c r="G139" s="3113"/>
      <c r="H139" s="3079"/>
      <c r="I139" s="3075"/>
      <c r="J139" s="3075"/>
      <c r="K139" s="3075"/>
      <c r="L139" s="2199"/>
      <c r="M139" s="3075"/>
      <c r="N139" s="3075"/>
      <c r="O139" s="3075"/>
      <c r="P139" s="3075"/>
      <c r="Q139" s="3075"/>
      <c r="R139" s="2199"/>
      <c r="S139" s="3075"/>
      <c r="T139" s="2096"/>
      <c r="U139" s="2096"/>
      <c r="V139" s="2096"/>
      <c r="W139" s="2096"/>
      <c r="X139" s="2096"/>
      <c r="Y139" s="2096"/>
      <c r="Z139" s="2096"/>
      <c r="AA139" s="2096"/>
      <c r="AB139" s="2096"/>
      <c r="AC139" s="2096"/>
      <c r="AD139" s="2096"/>
      <c r="AE139" s="2096"/>
      <c r="AF139" s="2096"/>
      <c r="AG139" s="2096"/>
      <c r="AH139" s="2096"/>
      <c r="AI139" s="2096"/>
      <c r="AJ139" s="2096"/>
    </row>
    <row r="140" spans="1:36" s="1630" customFormat="1">
      <c r="A140" s="2764">
        <f>COUNT($A$3:A139)+1</f>
        <v>16</v>
      </c>
      <c r="B140" s="2729" t="s">
        <v>3637</v>
      </c>
      <c r="C140" s="2732" t="s">
        <v>84</v>
      </c>
      <c r="D140" s="2957">
        <v>11</v>
      </c>
      <c r="E140" s="3045"/>
      <c r="F140" s="2732">
        <f t="shared" ref="F140" si="3">D140*E140</f>
        <v>0</v>
      </c>
      <c r="G140" s="3113"/>
      <c r="H140" s="3079"/>
      <c r="I140" s="3075"/>
      <c r="J140" s="3075"/>
      <c r="K140" s="3075"/>
      <c r="L140" s="2199"/>
      <c r="M140" s="3075"/>
      <c r="N140" s="3075"/>
      <c r="O140" s="3075"/>
      <c r="P140" s="3075"/>
      <c r="Q140" s="3075"/>
      <c r="R140" s="2199"/>
      <c r="S140" s="3075"/>
      <c r="T140" s="2096"/>
      <c r="U140" s="2096"/>
      <c r="V140" s="2096"/>
      <c r="W140" s="2096"/>
      <c r="X140" s="2096"/>
      <c r="Y140" s="2096"/>
      <c r="Z140" s="2096"/>
      <c r="AA140" s="2096"/>
      <c r="AB140" s="2096"/>
      <c r="AC140" s="2096"/>
      <c r="AD140" s="2096"/>
      <c r="AE140" s="2096"/>
      <c r="AF140" s="2096"/>
      <c r="AG140" s="2096"/>
      <c r="AH140" s="2096"/>
      <c r="AI140" s="2096"/>
      <c r="AJ140" s="2096"/>
    </row>
    <row r="141" spans="1:36" s="1630" customFormat="1">
      <c r="A141" s="2765"/>
      <c r="B141" s="2766"/>
      <c r="C141" s="2929"/>
      <c r="D141" s="2958"/>
      <c r="E141" s="3112"/>
      <c r="F141" s="2924"/>
      <c r="G141" s="3113"/>
      <c r="H141" s="3079"/>
      <c r="I141" s="3075"/>
      <c r="J141" s="3075"/>
      <c r="K141" s="3075"/>
      <c r="L141" s="2199"/>
      <c r="M141" s="3075"/>
      <c r="N141" s="3075"/>
      <c r="O141" s="3075"/>
      <c r="P141" s="3075"/>
      <c r="Q141" s="3075"/>
      <c r="R141" s="2199"/>
      <c r="S141" s="3075"/>
      <c r="T141" s="2096"/>
      <c r="U141" s="2096"/>
      <c r="V141" s="2096"/>
      <c r="W141" s="2096"/>
      <c r="X141" s="2096"/>
      <c r="Y141" s="2096"/>
      <c r="Z141" s="2096"/>
      <c r="AA141" s="2096"/>
      <c r="AB141" s="2096"/>
      <c r="AC141" s="2096"/>
      <c r="AD141" s="2096"/>
      <c r="AE141" s="2096"/>
      <c r="AF141" s="2096"/>
      <c r="AG141" s="2096"/>
      <c r="AH141" s="2096"/>
      <c r="AI141" s="2096"/>
      <c r="AJ141" s="2096"/>
    </row>
    <row r="142" spans="1:36" s="1630" customFormat="1">
      <c r="A142" s="2764">
        <f>COUNT($A$3:A141)+1</f>
        <v>17</v>
      </c>
      <c r="B142" s="2729" t="s">
        <v>3638</v>
      </c>
      <c r="C142" s="2769"/>
      <c r="D142" s="2769"/>
      <c r="E142" s="3045"/>
      <c r="F142" s="2924"/>
      <c r="G142" s="3074"/>
      <c r="H142" s="3074"/>
      <c r="I142" s="3074"/>
      <c r="J142" s="3074"/>
      <c r="K142" s="3075"/>
      <c r="L142" s="3075"/>
      <c r="M142" s="3075"/>
      <c r="N142" s="2199"/>
      <c r="O142" s="3075"/>
      <c r="P142" s="3075"/>
      <c r="Q142" s="3075"/>
      <c r="R142" s="3075"/>
      <c r="S142" s="3075"/>
      <c r="T142" s="2199"/>
      <c r="U142" s="3075"/>
      <c r="V142" s="2096"/>
      <c r="W142" s="2096"/>
      <c r="X142" s="2096"/>
      <c r="Y142" s="2096"/>
      <c r="Z142" s="2096"/>
      <c r="AA142" s="2096"/>
      <c r="AB142" s="2096"/>
      <c r="AC142" s="2096"/>
      <c r="AD142" s="2096"/>
      <c r="AE142" s="2096"/>
      <c r="AF142" s="2096"/>
      <c r="AG142" s="2096"/>
      <c r="AH142" s="2096"/>
      <c r="AI142" s="2096"/>
      <c r="AJ142" s="2096"/>
    </row>
    <row r="143" spans="1:36" s="1630" customFormat="1" ht="25.5">
      <c r="A143" s="2769"/>
      <c r="B143" s="2729" t="s">
        <v>3639</v>
      </c>
      <c r="C143" s="2769" t="s">
        <v>214</v>
      </c>
      <c r="D143" s="2769">
        <v>60</v>
      </c>
      <c r="E143" s="3045"/>
      <c r="F143" s="2924">
        <f>D143*E143</f>
        <v>0</v>
      </c>
      <c r="G143" s="3074"/>
      <c r="H143" s="3074"/>
      <c r="I143" s="3074"/>
      <c r="J143" s="3074"/>
      <c r="K143" s="3075"/>
      <c r="L143" s="3075"/>
      <c r="M143" s="3075"/>
      <c r="N143" s="2199"/>
      <c r="O143" s="3075"/>
      <c r="P143" s="3075"/>
      <c r="Q143" s="3075"/>
      <c r="R143" s="3075"/>
      <c r="S143" s="3075"/>
      <c r="T143" s="2199"/>
      <c r="U143" s="3075"/>
      <c r="V143" s="2096"/>
      <c r="W143" s="2096"/>
      <c r="X143" s="2096"/>
      <c r="Y143" s="2096"/>
      <c r="Z143" s="2096"/>
      <c r="AA143" s="2096"/>
      <c r="AB143" s="2096"/>
      <c r="AC143" s="2096"/>
      <c r="AD143" s="2096"/>
      <c r="AE143" s="2096"/>
      <c r="AF143" s="2096"/>
      <c r="AG143" s="2096"/>
      <c r="AH143" s="2096"/>
      <c r="AI143" s="2096"/>
      <c r="AJ143" s="2096"/>
    </row>
    <row r="144" spans="1:36" s="1630" customFormat="1">
      <c r="A144" s="2765" t="s">
        <v>2896</v>
      </c>
      <c r="B144" s="2766" t="s">
        <v>3640</v>
      </c>
      <c r="C144" s="2929"/>
      <c r="D144" s="2958"/>
      <c r="E144" s="3112"/>
      <c r="F144" s="2924"/>
      <c r="G144" s="3113"/>
      <c r="H144" s="3079"/>
      <c r="I144" s="3075"/>
      <c r="J144" s="3075"/>
      <c r="K144" s="3075"/>
      <c r="L144" s="2199"/>
      <c r="M144" s="3075"/>
      <c r="N144" s="3075"/>
      <c r="O144" s="3075"/>
      <c r="P144" s="3075"/>
      <c r="Q144" s="3075"/>
      <c r="R144" s="2199"/>
      <c r="S144" s="3075"/>
      <c r="T144" s="2096"/>
      <c r="U144" s="2096"/>
      <c r="V144" s="2096"/>
      <c r="W144" s="2096"/>
      <c r="X144" s="2096"/>
      <c r="Y144" s="2096"/>
      <c r="Z144" s="2096"/>
      <c r="AA144" s="2096"/>
      <c r="AB144" s="2096"/>
      <c r="AC144" s="2096"/>
      <c r="AD144" s="2096"/>
      <c r="AE144" s="2096"/>
      <c r="AF144" s="2096"/>
      <c r="AG144" s="2096"/>
      <c r="AH144" s="2096"/>
      <c r="AI144" s="2096"/>
      <c r="AJ144" s="2096"/>
    </row>
    <row r="145" spans="1:36" s="1630" customFormat="1">
      <c r="A145" s="2765"/>
      <c r="B145" s="2766"/>
      <c r="C145" s="2929"/>
      <c r="D145" s="2958"/>
      <c r="E145" s="3112"/>
      <c r="F145" s="2924"/>
      <c r="G145" s="3113"/>
      <c r="H145" s="3079"/>
      <c r="I145" s="3075"/>
      <c r="J145" s="3075"/>
      <c r="K145" s="3075"/>
      <c r="L145" s="2199"/>
      <c r="M145" s="3075"/>
      <c r="N145" s="3075"/>
      <c r="O145" s="3075"/>
      <c r="P145" s="3075"/>
      <c r="Q145" s="3075"/>
      <c r="R145" s="2199"/>
      <c r="S145" s="3075"/>
      <c r="T145" s="2096"/>
      <c r="U145" s="2096"/>
      <c r="V145" s="2096"/>
      <c r="W145" s="2096"/>
      <c r="X145" s="2096"/>
      <c r="Y145" s="2096"/>
      <c r="Z145" s="2096"/>
      <c r="AA145" s="2096"/>
      <c r="AB145" s="2096"/>
      <c r="AC145" s="2096"/>
      <c r="AD145" s="2096"/>
      <c r="AE145" s="2096"/>
      <c r="AF145" s="2096"/>
      <c r="AG145" s="2096"/>
      <c r="AH145" s="2096"/>
      <c r="AI145" s="2096"/>
      <c r="AJ145" s="2096"/>
    </row>
    <row r="146" spans="1:36" s="1630" customFormat="1">
      <c r="A146" s="2765"/>
      <c r="B146" s="2766"/>
      <c r="C146" s="2929"/>
      <c r="D146" s="2958"/>
      <c r="E146" s="2746"/>
      <c r="F146" s="2924"/>
      <c r="G146" s="3113"/>
      <c r="H146" s="3079"/>
      <c r="I146" s="3075"/>
      <c r="J146" s="3075"/>
      <c r="K146" s="3075"/>
      <c r="L146" s="2199"/>
      <c r="M146" s="3075"/>
      <c r="N146" s="3075"/>
      <c r="O146" s="3075"/>
      <c r="P146" s="3075"/>
      <c r="Q146" s="3075"/>
      <c r="R146" s="2199"/>
      <c r="S146" s="3075"/>
      <c r="T146" s="2096"/>
      <c r="U146" s="2096"/>
      <c r="V146" s="2096"/>
      <c r="W146" s="2096"/>
      <c r="X146" s="2096"/>
      <c r="Y146" s="2096"/>
      <c r="Z146" s="2096"/>
      <c r="AA146" s="2096"/>
      <c r="AB146" s="2096"/>
      <c r="AC146" s="2096"/>
      <c r="AD146" s="2096"/>
      <c r="AE146" s="2096"/>
      <c r="AF146" s="2096"/>
      <c r="AG146" s="2096"/>
      <c r="AH146" s="2096"/>
      <c r="AI146" s="2096"/>
      <c r="AJ146" s="2096"/>
    </row>
    <row r="147" spans="1:36" s="1630" customFormat="1">
      <c r="A147" s="2959"/>
      <c r="B147" s="2960"/>
      <c r="C147" s="2961"/>
      <c r="D147" s="2961"/>
      <c r="E147" s="2962"/>
      <c r="F147" s="2924"/>
      <c r="G147" s="3113"/>
      <c r="H147" s="3079"/>
      <c r="I147" s="3075"/>
      <c r="J147" s="3075"/>
      <c r="K147" s="3075"/>
      <c r="L147" s="2199"/>
      <c r="M147" s="3075"/>
      <c r="N147" s="3075"/>
      <c r="O147" s="3075"/>
      <c r="P147" s="3075"/>
      <c r="Q147" s="3075"/>
      <c r="R147" s="2199"/>
      <c r="S147" s="3075"/>
      <c r="T147" s="2096"/>
      <c r="U147" s="2096"/>
      <c r="V147" s="2096"/>
      <c r="W147" s="2096"/>
      <c r="X147" s="2096"/>
      <c r="Y147" s="2096"/>
      <c r="Z147" s="2096"/>
      <c r="AA147" s="2096"/>
      <c r="AB147" s="2096"/>
      <c r="AC147" s="2096"/>
      <c r="AD147" s="2096"/>
      <c r="AE147" s="2096"/>
      <c r="AF147" s="2096"/>
      <c r="AG147" s="2096"/>
      <c r="AH147" s="2096"/>
      <c r="AI147" s="2096"/>
      <c r="AJ147" s="2096"/>
    </row>
    <row r="148" spans="1:36" s="2697" customFormat="1">
      <c r="A148" s="2770"/>
      <c r="B148" s="2716" t="s">
        <v>2826</v>
      </c>
      <c r="C148" s="2870"/>
      <c r="D148" s="2963"/>
      <c r="E148" s="2685"/>
      <c r="F148" s="2685">
        <f>SUM(F1:F147)</f>
        <v>0</v>
      </c>
      <c r="G148" s="3071"/>
      <c r="H148" s="3072"/>
      <c r="I148" s="3072"/>
      <c r="J148" s="3072"/>
      <c r="K148" s="3072"/>
      <c r="L148" s="3072"/>
      <c r="M148" s="3072"/>
      <c r="N148" s="3072"/>
      <c r="O148" s="3072"/>
      <c r="P148" s="3072"/>
      <c r="Q148" s="3072"/>
      <c r="R148" s="3072"/>
      <c r="S148" s="3072"/>
      <c r="T148" s="3072"/>
      <c r="U148" s="3072"/>
      <c r="V148" s="3072"/>
      <c r="W148" s="3072"/>
      <c r="X148" s="3072"/>
      <c r="Y148" s="3072"/>
      <c r="Z148" s="3072"/>
      <c r="AA148" s="3072"/>
      <c r="AB148" s="3072"/>
      <c r="AC148" s="3072"/>
      <c r="AD148" s="3072"/>
      <c r="AE148" s="3072"/>
      <c r="AF148" s="3072"/>
      <c r="AG148" s="3072"/>
      <c r="AH148" s="3072"/>
      <c r="AI148" s="3072"/>
      <c r="AJ148" s="3072"/>
    </row>
    <row r="149" spans="1:36" s="2697" customFormat="1">
      <c r="A149" s="2964"/>
      <c r="B149" s="2657"/>
      <c r="C149" s="2645"/>
      <c r="D149" s="2796"/>
      <c r="E149" s="2648"/>
      <c r="F149" s="2648"/>
      <c r="G149" s="3071"/>
      <c r="H149" s="3072"/>
      <c r="I149" s="3072"/>
      <c r="J149" s="3072"/>
      <c r="K149" s="3072"/>
      <c r="L149" s="3072"/>
      <c r="M149" s="3072"/>
      <c r="N149" s="3072"/>
      <c r="O149" s="3072"/>
      <c r="P149" s="3072"/>
      <c r="Q149" s="3072"/>
      <c r="R149" s="3072"/>
      <c r="S149" s="3072"/>
      <c r="T149" s="3072"/>
      <c r="U149" s="3072"/>
      <c r="V149" s="3072"/>
      <c r="W149" s="3072"/>
      <c r="X149" s="3072"/>
      <c r="Y149" s="3072"/>
      <c r="Z149" s="3072"/>
      <c r="AA149" s="3072"/>
      <c r="AB149" s="3072"/>
      <c r="AC149" s="3072"/>
      <c r="AD149" s="3072"/>
      <c r="AE149" s="3072"/>
      <c r="AF149" s="3072"/>
      <c r="AG149" s="3072"/>
      <c r="AH149" s="3072"/>
      <c r="AI149" s="3072"/>
      <c r="AJ149" s="3072"/>
    </row>
    <row r="150" spans="1:36">
      <c r="A150" s="1920"/>
      <c r="B150" s="2842"/>
      <c r="C150" s="1597"/>
      <c r="D150" s="2965"/>
      <c r="E150" s="1811"/>
      <c r="F150" s="2002"/>
      <c r="I150" s="3071"/>
      <c r="J150" s="3071"/>
      <c r="K150" s="3071"/>
      <c r="L150" s="3071"/>
      <c r="M150" s="3071"/>
      <c r="N150" s="3071"/>
      <c r="O150" s="3071"/>
      <c r="P150" s="3071"/>
      <c r="Q150" s="3071"/>
      <c r="R150" s="3071"/>
      <c r="S150" s="3071"/>
    </row>
    <row r="151" spans="1:36">
      <c r="A151" s="2656"/>
      <c r="E151" s="2645"/>
      <c r="F151" s="2967"/>
      <c r="G151" s="3071"/>
      <c r="H151" s="3071"/>
      <c r="I151" s="3071"/>
      <c r="J151" s="3071"/>
      <c r="K151" s="3071"/>
      <c r="L151" s="3071"/>
      <c r="M151" s="3071"/>
      <c r="N151" s="3071"/>
      <c r="O151" s="3071"/>
      <c r="P151" s="3071"/>
      <c r="Q151" s="3071"/>
      <c r="R151" s="3071"/>
      <c r="S151" s="3071"/>
    </row>
    <row r="152" spans="1:36">
      <c r="A152" s="2656"/>
      <c r="E152" s="2645"/>
      <c r="F152" s="2967"/>
      <c r="G152" s="3071"/>
      <c r="H152" s="3071"/>
      <c r="I152" s="3071"/>
      <c r="J152" s="3071"/>
      <c r="K152" s="3071"/>
      <c r="L152" s="3071"/>
      <c r="M152" s="3071"/>
      <c r="N152" s="3071"/>
      <c r="O152" s="3071"/>
      <c r="P152" s="3071"/>
      <c r="Q152" s="3071"/>
      <c r="R152" s="3071"/>
      <c r="S152" s="3071"/>
    </row>
    <row r="153" spans="1:36">
      <c r="A153" s="2656"/>
      <c r="E153" s="2645"/>
      <c r="F153" s="2967"/>
      <c r="G153" s="3071"/>
      <c r="H153" s="3071"/>
      <c r="I153" s="3071"/>
      <c r="J153" s="3071"/>
      <c r="K153" s="3071"/>
      <c r="L153" s="3071"/>
      <c r="M153" s="3071"/>
      <c r="N153" s="3071"/>
      <c r="O153" s="3071"/>
      <c r="P153" s="3071"/>
      <c r="Q153" s="3071"/>
      <c r="R153" s="3071"/>
      <c r="S153" s="3071"/>
    </row>
    <row r="154" spans="1:36">
      <c r="A154" s="2656"/>
      <c r="C154" s="2648"/>
      <c r="E154" s="2645"/>
      <c r="F154" s="2967"/>
      <c r="G154" s="3071"/>
      <c r="H154" s="3071"/>
      <c r="I154" s="3071"/>
      <c r="J154" s="3071"/>
      <c r="K154" s="3071"/>
      <c r="L154" s="3071"/>
      <c r="M154" s="3071"/>
      <c r="N154" s="3071"/>
      <c r="O154" s="3071"/>
      <c r="P154" s="3071"/>
      <c r="Q154" s="3071"/>
      <c r="R154" s="3071"/>
      <c r="S154" s="3071"/>
    </row>
    <row r="155" spans="1:36">
      <c r="A155" s="2656"/>
      <c r="C155" s="2648"/>
      <c r="E155" s="2645"/>
      <c r="F155" s="2967"/>
      <c r="G155" s="3071"/>
      <c r="H155" s="3071"/>
      <c r="I155" s="3071"/>
      <c r="J155" s="3071"/>
      <c r="K155" s="3071"/>
      <c r="L155" s="3071"/>
      <c r="M155" s="3071"/>
      <c r="N155" s="3071"/>
      <c r="O155" s="3071"/>
      <c r="P155" s="3071"/>
      <c r="Q155" s="3071"/>
      <c r="R155" s="3071"/>
      <c r="S155" s="3071"/>
    </row>
    <row r="156" spans="1:36">
      <c r="A156" s="2656"/>
      <c r="B156" s="2661"/>
      <c r="C156" s="2648"/>
      <c r="E156" s="2645"/>
      <c r="F156" s="2967"/>
      <c r="G156" s="3071"/>
      <c r="H156" s="3071"/>
      <c r="I156" s="3071"/>
      <c r="J156" s="3071"/>
      <c r="K156" s="3071"/>
      <c r="L156" s="3071"/>
      <c r="M156" s="3071"/>
      <c r="N156" s="3071"/>
      <c r="O156" s="3071"/>
      <c r="P156" s="3071"/>
      <c r="Q156" s="3071"/>
      <c r="R156" s="3071"/>
      <c r="S156" s="3071"/>
    </row>
    <row r="157" spans="1:36">
      <c r="A157" s="2656"/>
      <c r="C157" s="2648"/>
      <c r="E157" s="2645"/>
      <c r="F157" s="2967"/>
      <c r="G157" s="3071"/>
      <c r="H157" s="3071"/>
      <c r="I157" s="3071"/>
      <c r="J157" s="3071"/>
      <c r="K157" s="3071"/>
      <c r="L157" s="3071"/>
      <c r="M157" s="3071"/>
      <c r="N157" s="3071"/>
      <c r="O157" s="3071"/>
      <c r="P157" s="3071"/>
      <c r="Q157" s="3071"/>
      <c r="R157" s="3071"/>
      <c r="S157" s="3071"/>
    </row>
    <row r="158" spans="1:36">
      <c r="A158" s="2656"/>
      <c r="E158" s="2645"/>
      <c r="F158" s="2967"/>
      <c r="G158" s="3071"/>
      <c r="H158" s="3071"/>
      <c r="I158" s="3071"/>
      <c r="J158" s="3071"/>
      <c r="K158" s="3071"/>
      <c r="L158" s="3071"/>
      <c r="M158" s="3071"/>
      <c r="N158" s="3071"/>
      <c r="O158" s="3071"/>
      <c r="P158" s="3071"/>
      <c r="Q158" s="3071"/>
      <c r="R158" s="3071"/>
      <c r="S158" s="3071"/>
    </row>
    <row r="159" spans="1:36">
      <c r="A159" s="2656"/>
      <c r="E159" s="2645"/>
      <c r="F159" s="2967"/>
      <c r="G159" s="3071"/>
      <c r="H159" s="3071"/>
      <c r="I159" s="3071"/>
      <c r="J159" s="3071"/>
      <c r="K159" s="3071"/>
      <c r="L159" s="3071"/>
      <c r="M159" s="3071"/>
      <c r="N159" s="3071"/>
      <c r="O159" s="3071"/>
      <c r="P159" s="3071"/>
      <c r="Q159" s="3071"/>
      <c r="R159" s="3071"/>
      <c r="S159" s="3071"/>
    </row>
    <row r="160" spans="1:36">
      <c r="A160" s="2656"/>
      <c r="E160" s="2645"/>
      <c r="F160" s="2967"/>
      <c r="G160" s="3071"/>
      <c r="H160" s="3071"/>
      <c r="I160" s="3071"/>
      <c r="J160" s="3071"/>
      <c r="K160" s="3071"/>
      <c r="L160" s="3071"/>
      <c r="M160" s="3071"/>
      <c r="N160" s="3071"/>
      <c r="O160" s="3071"/>
      <c r="P160" s="3071"/>
      <c r="Q160" s="3071"/>
      <c r="R160" s="3071"/>
      <c r="S160" s="3071"/>
    </row>
    <row r="161" spans="1:19">
      <c r="A161" s="2656"/>
      <c r="B161" s="2661"/>
      <c r="E161" s="2645"/>
      <c r="F161" s="2967"/>
      <c r="G161" s="3071"/>
      <c r="H161" s="3071"/>
      <c r="I161" s="3071"/>
      <c r="J161" s="3071"/>
      <c r="K161" s="3071"/>
      <c r="L161" s="3071"/>
      <c r="M161" s="3071"/>
      <c r="N161" s="3071"/>
      <c r="O161" s="3071"/>
      <c r="P161" s="3071"/>
      <c r="Q161" s="3071"/>
      <c r="R161" s="3071"/>
      <c r="S161" s="3071"/>
    </row>
    <row r="162" spans="1:19">
      <c r="A162" s="2656"/>
      <c r="B162" s="2658"/>
      <c r="E162" s="2645"/>
      <c r="F162" s="2967"/>
      <c r="G162" s="3071"/>
      <c r="H162" s="3071"/>
      <c r="I162" s="3071"/>
      <c r="J162" s="3071"/>
      <c r="K162" s="3071"/>
      <c r="L162" s="3071"/>
      <c r="M162" s="3071"/>
      <c r="N162" s="3071"/>
      <c r="O162" s="3071"/>
      <c r="P162" s="3071"/>
      <c r="Q162" s="3071"/>
      <c r="R162" s="3071"/>
      <c r="S162" s="3071"/>
    </row>
    <row r="163" spans="1:19">
      <c r="A163" s="2656"/>
      <c r="B163" s="2661"/>
      <c r="E163" s="2645"/>
      <c r="F163" s="2967"/>
      <c r="G163" s="3071"/>
      <c r="H163" s="3071"/>
      <c r="I163" s="3071"/>
      <c r="J163" s="3071"/>
      <c r="K163" s="3071"/>
      <c r="L163" s="3071"/>
      <c r="M163" s="3071"/>
      <c r="N163" s="3071"/>
      <c r="O163" s="3071"/>
      <c r="P163" s="3071"/>
      <c r="Q163" s="3071"/>
      <c r="R163" s="3071"/>
      <c r="S163" s="3071"/>
    </row>
    <row r="164" spans="1:19">
      <c r="A164" s="2656"/>
      <c r="E164" s="2645"/>
      <c r="F164" s="2967"/>
      <c r="G164" s="3071"/>
      <c r="H164" s="3071"/>
      <c r="I164" s="3071"/>
      <c r="J164" s="3071"/>
      <c r="K164" s="3071"/>
      <c r="L164" s="3071"/>
      <c r="M164" s="3071"/>
      <c r="N164" s="3071"/>
      <c r="O164" s="3071"/>
      <c r="P164" s="3071"/>
      <c r="Q164" s="3071"/>
      <c r="R164" s="3071"/>
      <c r="S164" s="3071"/>
    </row>
    <row r="165" spans="1:19" ht="27.2" customHeight="1">
      <c r="A165" s="2656"/>
      <c r="B165" s="2850"/>
      <c r="E165" s="2645"/>
      <c r="F165" s="2967"/>
      <c r="G165" s="3071"/>
      <c r="H165" s="3071"/>
      <c r="I165" s="3071"/>
      <c r="J165" s="3071"/>
      <c r="K165" s="3071"/>
      <c r="L165" s="3071"/>
      <c r="M165" s="3071"/>
      <c r="N165" s="3071"/>
      <c r="O165" s="3071"/>
      <c r="P165" s="3071"/>
      <c r="Q165" s="3071"/>
      <c r="R165" s="3071"/>
      <c r="S165" s="3071"/>
    </row>
    <row r="166" spans="1:19">
      <c r="A166" s="2656"/>
      <c r="B166" s="2850"/>
      <c r="G166" s="3071"/>
      <c r="H166" s="3071"/>
      <c r="I166" s="3071"/>
      <c r="J166" s="3071"/>
      <c r="K166" s="3071"/>
      <c r="L166" s="3071"/>
      <c r="M166" s="3071"/>
      <c r="N166" s="3071"/>
      <c r="O166" s="3071"/>
      <c r="P166" s="3071"/>
      <c r="Q166" s="3071"/>
      <c r="R166" s="3071"/>
      <c r="S166" s="3071"/>
    </row>
    <row r="167" spans="1:19">
      <c r="A167" s="2656"/>
      <c r="B167" s="2661"/>
      <c r="C167" s="2648"/>
      <c r="G167" s="3071"/>
      <c r="H167" s="3071"/>
      <c r="I167" s="3071"/>
      <c r="J167" s="3071"/>
      <c r="K167" s="3071"/>
      <c r="L167" s="3071"/>
      <c r="M167" s="3071"/>
      <c r="N167" s="3071"/>
      <c r="O167" s="3071"/>
      <c r="P167" s="3071"/>
      <c r="Q167" s="3071"/>
      <c r="R167" s="3071"/>
      <c r="S167" s="3071"/>
    </row>
    <row r="168" spans="1:19">
      <c r="A168" s="2656"/>
      <c r="G168" s="3071"/>
      <c r="H168" s="3071"/>
      <c r="I168" s="3071"/>
      <c r="J168" s="3071"/>
      <c r="K168" s="3071"/>
      <c r="L168" s="3071"/>
      <c r="M168" s="3071"/>
      <c r="N168" s="3071"/>
      <c r="O168" s="3071"/>
      <c r="P168" s="3071"/>
      <c r="Q168" s="3071"/>
      <c r="R168" s="3071"/>
      <c r="S168" s="3071"/>
    </row>
    <row r="169" spans="1:19" ht="65.25" customHeight="1">
      <c r="A169" s="2656"/>
      <c r="G169" s="3071"/>
      <c r="H169" s="3071"/>
      <c r="I169" s="3071"/>
      <c r="J169" s="3071"/>
      <c r="K169" s="3071"/>
      <c r="L169" s="3071"/>
      <c r="M169" s="3071"/>
      <c r="N169" s="3071"/>
      <c r="O169" s="3071"/>
      <c r="P169" s="3071"/>
      <c r="Q169" s="3071"/>
      <c r="R169" s="3071"/>
      <c r="S169" s="3071"/>
    </row>
    <row r="170" spans="1:19">
      <c r="A170" s="2656"/>
      <c r="G170" s="3071"/>
      <c r="H170" s="3071"/>
      <c r="I170" s="3071"/>
      <c r="J170" s="3071"/>
      <c r="K170" s="3071"/>
      <c r="L170" s="3071"/>
      <c r="M170" s="3071"/>
      <c r="N170" s="3071"/>
      <c r="O170" s="3071"/>
      <c r="P170" s="3071"/>
      <c r="Q170" s="3071"/>
      <c r="R170" s="3071"/>
      <c r="S170" s="3071"/>
    </row>
    <row r="171" spans="1:19">
      <c r="A171" s="2656"/>
      <c r="G171" s="3071"/>
      <c r="H171" s="3071"/>
      <c r="I171" s="3071"/>
      <c r="J171" s="3071"/>
      <c r="K171" s="3071"/>
      <c r="L171" s="3071"/>
      <c r="M171" s="3071"/>
      <c r="N171" s="3071"/>
      <c r="O171" s="3071"/>
      <c r="P171" s="3071"/>
      <c r="Q171" s="3071"/>
      <c r="R171" s="3071"/>
      <c r="S171" s="3071"/>
    </row>
    <row r="172" spans="1:19">
      <c r="A172" s="2656"/>
      <c r="G172" s="3071"/>
      <c r="H172" s="3071"/>
      <c r="I172" s="3071"/>
      <c r="J172" s="3071"/>
      <c r="K172" s="3071"/>
      <c r="L172" s="3071"/>
      <c r="M172" s="3071"/>
      <c r="N172" s="3071"/>
      <c r="O172" s="3071"/>
      <c r="P172" s="3071"/>
      <c r="Q172" s="3071"/>
      <c r="R172" s="3071"/>
      <c r="S172" s="3071"/>
    </row>
    <row r="173" spans="1:19">
      <c r="A173" s="2656"/>
      <c r="E173" s="2648"/>
      <c r="F173" s="2797"/>
      <c r="G173" s="3071"/>
      <c r="H173" s="3071"/>
      <c r="I173" s="3071"/>
      <c r="J173" s="3071"/>
      <c r="K173" s="3071"/>
      <c r="L173" s="3071"/>
      <c r="M173" s="3071"/>
      <c r="N173" s="3071"/>
      <c r="O173" s="3071"/>
      <c r="P173" s="3071"/>
      <c r="Q173" s="3071"/>
      <c r="R173" s="3071"/>
      <c r="S173" s="3071"/>
    </row>
    <row r="174" spans="1:19">
      <c r="A174" s="2656"/>
      <c r="G174" s="3071"/>
      <c r="H174" s="3071"/>
      <c r="I174" s="3071"/>
      <c r="J174" s="3071"/>
      <c r="K174" s="3071"/>
      <c r="L174" s="3071"/>
      <c r="M174" s="3071"/>
      <c r="N174" s="3071"/>
      <c r="O174" s="3071"/>
      <c r="P174" s="3071"/>
      <c r="Q174" s="3071"/>
      <c r="R174" s="3071"/>
      <c r="S174" s="3071"/>
    </row>
    <row r="175" spans="1:19">
      <c r="A175" s="2656"/>
      <c r="G175" s="3071"/>
      <c r="H175" s="3071"/>
      <c r="I175" s="3071"/>
      <c r="J175" s="3071"/>
      <c r="K175" s="3071"/>
      <c r="L175" s="3071"/>
      <c r="M175" s="3071"/>
      <c r="N175" s="3071"/>
      <c r="O175" s="3071"/>
      <c r="P175" s="3071"/>
      <c r="Q175" s="3071"/>
      <c r="R175" s="3071"/>
      <c r="S175" s="3071"/>
    </row>
    <row r="176" spans="1:19">
      <c r="A176" s="3525"/>
      <c r="B176" s="3525"/>
      <c r="C176" s="3525"/>
      <c r="D176" s="3525"/>
      <c r="G176" s="3071"/>
      <c r="H176" s="3071"/>
      <c r="I176" s="3071"/>
      <c r="J176" s="3071"/>
      <c r="K176" s="3071"/>
      <c r="L176" s="3071"/>
      <c r="M176" s="3071"/>
      <c r="N176" s="3071"/>
      <c r="O176" s="3071"/>
      <c r="P176" s="3071"/>
      <c r="Q176" s="3071"/>
      <c r="R176" s="3071"/>
      <c r="S176" s="3071"/>
    </row>
    <row r="177" spans="1:19">
      <c r="A177" s="2798"/>
      <c r="B177" s="2799"/>
      <c r="C177" s="2798"/>
      <c r="D177" s="2969"/>
      <c r="G177" s="3071"/>
      <c r="H177" s="3071"/>
      <c r="I177" s="3071"/>
      <c r="J177" s="3071"/>
      <c r="K177" s="3071"/>
      <c r="L177" s="3071"/>
      <c r="M177" s="3071"/>
      <c r="N177" s="3071"/>
      <c r="O177" s="3071"/>
      <c r="P177" s="3071"/>
      <c r="Q177" s="3071"/>
      <c r="R177" s="3071"/>
      <c r="S177" s="3071"/>
    </row>
    <row r="178" spans="1:19">
      <c r="A178" s="2656"/>
      <c r="C178" s="2798"/>
      <c r="D178" s="2969"/>
      <c r="G178" s="3071"/>
      <c r="H178" s="3071"/>
      <c r="I178" s="3071"/>
      <c r="J178" s="3071"/>
      <c r="K178" s="3071"/>
      <c r="L178" s="3071"/>
      <c r="M178" s="3071"/>
      <c r="N178" s="3071"/>
      <c r="O178" s="3071"/>
      <c r="P178" s="3071"/>
      <c r="Q178" s="3071"/>
      <c r="R178" s="3071"/>
      <c r="S178" s="3071"/>
    </row>
    <row r="179" spans="1:19">
      <c r="A179" s="2656"/>
      <c r="C179" s="2648"/>
      <c r="G179" s="3071"/>
      <c r="H179" s="3071"/>
      <c r="I179" s="3071"/>
      <c r="J179" s="3071"/>
      <c r="K179" s="3071"/>
      <c r="L179" s="3071"/>
      <c r="M179" s="3071"/>
      <c r="N179" s="3071"/>
      <c r="O179" s="3071"/>
      <c r="P179" s="3071"/>
      <c r="Q179" s="3071"/>
      <c r="R179" s="3071"/>
      <c r="S179" s="3071"/>
    </row>
    <row r="180" spans="1:19">
      <c r="A180" s="2656"/>
      <c r="C180" s="2648"/>
      <c r="G180" s="3071"/>
      <c r="H180" s="3071"/>
      <c r="I180" s="3071"/>
      <c r="J180" s="3071"/>
      <c r="K180" s="3071"/>
      <c r="L180" s="3071"/>
      <c r="M180" s="3071"/>
      <c r="N180" s="3071"/>
      <c r="O180" s="3071"/>
      <c r="P180" s="3071"/>
      <c r="Q180" s="3071"/>
      <c r="R180" s="3071"/>
      <c r="S180" s="3071"/>
    </row>
    <row r="181" spans="1:19">
      <c r="A181" s="2656"/>
      <c r="G181" s="3071"/>
      <c r="H181" s="3071"/>
      <c r="I181" s="3071"/>
      <c r="J181" s="3071"/>
      <c r="K181" s="3071"/>
      <c r="L181" s="3071"/>
      <c r="M181" s="3071"/>
      <c r="N181" s="3071"/>
      <c r="O181" s="3071"/>
      <c r="P181" s="3071"/>
      <c r="Q181" s="3071"/>
      <c r="R181" s="3071"/>
      <c r="S181" s="3071"/>
    </row>
    <row r="182" spans="1:19">
      <c r="A182" s="2656"/>
      <c r="G182" s="3071"/>
      <c r="H182" s="3071"/>
      <c r="I182" s="3071"/>
      <c r="J182" s="3071"/>
      <c r="K182" s="3071"/>
      <c r="L182" s="3071"/>
      <c r="M182" s="3071"/>
      <c r="N182" s="3071"/>
      <c r="O182" s="3071"/>
      <c r="P182" s="3071"/>
      <c r="Q182" s="3071"/>
      <c r="R182" s="3071"/>
      <c r="S182" s="3071"/>
    </row>
    <row r="183" spans="1:19">
      <c r="A183" s="2656"/>
      <c r="C183" s="2648"/>
      <c r="G183" s="3071"/>
      <c r="H183" s="3071"/>
      <c r="I183" s="3071"/>
      <c r="J183" s="3071"/>
      <c r="K183" s="3071"/>
      <c r="L183" s="3071"/>
      <c r="M183" s="3071"/>
      <c r="N183" s="3071"/>
      <c r="O183" s="3071"/>
      <c r="P183" s="3071"/>
      <c r="Q183" s="3071"/>
      <c r="R183" s="3071"/>
      <c r="S183" s="3071"/>
    </row>
    <row r="184" spans="1:19">
      <c r="A184" s="2656"/>
      <c r="C184" s="2648"/>
      <c r="G184" s="3071"/>
      <c r="H184" s="3071"/>
      <c r="I184" s="3071"/>
      <c r="J184" s="3071"/>
      <c r="K184" s="3071"/>
      <c r="L184" s="3071"/>
      <c r="M184" s="3071"/>
      <c r="N184" s="3071"/>
      <c r="O184" s="3071"/>
      <c r="P184" s="3071"/>
      <c r="Q184" s="3071"/>
      <c r="R184" s="3071"/>
      <c r="S184" s="3071"/>
    </row>
    <row r="185" spans="1:19">
      <c r="A185" s="2656"/>
      <c r="B185" s="2658"/>
      <c r="C185" s="2648"/>
      <c r="G185" s="3071"/>
      <c r="H185" s="3071"/>
      <c r="I185" s="3071"/>
      <c r="J185" s="3071"/>
      <c r="K185" s="3071"/>
      <c r="L185" s="3071"/>
      <c r="M185" s="3071"/>
      <c r="N185" s="3071"/>
      <c r="O185" s="3071"/>
      <c r="P185" s="3071"/>
      <c r="Q185" s="3071"/>
      <c r="R185" s="3071"/>
      <c r="S185" s="3071"/>
    </row>
    <row r="186" spans="1:19">
      <c r="A186" s="2656"/>
      <c r="C186" s="2648"/>
      <c r="G186" s="3071"/>
      <c r="H186" s="3071"/>
      <c r="I186" s="3071"/>
      <c r="J186" s="3071"/>
      <c r="K186" s="3071"/>
      <c r="L186" s="3071"/>
      <c r="M186" s="3071"/>
      <c r="N186" s="3071"/>
      <c r="O186" s="3071"/>
      <c r="P186" s="3071"/>
      <c r="Q186" s="3071"/>
      <c r="R186" s="3071"/>
      <c r="S186" s="3071"/>
    </row>
    <row r="187" spans="1:19">
      <c r="A187" s="2645"/>
      <c r="B187" s="2198"/>
      <c r="C187" s="2648"/>
      <c r="G187" s="3071"/>
      <c r="H187" s="3071"/>
      <c r="I187" s="3071"/>
      <c r="J187" s="3071"/>
      <c r="K187" s="3071"/>
      <c r="L187" s="3071"/>
      <c r="M187" s="3071"/>
      <c r="N187" s="3071"/>
      <c r="O187" s="3071"/>
      <c r="P187" s="3071"/>
      <c r="Q187" s="3071"/>
      <c r="R187" s="3071"/>
      <c r="S187" s="3071"/>
    </row>
    <row r="188" spans="1:19">
      <c r="A188" s="2656"/>
      <c r="C188" s="2648"/>
      <c r="G188" s="3071"/>
      <c r="H188" s="3071"/>
      <c r="I188" s="3071"/>
      <c r="J188" s="3071"/>
      <c r="K188" s="3071"/>
      <c r="L188" s="3071"/>
      <c r="M188" s="3071"/>
      <c r="N188" s="3071"/>
      <c r="O188" s="3071"/>
      <c r="P188" s="3071"/>
      <c r="Q188" s="3071"/>
      <c r="R188" s="3071"/>
      <c r="S188" s="3071"/>
    </row>
    <row r="189" spans="1:19">
      <c r="A189" s="2656"/>
      <c r="B189" s="2198"/>
      <c r="C189" s="2648"/>
      <c r="G189" s="3071"/>
      <c r="H189" s="3071"/>
      <c r="I189" s="3071"/>
      <c r="J189" s="3071"/>
      <c r="K189" s="3071"/>
      <c r="L189" s="3071"/>
      <c r="M189" s="3071"/>
      <c r="N189" s="3071"/>
      <c r="O189" s="3071"/>
      <c r="P189" s="3071"/>
      <c r="Q189" s="3071"/>
      <c r="R189" s="3071"/>
      <c r="S189" s="3071"/>
    </row>
    <row r="190" spans="1:19">
      <c r="A190" s="2656"/>
      <c r="B190" s="2198"/>
      <c r="C190" s="2648"/>
      <c r="G190" s="3071"/>
      <c r="H190" s="3071"/>
      <c r="I190" s="3071"/>
      <c r="J190" s="3071"/>
      <c r="K190" s="3071"/>
      <c r="L190" s="3071"/>
      <c r="M190" s="3071"/>
      <c r="N190" s="3071"/>
      <c r="O190" s="3071"/>
      <c r="P190" s="3071"/>
      <c r="Q190" s="3071"/>
      <c r="R190" s="3071"/>
      <c r="S190" s="3071"/>
    </row>
    <row r="191" spans="1:19">
      <c r="A191" s="2656"/>
      <c r="B191" s="2198"/>
      <c r="C191" s="2648"/>
      <c r="G191" s="3071"/>
      <c r="H191" s="3071"/>
      <c r="I191" s="3071"/>
      <c r="J191" s="3071"/>
      <c r="K191" s="3071"/>
      <c r="L191" s="3071"/>
      <c r="M191" s="3071"/>
      <c r="N191" s="3071"/>
      <c r="O191" s="3071"/>
      <c r="P191" s="3071"/>
      <c r="Q191" s="3071"/>
      <c r="R191" s="3071"/>
      <c r="S191" s="3071"/>
    </row>
    <row r="192" spans="1:19">
      <c r="A192" s="2656"/>
      <c r="B192" s="2198"/>
      <c r="C192" s="2648"/>
      <c r="G192" s="3071"/>
      <c r="H192" s="3071"/>
      <c r="I192" s="3071"/>
      <c r="J192" s="3071"/>
      <c r="K192" s="3071"/>
      <c r="L192" s="3071"/>
      <c r="M192" s="3071"/>
      <c r="N192" s="3071"/>
      <c r="O192" s="3071"/>
      <c r="P192" s="3071"/>
      <c r="Q192" s="3071"/>
      <c r="R192" s="3071"/>
      <c r="S192" s="3071"/>
    </row>
    <row r="193" spans="1:19">
      <c r="A193" s="2656"/>
      <c r="B193" s="2198"/>
      <c r="C193" s="2648"/>
      <c r="G193" s="3071"/>
      <c r="H193" s="3071"/>
      <c r="I193" s="3071"/>
      <c r="J193" s="3071"/>
      <c r="K193" s="3071"/>
      <c r="L193" s="3071"/>
      <c r="M193" s="3071"/>
      <c r="N193" s="3071"/>
      <c r="O193" s="3071"/>
      <c r="P193" s="3071"/>
      <c r="Q193" s="3071"/>
      <c r="R193" s="3071"/>
      <c r="S193" s="3071"/>
    </row>
    <row r="194" spans="1:19">
      <c r="A194" s="2656"/>
      <c r="B194" s="2198"/>
      <c r="C194" s="2648"/>
      <c r="G194" s="3071"/>
      <c r="H194" s="3071"/>
      <c r="I194" s="3071"/>
      <c r="J194" s="3071"/>
      <c r="K194" s="3071"/>
      <c r="L194" s="3071"/>
      <c r="M194" s="3071"/>
      <c r="N194" s="3071"/>
      <c r="O194" s="3071"/>
      <c r="P194" s="3071"/>
      <c r="Q194" s="3071"/>
      <c r="R194" s="3071"/>
      <c r="S194" s="3071"/>
    </row>
    <row r="195" spans="1:19">
      <c r="A195" s="2656"/>
      <c r="B195" s="2787"/>
      <c r="C195" s="2791"/>
      <c r="D195" s="2970"/>
      <c r="E195" s="2789"/>
      <c r="F195" s="2971"/>
      <c r="G195" s="3071"/>
      <c r="H195" s="3071"/>
      <c r="I195" s="3071"/>
      <c r="J195" s="3071"/>
      <c r="K195" s="3071"/>
      <c r="L195" s="3071"/>
      <c r="M195" s="3071"/>
      <c r="N195" s="3071"/>
      <c r="O195" s="3071"/>
      <c r="P195" s="3071"/>
      <c r="Q195" s="3071"/>
      <c r="R195" s="3071"/>
      <c r="S195" s="3071"/>
    </row>
    <row r="196" spans="1:19">
      <c r="A196" s="2791"/>
      <c r="B196" s="2787"/>
      <c r="C196" s="2791"/>
      <c r="D196" s="2970"/>
      <c r="E196" s="2789"/>
      <c r="F196" s="2971"/>
      <c r="G196" s="3071"/>
      <c r="H196" s="3071"/>
      <c r="I196" s="3071"/>
      <c r="J196" s="3071"/>
      <c r="K196" s="3071"/>
      <c r="L196" s="3071"/>
      <c r="M196" s="3071"/>
      <c r="N196" s="3071"/>
      <c r="O196" s="3071"/>
      <c r="P196" s="3071"/>
      <c r="Q196" s="3071"/>
      <c r="R196" s="3071"/>
      <c r="S196" s="3071"/>
    </row>
    <row r="197" spans="1:19">
      <c r="A197" s="2791"/>
      <c r="B197" s="2787"/>
      <c r="C197" s="2791"/>
      <c r="G197" s="3071"/>
      <c r="H197" s="3071"/>
      <c r="I197" s="3071"/>
      <c r="J197" s="3071"/>
      <c r="K197" s="3071"/>
      <c r="L197" s="3071"/>
      <c r="M197" s="3071"/>
      <c r="N197" s="3071"/>
      <c r="O197" s="3071"/>
      <c r="P197" s="3071"/>
      <c r="Q197" s="3071"/>
      <c r="R197" s="3071"/>
      <c r="S197" s="3071"/>
    </row>
    <row r="198" spans="1:19">
      <c r="A198" s="2656"/>
      <c r="G198" s="3071"/>
      <c r="H198" s="3071"/>
      <c r="I198" s="3071"/>
      <c r="J198" s="3071"/>
      <c r="K198" s="3071"/>
      <c r="L198" s="3071"/>
      <c r="M198" s="3071"/>
      <c r="N198" s="3071"/>
      <c r="O198" s="3071"/>
      <c r="P198" s="3071"/>
      <c r="Q198" s="3071"/>
      <c r="R198" s="3071"/>
      <c r="S198" s="3071"/>
    </row>
    <row r="199" spans="1:19">
      <c r="A199" s="2656"/>
      <c r="C199" s="2780"/>
      <c r="D199" s="2972"/>
      <c r="E199" s="2973"/>
      <c r="F199" s="2974"/>
      <c r="G199" s="3071"/>
      <c r="H199" s="3071"/>
      <c r="I199" s="3071"/>
      <c r="J199" s="3071"/>
      <c r="K199" s="3071"/>
      <c r="L199" s="3071"/>
      <c r="M199" s="3071"/>
      <c r="N199" s="3071"/>
      <c r="O199" s="3071"/>
      <c r="P199" s="3071"/>
      <c r="Q199" s="3071"/>
      <c r="R199" s="3071"/>
      <c r="S199" s="3071"/>
    </row>
    <row r="200" spans="1:19">
      <c r="A200" s="2645"/>
      <c r="C200" s="2796"/>
      <c r="D200" s="2970"/>
      <c r="E200" s="2973"/>
      <c r="F200" s="2974"/>
      <c r="G200" s="3071"/>
      <c r="H200" s="3071"/>
      <c r="I200" s="3071"/>
      <c r="J200" s="3071"/>
      <c r="K200" s="3071"/>
      <c r="L200" s="3071"/>
      <c r="M200" s="3071"/>
      <c r="N200" s="3071"/>
      <c r="O200" s="3071"/>
      <c r="P200" s="3071"/>
      <c r="Q200" s="3071"/>
      <c r="R200" s="3071"/>
      <c r="S200" s="3071"/>
    </row>
    <row r="201" spans="1:19">
      <c r="A201" s="2645"/>
      <c r="C201" s="2780"/>
      <c r="D201" s="2972"/>
      <c r="E201" s="2973"/>
      <c r="G201" s="3071"/>
      <c r="H201" s="3071"/>
      <c r="I201" s="3071"/>
      <c r="J201" s="3071"/>
      <c r="K201" s="3071"/>
      <c r="L201" s="3071"/>
      <c r="M201" s="3071"/>
      <c r="N201" s="3071"/>
      <c r="O201" s="3071"/>
      <c r="P201" s="3071"/>
      <c r="Q201" s="3071"/>
      <c r="R201" s="3071"/>
      <c r="S201" s="3071"/>
    </row>
    <row r="202" spans="1:19">
      <c r="A202" s="2656"/>
      <c r="B202" s="2198"/>
      <c r="C202" s="2648"/>
      <c r="G202" s="3071"/>
      <c r="H202" s="3071"/>
      <c r="I202" s="3071"/>
      <c r="J202" s="3071"/>
      <c r="K202" s="3071"/>
      <c r="L202" s="3071"/>
      <c r="M202" s="3071"/>
      <c r="N202" s="3071"/>
      <c r="O202" s="3071"/>
      <c r="P202" s="3071"/>
      <c r="Q202" s="3071"/>
      <c r="R202" s="3071"/>
      <c r="S202" s="3071"/>
    </row>
    <row r="203" spans="1:19">
      <c r="A203" s="2656"/>
      <c r="G203" s="3071"/>
      <c r="H203" s="3071"/>
      <c r="I203" s="3071"/>
      <c r="J203" s="3071"/>
      <c r="K203" s="3071"/>
      <c r="L203" s="3071"/>
      <c r="M203" s="3071"/>
      <c r="N203" s="3071"/>
      <c r="O203" s="3071"/>
      <c r="P203" s="3071"/>
      <c r="Q203" s="3071"/>
      <c r="R203" s="3071"/>
      <c r="S203" s="3071"/>
    </row>
    <row r="204" spans="1:19">
      <c r="A204" s="2656"/>
      <c r="G204" s="3071"/>
      <c r="H204" s="3071"/>
      <c r="I204" s="3071"/>
      <c r="J204" s="3071"/>
      <c r="K204" s="3071"/>
      <c r="L204" s="3071"/>
      <c r="M204" s="3071"/>
      <c r="N204" s="3071"/>
      <c r="O204" s="3071"/>
      <c r="P204" s="3071"/>
      <c r="Q204" s="3071"/>
      <c r="R204" s="3071"/>
      <c r="S204" s="3071"/>
    </row>
    <row r="205" spans="1:19">
      <c r="A205" s="2656"/>
      <c r="G205" s="3071"/>
      <c r="H205" s="3071"/>
      <c r="I205" s="3071"/>
      <c r="J205" s="3071"/>
      <c r="K205" s="3071"/>
      <c r="L205" s="3071"/>
      <c r="M205" s="3071"/>
      <c r="N205" s="3071"/>
      <c r="O205" s="3071"/>
      <c r="P205" s="3071"/>
      <c r="Q205" s="3071"/>
      <c r="R205" s="3071"/>
      <c r="S205" s="3071"/>
    </row>
    <row r="206" spans="1:19">
      <c r="A206" s="2656"/>
      <c r="G206" s="3071"/>
      <c r="H206" s="3071"/>
      <c r="I206" s="3071"/>
      <c r="J206" s="3071"/>
      <c r="K206" s="3071"/>
      <c r="L206" s="3071"/>
      <c r="M206" s="3071"/>
      <c r="N206" s="3071"/>
      <c r="O206" s="3071"/>
      <c r="P206" s="3071"/>
      <c r="Q206" s="3071"/>
      <c r="R206" s="3071"/>
      <c r="S206" s="3071"/>
    </row>
    <row r="207" spans="1:19">
      <c r="A207" s="2656"/>
      <c r="C207" s="2796"/>
      <c r="D207" s="2972"/>
      <c r="E207" s="2973"/>
      <c r="F207" s="2974"/>
      <c r="G207" s="3071"/>
      <c r="H207" s="3071"/>
      <c r="I207" s="3071"/>
      <c r="J207" s="3071"/>
      <c r="K207" s="3071"/>
      <c r="L207" s="3071"/>
      <c r="M207" s="3071"/>
      <c r="N207" s="3071"/>
      <c r="O207" s="3071"/>
      <c r="P207" s="3071"/>
      <c r="Q207" s="3071"/>
      <c r="R207" s="3071"/>
      <c r="S207" s="3071"/>
    </row>
    <row r="208" spans="1:19">
      <c r="A208" s="2796"/>
      <c r="C208" s="2796"/>
      <c r="D208" s="2972"/>
      <c r="E208" s="2973"/>
      <c r="F208" s="2974"/>
      <c r="G208" s="3071"/>
      <c r="H208" s="3071"/>
      <c r="I208" s="3071"/>
      <c r="J208" s="3071"/>
      <c r="K208" s="3071"/>
      <c r="L208" s="3071"/>
      <c r="M208" s="3071"/>
      <c r="N208" s="3071"/>
      <c r="O208" s="3071"/>
      <c r="P208" s="3071"/>
      <c r="Q208" s="3071"/>
      <c r="R208" s="3071"/>
      <c r="S208" s="3071"/>
    </row>
    <row r="209" spans="1:19">
      <c r="A209" s="2796"/>
      <c r="C209" s="2796"/>
      <c r="D209" s="2972"/>
      <c r="E209" s="2973"/>
      <c r="F209" s="2974"/>
      <c r="G209" s="3071"/>
      <c r="H209" s="3071"/>
      <c r="I209" s="3071"/>
      <c r="J209" s="3071"/>
      <c r="K209" s="3071"/>
      <c r="L209" s="3071"/>
      <c r="M209" s="3071"/>
      <c r="N209" s="3071"/>
      <c r="O209" s="3071"/>
      <c r="P209" s="3071"/>
      <c r="Q209" s="3071"/>
      <c r="R209" s="3071"/>
      <c r="S209" s="3071"/>
    </row>
    <row r="210" spans="1:19">
      <c r="A210" s="2796"/>
      <c r="C210" s="2796"/>
      <c r="D210" s="2972"/>
      <c r="E210" s="2973"/>
      <c r="F210" s="2974"/>
      <c r="G210" s="3071"/>
      <c r="H210" s="3071"/>
      <c r="I210" s="3071"/>
      <c r="J210" s="3071"/>
      <c r="K210" s="3071"/>
      <c r="L210" s="3071"/>
      <c r="M210" s="3071"/>
      <c r="N210" s="3071"/>
      <c r="O210" s="3071"/>
      <c r="P210" s="3071"/>
      <c r="Q210" s="3071"/>
      <c r="R210" s="3071"/>
      <c r="S210" s="3071"/>
    </row>
    <row r="211" spans="1:19">
      <c r="A211" s="2796"/>
      <c r="C211" s="2796"/>
      <c r="D211" s="2972"/>
      <c r="E211" s="2973"/>
      <c r="G211" s="3071"/>
      <c r="H211" s="3071"/>
      <c r="I211" s="3071"/>
      <c r="J211" s="3071"/>
      <c r="K211" s="3071"/>
      <c r="L211" s="3071"/>
      <c r="M211" s="3071"/>
      <c r="N211" s="3071"/>
      <c r="O211" s="3071"/>
      <c r="P211" s="3071"/>
      <c r="Q211" s="3071"/>
      <c r="R211" s="3071"/>
      <c r="S211" s="3071"/>
    </row>
    <row r="212" spans="1:19">
      <c r="A212" s="2796"/>
      <c r="C212" s="2796"/>
      <c r="D212" s="2972"/>
      <c r="E212" s="2973"/>
      <c r="G212" s="3071"/>
      <c r="H212" s="3071"/>
      <c r="I212" s="3071"/>
      <c r="J212" s="3071"/>
      <c r="K212" s="3071"/>
      <c r="L212" s="3071"/>
      <c r="M212" s="3071"/>
      <c r="N212" s="3071"/>
      <c r="O212" s="3071"/>
      <c r="P212" s="3071"/>
      <c r="Q212" s="3071"/>
      <c r="R212" s="3071"/>
      <c r="S212" s="3071"/>
    </row>
    <row r="213" spans="1:19">
      <c r="A213" s="2645"/>
      <c r="B213" s="2658"/>
      <c r="E213" s="2645"/>
      <c r="F213" s="2975"/>
      <c r="G213" s="3071"/>
      <c r="H213" s="3071"/>
      <c r="I213" s="3071"/>
      <c r="J213" s="3071"/>
      <c r="K213" s="3071"/>
      <c r="L213" s="3071"/>
      <c r="M213" s="3071"/>
      <c r="N213" s="3071"/>
      <c r="O213" s="3071"/>
      <c r="P213" s="3071"/>
      <c r="Q213" s="3071"/>
      <c r="R213" s="3071"/>
      <c r="S213" s="3071"/>
    </row>
    <row r="214" spans="1:19">
      <c r="A214" s="2656"/>
      <c r="G214" s="3071"/>
      <c r="H214" s="3071"/>
      <c r="I214" s="3071"/>
      <c r="J214" s="3071"/>
      <c r="K214" s="3071"/>
      <c r="L214" s="3071"/>
      <c r="M214" s="3071"/>
      <c r="N214" s="3071"/>
      <c r="O214" s="3071"/>
      <c r="P214" s="3071"/>
      <c r="Q214" s="3071"/>
      <c r="R214" s="3071"/>
      <c r="S214" s="3071"/>
    </row>
    <row r="215" spans="1:19">
      <c r="A215" s="2656"/>
      <c r="B215" s="2198"/>
      <c r="G215" s="3071"/>
      <c r="H215" s="3071"/>
      <c r="I215" s="3071"/>
      <c r="J215" s="3071"/>
      <c r="K215" s="3071"/>
      <c r="L215" s="3071"/>
      <c r="M215" s="3071"/>
      <c r="N215" s="3071"/>
      <c r="O215" s="3071"/>
      <c r="P215" s="3071"/>
      <c r="Q215" s="3071"/>
      <c r="R215" s="3071"/>
      <c r="S215" s="3071"/>
    </row>
    <row r="216" spans="1:19">
      <c r="A216" s="2656"/>
      <c r="G216" s="3071"/>
      <c r="H216" s="3071"/>
      <c r="I216" s="3071"/>
      <c r="J216" s="3071"/>
      <c r="K216" s="3071"/>
      <c r="L216" s="3071"/>
      <c r="M216" s="3071"/>
      <c r="N216" s="3071"/>
      <c r="O216" s="3071"/>
      <c r="P216" s="3071"/>
      <c r="Q216" s="3071"/>
      <c r="R216" s="3071"/>
      <c r="S216" s="3071"/>
    </row>
    <row r="217" spans="1:19">
      <c r="A217" s="2656"/>
      <c r="G217" s="3071"/>
      <c r="H217" s="3071"/>
      <c r="I217" s="3071"/>
      <c r="J217" s="3071"/>
      <c r="K217" s="3071"/>
      <c r="L217" s="3071"/>
      <c r="M217" s="3071"/>
      <c r="N217" s="3071"/>
      <c r="O217" s="3071"/>
      <c r="P217" s="3071"/>
      <c r="Q217" s="3071"/>
      <c r="R217" s="3071"/>
      <c r="S217" s="3071"/>
    </row>
    <row r="218" spans="1:19">
      <c r="A218" s="2656"/>
      <c r="G218" s="3071"/>
      <c r="H218" s="3071"/>
      <c r="I218" s="3071"/>
      <c r="J218" s="3071"/>
      <c r="K218" s="3071"/>
      <c r="L218" s="3071"/>
      <c r="M218" s="3071"/>
      <c r="N218" s="3071"/>
      <c r="O218" s="3071"/>
      <c r="P218" s="3071"/>
      <c r="Q218" s="3071"/>
      <c r="R218" s="3071"/>
      <c r="S218" s="3071"/>
    </row>
    <row r="219" spans="1:19">
      <c r="A219" s="2656"/>
      <c r="G219" s="3071"/>
      <c r="H219" s="3071"/>
      <c r="I219" s="3071"/>
      <c r="J219" s="3071"/>
      <c r="K219" s="3071"/>
      <c r="L219" s="3071"/>
      <c r="M219" s="3071"/>
      <c r="N219" s="3071"/>
      <c r="O219" s="3071"/>
      <c r="P219" s="3071"/>
      <c r="Q219" s="3071"/>
      <c r="R219" s="3071"/>
      <c r="S219" s="3071"/>
    </row>
    <row r="220" spans="1:19">
      <c r="A220" s="2656"/>
      <c r="G220" s="3071"/>
      <c r="H220" s="3071"/>
      <c r="I220" s="3071"/>
      <c r="J220" s="3071"/>
      <c r="K220" s="3071"/>
      <c r="L220" s="3071"/>
      <c r="M220" s="3071"/>
      <c r="N220" s="3071"/>
      <c r="O220" s="3071"/>
      <c r="P220" s="3071"/>
      <c r="Q220" s="3071"/>
      <c r="R220" s="3071"/>
      <c r="S220" s="3071"/>
    </row>
    <row r="221" spans="1:19">
      <c r="A221" s="2656"/>
      <c r="G221" s="3071"/>
      <c r="H221" s="3071"/>
      <c r="I221" s="3071"/>
      <c r="J221" s="3071"/>
      <c r="K221" s="3071"/>
      <c r="L221" s="3071"/>
      <c r="M221" s="3071"/>
      <c r="N221" s="3071"/>
      <c r="O221" s="3071"/>
      <c r="P221" s="3071"/>
      <c r="Q221" s="3071"/>
      <c r="R221" s="3071"/>
      <c r="S221" s="3071"/>
    </row>
    <row r="222" spans="1:19">
      <c r="A222" s="2656"/>
      <c r="G222" s="3071"/>
      <c r="H222" s="3071"/>
      <c r="I222" s="3071"/>
      <c r="J222" s="3071"/>
      <c r="K222" s="3071"/>
      <c r="L222" s="3071"/>
      <c r="M222" s="3071"/>
      <c r="N222" s="3071"/>
      <c r="O222" s="3071"/>
      <c r="P222" s="3071"/>
      <c r="Q222" s="3071"/>
      <c r="R222" s="3071"/>
      <c r="S222" s="3071"/>
    </row>
    <row r="223" spans="1:19">
      <c r="A223" s="2656"/>
      <c r="G223" s="3071"/>
      <c r="H223" s="3071"/>
      <c r="I223" s="3071"/>
      <c r="J223" s="3071"/>
      <c r="K223" s="3071"/>
      <c r="L223" s="3071"/>
      <c r="M223" s="3071"/>
      <c r="N223" s="3071"/>
      <c r="O223" s="3071"/>
      <c r="P223" s="3071"/>
      <c r="Q223" s="3071"/>
      <c r="R223" s="3071"/>
      <c r="S223" s="3071"/>
    </row>
    <row r="224" spans="1:19">
      <c r="A224" s="2656"/>
      <c r="G224" s="3071"/>
      <c r="H224" s="3071"/>
      <c r="I224" s="3071"/>
      <c r="J224" s="3071"/>
      <c r="K224" s="3071"/>
      <c r="L224" s="3071"/>
      <c r="M224" s="3071"/>
      <c r="N224" s="3071"/>
      <c r="O224" s="3071"/>
      <c r="P224" s="3071"/>
      <c r="Q224" s="3071"/>
      <c r="R224" s="3071"/>
      <c r="S224" s="3071"/>
    </row>
    <row r="225" spans="1:19">
      <c r="A225" s="2656"/>
      <c r="E225" s="2648"/>
      <c r="F225" s="2797"/>
      <c r="G225" s="3071"/>
      <c r="H225" s="3071"/>
      <c r="I225" s="3071"/>
      <c r="J225" s="3071"/>
      <c r="K225" s="3071"/>
      <c r="L225" s="3071"/>
      <c r="M225" s="3071"/>
      <c r="N225" s="3071"/>
      <c r="O225" s="3071"/>
      <c r="P225" s="3071"/>
      <c r="Q225" s="3071"/>
      <c r="R225" s="3071"/>
      <c r="S225" s="3071"/>
    </row>
    <row r="226" spans="1:19">
      <c r="A226" s="2798"/>
      <c r="B226" s="2799"/>
      <c r="G226" s="3071"/>
      <c r="H226" s="3071"/>
      <c r="I226" s="3071"/>
      <c r="J226" s="3071"/>
      <c r="K226" s="3071"/>
      <c r="L226" s="3071"/>
      <c r="M226" s="3071"/>
      <c r="N226" s="3071"/>
      <c r="O226" s="3071"/>
      <c r="P226" s="3071"/>
      <c r="Q226" s="3071"/>
      <c r="R226" s="3071"/>
      <c r="S226" s="3071"/>
    </row>
    <row r="227" spans="1:19">
      <c r="A227" s="2798"/>
      <c r="B227" s="2799"/>
      <c r="G227" s="3071"/>
      <c r="H227" s="3071"/>
      <c r="I227" s="3071"/>
      <c r="J227" s="3071"/>
      <c r="K227" s="3071"/>
      <c r="L227" s="3071"/>
      <c r="M227" s="3071"/>
      <c r="N227" s="3071"/>
      <c r="O227" s="3071"/>
      <c r="P227" s="3071"/>
      <c r="Q227" s="3071"/>
      <c r="R227" s="3071"/>
      <c r="S227" s="3071"/>
    </row>
    <row r="228" spans="1:19">
      <c r="A228" s="2645"/>
      <c r="B228" s="2658"/>
      <c r="G228" s="3071"/>
      <c r="H228" s="3071"/>
      <c r="I228" s="3071"/>
      <c r="J228" s="3071"/>
      <c r="K228" s="3071"/>
      <c r="L228" s="3071"/>
      <c r="M228" s="3071"/>
      <c r="N228" s="3071"/>
      <c r="O228" s="3071"/>
      <c r="P228" s="3071"/>
      <c r="Q228" s="3071"/>
      <c r="R228" s="3071"/>
      <c r="S228" s="3071"/>
    </row>
    <row r="229" spans="1:19">
      <c r="A229" s="2645"/>
      <c r="B229" s="2661"/>
      <c r="G229" s="3071"/>
      <c r="H229" s="3071"/>
      <c r="I229" s="3071"/>
      <c r="J229" s="3071"/>
      <c r="K229" s="3071"/>
      <c r="L229" s="3071"/>
      <c r="M229" s="3071"/>
      <c r="N229" s="3071"/>
      <c r="O229" s="3071"/>
      <c r="P229" s="3071"/>
      <c r="Q229" s="3071"/>
      <c r="R229" s="3071"/>
      <c r="S229" s="3071"/>
    </row>
    <row r="230" spans="1:19">
      <c r="A230" s="2645"/>
      <c r="B230" s="2661"/>
      <c r="E230" s="2645"/>
      <c r="F230" s="2967"/>
      <c r="G230" s="3071"/>
      <c r="H230" s="3071"/>
      <c r="I230" s="3071"/>
      <c r="J230" s="3071"/>
      <c r="K230" s="3071"/>
      <c r="L230" s="3071"/>
      <c r="M230" s="3071"/>
      <c r="N230" s="3071"/>
      <c r="O230" s="3071"/>
      <c r="P230" s="3071"/>
      <c r="Q230" s="3071"/>
      <c r="R230" s="3071"/>
      <c r="S230" s="3071"/>
    </row>
    <row r="231" spans="1:19">
      <c r="A231" s="2645"/>
      <c r="B231" s="2658"/>
      <c r="E231" s="2645"/>
      <c r="F231" s="2967"/>
      <c r="G231" s="3071"/>
      <c r="H231" s="3071"/>
      <c r="I231" s="3071"/>
      <c r="J231" s="3071"/>
      <c r="K231" s="3071"/>
      <c r="L231" s="3071"/>
      <c r="M231" s="3071"/>
      <c r="N231" s="3071"/>
      <c r="O231" s="3071"/>
      <c r="P231" s="3071"/>
      <c r="Q231" s="3071"/>
      <c r="R231" s="3071"/>
      <c r="S231" s="3071"/>
    </row>
    <row r="232" spans="1:19">
      <c r="A232" s="2798"/>
      <c r="B232" s="2658"/>
      <c r="E232" s="2645"/>
      <c r="F232" s="2967"/>
      <c r="G232" s="3071"/>
      <c r="H232" s="3071"/>
      <c r="I232" s="3071"/>
      <c r="J232" s="3071"/>
      <c r="K232" s="3071"/>
      <c r="L232" s="3071"/>
      <c r="M232" s="3071"/>
      <c r="N232" s="3071"/>
      <c r="O232" s="3071"/>
      <c r="P232" s="3071"/>
      <c r="Q232" s="3071"/>
      <c r="R232" s="3071"/>
      <c r="S232" s="3071"/>
    </row>
    <row r="233" spans="1:19">
      <c r="A233" s="2645"/>
      <c r="B233" s="2658"/>
      <c r="E233" s="2645"/>
      <c r="F233" s="2967"/>
      <c r="G233" s="3071"/>
      <c r="H233" s="3071"/>
      <c r="I233" s="3071"/>
      <c r="J233" s="3071"/>
      <c r="K233" s="3071"/>
      <c r="L233" s="3071"/>
      <c r="M233" s="3071"/>
      <c r="N233" s="3071"/>
      <c r="O233" s="3071"/>
      <c r="P233" s="3071"/>
      <c r="Q233" s="3071"/>
      <c r="R233" s="3071"/>
      <c r="S233" s="3071"/>
    </row>
    <row r="234" spans="1:19">
      <c r="A234" s="2645"/>
      <c r="B234" s="2658"/>
      <c r="E234" s="2645"/>
      <c r="F234" s="2967"/>
      <c r="G234" s="3071"/>
      <c r="H234" s="3071"/>
      <c r="I234" s="3071"/>
      <c r="J234" s="3071"/>
      <c r="K234" s="3071"/>
      <c r="L234" s="3071"/>
      <c r="M234" s="3071"/>
      <c r="N234" s="3071"/>
      <c r="O234" s="3071"/>
      <c r="P234" s="3071"/>
      <c r="Q234" s="3071"/>
      <c r="R234" s="3071"/>
      <c r="S234" s="3071"/>
    </row>
    <row r="235" spans="1:19">
      <c r="A235" s="2645"/>
      <c r="B235" s="2658"/>
      <c r="E235" s="2645"/>
      <c r="F235" s="2967"/>
      <c r="G235" s="3071"/>
      <c r="H235" s="3071"/>
      <c r="I235" s="3071"/>
      <c r="J235" s="3071"/>
      <c r="K235" s="3071"/>
      <c r="L235" s="3071"/>
      <c r="M235" s="3071"/>
      <c r="N235" s="3071"/>
      <c r="O235" s="3071"/>
      <c r="P235" s="3071"/>
      <c r="Q235" s="3071"/>
      <c r="R235" s="3071"/>
      <c r="S235" s="3071"/>
    </row>
    <row r="236" spans="1:19">
      <c r="A236" s="2645"/>
      <c r="B236" s="2801"/>
      <c r="E236" s="2645"/>
      <c r="F236" s="2967"/>
      <c r="G236" s="3071"/>
      <c r="H236" s="3071"/>
      <c r="I236" s="3071"/>
      <c r="J236" s="3071"/>
      <c r="K236" s="3071"/>
      <c r="L236" s="3071"/>
      <c r="M236" s="3071"/>
      <c r="N236" s="3071"/>
      <c r="O236" s="3071"/>
      <c r="P236" s="3071"/>
      <c r="Q236" s="3071"/>
      <c r="R236" s="3071"/>
      <c r="S236" s="3071"/>
    </row>
    <row r="237" spans="1:19" ht="28.5" customHeight="1">
      <c r="A237" s="2645"/>
      <c r="B237" s="3522"/>
      <c r="C237" s="3522"/>
      <c r="D237" s="3522"/>
      <c r="E237" s="2645"/>
      <c r="F237" s="2967"/>
      <c r="G237" s="3071"/>
      <c r="H237" s="3071"/>
      <c r="I237" s="3071"/>
      <c r="J237" s="3071"/>
      <c r="K237" s="3071"/>
      <c r="L237" s="3071"/>
      <c r="M237" s="3071"/>
      <c r="N237" s="3071"/>
      <c r="O237" s="3071"/>
      <c r="P237" s="3071"/>
      <c r="Q237" s="3071"/>
      <c r="R237" s="3071"/>
      <c r="S237" s="3071"/>
    </row>
    <row r="238" spans="1:19">
      <c r="A238" s="2645"/>
      <c r="B238" s="2802"/>
      <c r="C238" s="2923"/>
      <c r="D238" s="2970"/>
      <c r="E238" s="2645"/>
      <c r="F238" s="2967"/>
      <c r="G238" s="3071"/>
      <c r="H238" s="3071"/>
      <c r="I238" s="3071"/>
      <c r="J238" s="3071"/>
      <c r="K238" s="3071"/>
      <c r="L238" s="3071"/>
      <c r="M238" s="3071"/>
      <c r="N238" s="3071"/>
      <c r="O238" s="3071"/>
      <c r="P238" s="3071"/>
      <c r="Q238" s="3071"/>
      <c r="R238" s="3071"/>
      <c r="S238" s="3071"/>
    </row>
    <row r="239" spans="1:19">
      <c r="A239" s="2645"/>
      <c r="B239" s="2658"/>
      <c r="E239" s="2645"/>
      <c r="F239" s="2967"/>
      <c r="G239" s="3071"/>
      <c r="H239" s="3071"/>
      <c r="I239" s="3071"/>
      <c r="J239" s="3071"/>
      <c r="K239" s="3071"/>
      <c r="L239" s="3071"/>
      <c r="M239" s="3071"/>
      <c r="N239" s="3071"/>
      <c r="O239" s="3071"/>
      <c r="P239" s="3071"/>
      <c r="Q239" s="3071"/>
      <c r="R239" s="3071"/>
      <c r="S239" s="3071"/>
    </row>
  </sheetData>
  <sheetProtection algorithmName="SHA-512" hashValue="/SHemcK1aFtSB6kxrWkFojWVQk6iwz9eFNKw1ytmxuwpG9t9qogM7zNv/rcAZkaWGhgTJV19/v2kNE+V4VSQIg==" saltValue="QJct7ZDnwAKqDXdEEuwtXg==" spinCount="100000" sheet="1" objects="1" scenarios="1" selectLockedCells="1"/>
  <mergeCells count="2">
    <mergeCell ref="A176:D176"/>
    <mergeCell ref="B237:D237"/>
  </mergeCells>
  <pageMargins left="0.70866141732283472" right="0.70866141732283472" top="0.74803149606299213" bottom="0.74803149606299213" header="0.31496062992125984" footer="0.31496062992125984"/>
  <pageSetup paperSize="9" orientation="portrait" r:id="rId1"/>
  <headerFooter>
    <oddHeader>&amp;CPREZRAČEVANJE KLIMATIZACIJA</oddHeader>
    <oddFooter>&amp;C&amp;P/&amp;N&amp;RPZI</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6FD5C-4E5E-4A1C-86C6-6915AB98F905}">
  <sheetPr>
    <tabColor theme="5" tint="0.59999389629810485"/>
  </sheetPr>
  <dimension ref="A1:Y162"/>
  <sheetViews>
    <sheetView zoomScaleNormal="100" zoomScaleSheetLayoutView="100" workbookViewId="0">
      <selection activeCell="E16" sqref="E16"/>
    </sheetView>
  </sheetViews>
  <sheetFormatPr defaultRowHeight="12.75"/>
  <cols>
    <col min="1" max="1" width="7" style="2803" customWidth="1"/>
    <col min="2" max="2" width="52" style="2657" customWidth="1"/>
    <col min="3" max="3" width="4.5703125" style="2645" customWidth="1"/>
    <col min="4" max="4" width="9.5703125" style="2784" customWidth="1"/>
    <col min="5" max="5" width="8.85546875" style="2785" customWidth="1"/>
    <col min="6" max="6" width="8.85546875" style="2786" customWidth="1"/>
    <col min="7" max="7" width="8.140625" style="3069" bestFit="1" customWidth="1"/>
    <col min="8" max="8" width="4.42578125" style="3070" bestFit="1" customWidth="1"/>
    <col min="9" max="9" width="2.42578125" style="3070" customWidth="1"/>
    <col min="10" max="10" width="10.42578125" style="3070" bestFit="1" customWidth="1"/>
    <col min="11" max="11" width="8.85546875" style="2659" customWidth="1"/>
    <col min="12" max="12" width="11" style="3070" customWidth="1"/>
    <col min="13" max="13" width="10.42578125" style="3070" bestFit="1" customWidth="1"/>
    <col min="14" max="14" width="10.5703125" style="3070" customWidth="1"/>
    <col min="15" max="15" width="8.7109375" style="3070" bestFit="1" customWidth="1"/>
    <col min="16" max="16" width="10.42578125" style="3070" bestFit="1" customWidth="1"/>
    <col min="17" max="17" width="10" style="2659" bestFit="1" customWidth="1"/>
    <col min="18" max="18" width="12.7109375" style="3070" customWidth="1"/>
    <col min="19" max="25" width="9.140625" style="3071"/>
    <col min="26" max="255" width="9.140625" style="2658"/>
    <col min="256" max="256" width="7" style="2658" customWidth="1"/>
    <col min="257" max="257" width="53.140625" style="2658" customWidth="1"/>
    <col min="258" max="258" width="4.85546875" style="2658" bestFit="1" customWidth="1"/>
    <col min="259" max="259" width="6" style="2658" bestFit="1" customWidth="1"/>
    <col min="260" max="260" width="9.140625" style="2658" bestFit="1" customWidth="1"/>
    <col min="261" max="261" width="9.7109375" style="2658" customWidth="1"/>
    <col min="262" max="262" width="4.42578125" style="2658" bestFit="1" customWidth="1"/>
    <col min="263" max="263" width="8.140625" style="2658" bestFit="1" customWidth="1"/>
    <col min="264" max="264" width="4.42578125" style="2658" bestFit="1" customWidth="1"/>
    <col min="265" max="265" width="2.42578125" style="2658" customWidth="1"/>
    <col min="266" max="266" width="10.42578125" style="2658" bestFit="1" customWidth="1"/>
    <col min="267" max="267" width="8.85546875" style="2658" customWidth="1"/>
    <col min="268" max="268" width="11" style="2658" customWidth="1"/>
    <col min="269" max="269" width="10.42578125" style="2658" bestFit="1" customWidth="1"/>
    <col min="270" max="270" width="10.5703125" style="2658" customWidth="1"/>
    <col min="271" max="271" width="8.7109375" style="2658" bestFit="1" customWidth="1"/>
    <col min="272" max="272" width="10.42578125" style="2658" bestFit="1" customWidth="1"/>
    <col min="273" max="273" width="10" style="2658" bestFit="1" customWidth="1"/>
    <col min="274" max="274" width="12.7109375" style="2658" customWidth="1"/>
    <col min="275" max="511" width="9.140625" style="2658"/>
    <col min="512" max="512" width="7" style="2658" customWidth="1"/>
    <col min="513" max="513" width="53.140625" style="2658" customWidth="1"/>
    <col min="514" max="514" width="4.85546875" style="2658" bestFit="1" customWidth="1"/>
    <col min="515" max="515" width="6" style="2658" bestFit="1" customWidth="1"/>
    <col min="516" max="516" width="9.140625" style="2658" bestFit="1" customWidth="1"/>
    <col min="517" max="517" width="9.7109375" style="2658" customWidth="1"/>
    <col min="518" max="518" width="4.42578125" style="2658" bestFit="1" customWidth="1"/>
    <col min="519" max="519" width="8.140625" style="2658" bestFit="1" customWidth="1"/>
    <col min="520" max="520" width="4.42578125" style="2658" bestFit="1" customWidth="1"/>
    <col min="521" max="521" width="2.42578125" style="2658" customWidth="1"/>
    <col min="522" max="522" width="10.42578125" style="2658" bestFit="1" customWidth="1"/>
    <col min="523" max="523" width="8.85546875" style="2658" customWidth="1"/>
    <col min="524" max="524" width="11" style="2658" customWidth="1"/>
    <col min="525" max="525" width="10.42578125" style="2658" bestFit="1" customWidth="1"/>
    <col min="526" max="526" width="10.5703125" style="2658" customWidth="1"/>
    <col min="527" max="527" width="8.7109375" style="2658" bestFit="1" customWidth="1"/>
    <col min="528" max="528" width="10.42578125" style="2658" bestFit="1" customWidth="1"/>
    <col min="529" max="529" width="10" style="2658" bestFit="1" customWidth="1"/>
    <col min="530" max="530" width="12.7109375" style="2658" customWidth="1"/>
    <col min="531" max="767" width="9.140625" style="2658"/>
    <col min="768" max="768" width="7" style="2658" customWidth="1"/>
    <col min="769" max="769" width="53.140625" style="2658" customWidth="1"/>
    <col min="770" max="770" width="4.85546875" style="2658" bestFit="1" customWidth="1"/>
    <col min="771" max="771" width="6" style="2658" bestFit="1" customWidth="1"/>
    <col min="772" max="772" width="9.140625" style="2658" bestFit="1" customWidth="1"/>
    <col min="773" max="773" width="9.7109375" style="2658" customWidth="1"/>
    <col min="774" max="774" width="4.42578125" style="2658" bestFit="1" customWidth="1"/>
    <col min="775" max="775" width="8.140625" style="2658" bestFit="1" customWidth="1"/>
    <col min="776" max="776" width="4.42578125" style="2658" bestFit="1" customWidth="1"/>
    <col min="777" max="777" width="2.42578125" style="2658" customWidth="1"/>
    <col min="778" max="778" width="10.42578125" style="2658" bestFit="1" customWidth="1"/>
    <col min="779" max="779" width="8.85546875" style="2658" customWidth="1"/>
    <col min="780" max="780" width="11" style="2658" customWidth="1"/>
    <col min="781" max="781" width="10.42578125" style="2658" bestFit="1" customWidth="1"/>
    <col min="782" max="782" width="10.5703125" style="2658" customWidth="1"/>
    <col min="783" max="783" width="8.7109375" style="2658" bestFit="1" customWidth="1"/>
    <col min="784" max="784" width="10.42578125" style="2658" bestFit="1" customWidth="1"/>
    <col min="785" max="785" width="10" style="2658" bestFit="1" customWidth="1"/>
    <col min="786" max="786" width="12.7109375" style="2658" customWidth="1"/>
    <col min="787" max="1023" width="9.140625" style="2658"/>
    <col min="1024" max="1024" width="7" style="2658" customWidth="1"/>
    <col min="1025" max="1025" width="53.140625" style="2658" customWidth="1"/>
    <col min="1026" max="1026" width="4.85546875" style="2658" bestFit="1" customWidth="1"/>
    <col min="1027" max="1027" width="6" style="2658" bestFit="1" customWidth="1"/>
    <col min="1028" max="1028" width="9.140625" style="2658" bestFit="1" customWidth="1"/>
    <col min="1029" max="1029" width="9.7109375" style="2658" customWidth="1"/>
    <col min="1030" max="1030" width="4.42578125" style="2658" bestFit="1" customWidth="1"/>
    <col min="1031" max="1031" width="8.140625" style="2658" bestFit="1" customWidth="1"/>
    <col min="1032" max="1032" width="4.42578125" style="2658" bestFit="1" customWidth="1"/>
    <col min="1033" max="1033" width="2.42578125" style="2658" customWidth="1"/>
    <col min="1034" max="1034" width="10.42578125" style="2658" bestFit="1" customWidth="1"/>
    <col min="1035" max="1035" width="8.85546875" style="2658" customWidth="1"/>
    <col min="1036" max="1036" width="11" style="2658" customWidth="1"/>
    <col min="1037" max="1037" width="10.42578125" style="2658" bestFit="1" customWidth="1"/>
    <col min="1038" max="1038" width="10.5703125" style="2658" customWidth="1"/>
    <col min="1039" max="1039" width="8.7109375" style="2658" bestFit="1" customWidth="1"/>
    <col min="1040" max="1040" width="10.42578125" style="2658" bestFit="1" customWidth="1"/>
    <col min="1041" max="1041" width="10" style="2658" bestFit="1" customWidth="1"/>
    <col min="1042" max="1042" width="12.7109375" style="2658" customWidth="1"/>
    <col min="1043" max="1279" width="9.140625" style="2658"/>
    <col min="1280" max="1280" width="7" style="2658" customWidth="1"/>
    <col min="1281" max="1281" width="53.140625" style="2658" customWidth="1"/>
    <col min="1282" max="1282" width="4.85546875" style="2658" bestFit="1" customWidth="1"/>
    <col min="1283" max="1283" width="6" style="2658" bestFit="1" customWidth="1"/>
    <col min="1284" max="1284" width="9.140625" style="2658" bestFit="1" customWidth="1"/>
    <col min="1285" max="1285" width="9.7109375" style="2658" customWidth="1"/>
    <col min="1286" max="1286" width="4.42578125" style="2658" bestFit="1" customWidth="1"/>
    <col min="1287" max="1287" width="8.140625" style="2658" bestFit="1" customWidth="1"/>
    <col min="1288" max="1288" width="4.42578125" style="2658" bestFit="1" customWidth="1"/>
    <col min="1289" max="1289" width="2.42578125" style="2658" customWidth="1"/>
    <col min="1290" max="1290" width="10.42578125" style="2658" bestFit="1" customWidth="1"/>
    <col min="1291" max="1291" width="8.85546875" style="2658" customWidth="1"/>
    <col min="1292" max="1292" width="11" style="2658" customWidth="1"/>
    <col min="1293" max="1293" width="10.42578125" style="2658" bestFit="1" customWidth="1"/>
    <col min="1294" max="1294" width="10.5703125" style="2658" customWidth="1"/>
    <col min="1295" max="1295" width="8.7109375" style="2658" bestFit="1" customWidth="1"/>
    <col min="1296" max="1296" width="10.42578125" style="2658" bestFit="1" customWidth="1"/>
    <col min="1297" max="1297" width="10" style="2658" bestFit="1" customWidth="1"/>
    <col min="1298" max="1298" width="12.7109375" style="2658" customWidth="1"/>
    <col min="1299" max="1535" width="9.140625" style="2658"/>
    <col min="1536" max="1536" width="7" style="2658" customWidth="1"/>
    <col min="1537" max="1537" width="53.140625" style="2658" customWidth="1"/>
    <col min="1538" max="1538" width="4.85546875" style="2658" bestFit="1" customWidth="1"/>
    <col min="1539" max="1539" width="6" style="2658" bestFit="1" customWidth="1"/>
    <col min="1540" max="1540" width="9.140625" style="2658" bestFit="1" customWidth="1"/>
    <col min="1541" max="1541" width="9.7109375" style="2658" customWidth="1"/>
    <col min="1542" max="1542" width="4.42578125" style="2658" bestFit="1" customWidth="1"/>
    <col min="1543" max="1543" width="8.140625" style="2658" bestFit="1" customWidth="1"/>
    <col min="1544" max="1544" width="4.42578125" style="2658" bestFit="1" customWidth="1"/>
    <col min="1545" max="1545" width="2.42578125" style="2658" customWidth="1"/>
    <col min="1546" max="1546" width="10.42578125" style="2658" bestFit="1" customWidth="1"/>
    <col min="1547" max="1547" width="8.85546875" style="2658" customWidth="1"/>
    <col min="1548" max="1548" width="11" style="2658" customWidth="1"/>
    <col min="1549" max="1549" width="10.42578125" style="2658" bestFit="1" customWidth="1"/>
    <col min="1550" max="1550" width="10.5703125" style="2658" customWidth="1"/>
    <col min="1551" max="1551" width="8.7109375" style="2658" bestFit="1" customWidth="1"/>
    <col min="1552" max="1552" width="10.42578125" style="2658" bestFit="1" customWidth="1"/>
    <col min="1553" max="1553" width="10" style="2658" bestFit="1" customWidth="1"/>
    <col min="1554" max="1554" width="12.7109375" style="2658" customWidth="1"/>
    <col min="1555" max="1791" width="9.140625" style="2658"/>
    <col min="1792" max="1792" width="7" style="2658" customWidth="1"/>
    <col min="1793" max="1793" width="53.140625" style="2658" customWidth="1"/>
    <col min="1794" max="1794" width="4.85546875" style="2658" bestFit="1" customWidth="1"/>
    <col min="1795" max="1795" width="6" style="2658" bestFit="1" customWidth="1"/>
    <col min="1796" max="1796" width="9.140625" style="2658" bestFit="1" customWidth="1"/>
    <col min="1797" max="1797" width="9.7109375" style="2658" customWidth="1"/>
    <col min="1798" max="1798" width="4.42578125" style="2658" bestFit="1" customWidth="1"/>
    <col min="1799" max="1799" width="8.140625" style="2658" bestFit="1" customWidth="1"/>
    <col min="1800" max="1800" width="4.42578125" style="2658" bestFit="1" customWidth="1"/>
    <col min="1801" max="1801" width="2.42578125" style="2658" customWidth="1"/>
    <col min="1802" max="1802" width="10.42578125" style="2658" bestFit="1" customWidth="1"/>
    <col min="1803" max="1803" width="8.85546875" style="2658" customWidth="1"/>
    <col min="1804" max="1804" width="11" style="2658" customWidth="1"/>
    <col min="1805" max="1805" width="10.42578125" style="2658" bestFit="1" customWidth="1"/>
    <col min="1806" max="1806" width="10.5703125" style="2658" customWidth="1"/>
    <col min="1807" max="1807" width="8.7109375" style="2658" bestFit="1" customWidth="1"/>
    <col min="1808" max="1808" width="10.42578125" style="2658" bestFit="1" customWidth="1"/>
    <col min="1809" max="1809" width="10" style="2658" bestFit="1" customWidth="1"/>
    <col min="1810" max="1810" width="12.7109375" style="2658" customWidth="1"/>
    <col min="1811" max="2047" width="9.140625" style="2658"/>
    <col min="2048" max="2048" width="7" style="2658" customWidth="1"/>
    <col min="2049" max="2049" width="53.140625" style="2658" customWidth="1"/>
    <col min="2050" max="2050" width="4.85546875" style="2658" bestFit="1" customWidth="1"/>
    <col min="2051" max="2051" width="6" style="2658" bestFit="1" customWidth="1"/>
    <col min="2052" max="2052" width="9.140625" style="2658" bestFit="1" customWidth="1"/>
    <col min="2053" max="2053" width="9.7109375" style="2658" customWidth="1"/>
    <col min="2054" max="2054" width="4.42578125" style="2658" bestFit="1" customWidth="1"/>
    <col min="2055" max="2055" width="8.140625" style="2658" bestFit="1" customWidth="1"/>
    <col min="2056" max="2056" width="4.42578125" style="2658" bestFit="1" customWidth="1"/>
    <col min="2057" max="2057" width="2.42578125" style="2658" customWidth="1"/>
    <col min="2058" max="2058" width="10.42578125" style="2658" bestFit="1" customWidth="1"/>
    <col min="2059" max="2059" width="8.85546875" style="2658" customWidth="1"/>
    <col min="2060" max="2060" width="11" style="2658" customWidth="1"/>
    <col min="2061" max="2061" width="10.42578125" style="2658" bestFit="1" customWidth="1"/>
    <col min="2062" max="2062" width="10.5703125" style="2658" customWidth="1"/>
    <col min="2063" max="2063" width="8.7109375" style="2658" bestFit="1" customWidth="1"/>
    <col min="2064" max="2064" width="10.42578125" style="2658" bestFit="1" customWidth="1"/>
    <col min="2065" max="2065" width="10" style="2658" bestFit="1" customWidth="1"/>
    <col min="2066" max="2066" width="12.7109375" style="2658" customWidth="1"/>
    <col min="2067" max="2303" width="9.140625" style="2658"/>
    <col min="2304" max="2304" width="7" style="2658" customWidth="1"/>
    <col min="2305" max="2305" width="53.140625" style="2658" customWidth="1"/>
    <col min="2306" max="2306" width="4.85546875" style="2658" bestFit="1" customWidth="1"/>
    <col min="2307" max="2307" width="6" style="2658" bestFit="1" customWidth="1"/>
    <col min="2308" max="2308" width="9.140625" style="2658" bestFit="1" customWidth="1"/>
    <col min="2309" max="2309" width="9.7109375" style="2658" customWidth="1"/>
    <col min="2310" max="2310" width="4.42578125" style="2658" bestFit="1" customWidth="1"/>
    <col min="2311" max="2311" width="8.140625" style="2658" bestFit="1" customWidth="1"/>
    <col min="2312" max="2312" width="4.42578125" style="2658" bestFit="1" customWidth="1"/>
    <col min="2313" max="2313" width="2.42578125" style="2658" customWidth="1"/>
    <col min="2314" max="2314" width="10.42578125" style="2658" bestFit="1" customWidth="1"/>
    <col min="2315" max="2315" width="8.85546875" style="2658" customWidth="1"/>
    <col min="2316" max="2316" width="11" style="2658" customWidth="1"/>
    <col min="2317" max="2317" width="10.42578125" style="2658" bestFit="1" customWidth="1"/>
    <col min="2318" max="2318" width="10.5703125" style="2658" customWidth="1"/>
    <col min="2319" max="2319" width="8.7109375" style="2658" bestFit="1" customWidth="1"/>
    <col min="2320" max="2320" width="10.42578125" style="2658" bestFit="1" customWidth="1"/>
    <col min="2321" max="2321" width="10" style="2658" bestFit="1" customWidth="1"/>
    <col min="2322" max="2322" width="12.7109375" style="2658" customWidth="1"/>
    <col min="2323" max="2559" width="9.140625" style="2658"/>
    <col min="2560" max="2560" width="7" style="2658" customWidth="1"/>
    <col min="2561" max="2561" width="53.140625" style="2658" customWidth="1"/>
    <col min="2562" max="2562" width="4.85546875" style="2658" bestFit="1" customWidth="1"/>
    <col min="2563" max="2563" width="6" style="2658" bestFit="1" customWidth="1"/>
    <col min="2564" max="2564" width="9.140625" style="2658" bestFit="1" customWidth="1"/>
    <col min="2565" max="2565" width="9.7109375" style="2658" customWidth="1"/>
    <col min="2566" max="2566" width="4.42578125" style="2658" bestFit="1" customWidth="1"/>
    <col min="2567" max="2567" width="8.140625" style="2658" bestFit="1" customWidth="1"/>
    <col min="2568" max="2568" width="4.42578125" style="2658" bestFit="1" customWidth="1"/>
    <col min="2569" max="2569" width="2.42578125" style="2658" customWidth="1"/>
    <col min="2570" max="2570" width="10.42578125" style="2658" bestFit="1" customWidth="1"/>
    <col min="2571" max="2571" width="8.85546875" style="2658" customWidth="1"/>
    <col min="2572" max="2572" width="11" style="2658" customWidth="1"/>
    <col min="2573" max="2573" width="10.42578125" style="2658" bestFit="1" customWidth="1"/>
    <col min="2574" max="2574" width="10.5703125" style="2658" customWidth="1"/>
    <col min="2575" max="2575" width="8.7109375" style="2658" bestFit="1" customWidth="1"/>
    <col min="2576" max="2576" width="10.42578125" style="2658" bestFit="1" customWidth="1"/>
    <col min="2577" max="2577" width="10" style="2658" bestFit="1" customWidth="1"/>
    <col min="2578" max="2578" width="12.7109375" style="2658" customWidth="1"/>
    <col min="2579" max="2815" width="9.140625" style="2658"/>
    <col min="2816" max="2816" width="7" style="2658" customWidth="1"/>
    <col min="2817" max="2817" width="53.140625" style="2658" customWidth="1"/>
    <col min="2818" max="2818" width="4.85546875" style="2658" bestFit="1" customWidth="1"/>
    <col min="2819" max="2819" width="6" style="2658" bestFit="1" customWidth="1"/>
    <col min="2820" max="2820" width="9.140625" style="2658" bestFit="1" customWidth="1"/>
    <col min="2821" max="2821" width="9.7109375" style="2658" customWidth="1"/>
    <col min="2822" max="2822" width="4.42578125" style="2658" bestFit="1" customWidth="1"/>
    <col min="2823" max="2823" width="8.140625" style="2658" bestFit="1" customWidth="1"/>
    <col min="2824" max="2824" width="4.42578125" style="2658" bestFit="1" customWidth="1"/>
    <col min="2825" max="2825" width="2.42578125" style="2658" customWidth="1"/>
    <col min="2826" max="2826" width="10.42578125" style="2658" bestFit="1" customWidth="1"/>
    <col min="2827" max="2827" width="8.85546875" style="2658" customWidth="1"/>
    <col min="2828" max="2828" width="11" style="2658" customWidth="1"/>
    <col min="2829" max="2829" width="10.42578125" style="2658" bestFit="1" customWidth="1"/>
    <col min="2830" max="2830" width="10.5703125" style="2658" customWidth="1"/>
    <col min="2831" max="2831" width="8.7109375" style="2658" bestFit="1" customWidth="1"/>
    <col min="2832" max="2832" width="10.42578125" style="2658" bestFit="1" customWidth="1"/>
    <col min="2833" max="2833" width="10" style="2658" bestFit="1" customWidth="1"/>
    <col min="2834" max="2834" width="12.7109375" style="2658" customWidth="1"/>
    <col min="2835" max="3071" width="9.140625" style="2658"/>
    <col min="3072" max="3072" width="7" style="2658" customWidth="1"/>
    <col min="3073" max="3073" width="53.140625" style="2658" customWidth="1"/>
    <col min="3074" max="3074" width="4.85546875" style="2658" bestFit="1" customWidth="1"/>
    <col min="3075" max="3075" width="6" style="2658" bestFit="1" customWidth="1"/>
    <col min="3076" max="3076" width="9.140625" style="2658" bestFit="1" customWidth="1"/>
    <col min="3077" max="3077" width="9.7109375" style="2658" customWidth="1"/>
    <col min="3078" max="3078" width="4.42578125" style="2658" bestFit="1" customWidth="1"/>
    <col min="3079" max="3079" width="8.140625" style="2658" bestFit="1" customWidth="1"/>
    <col min="3080" max="3080" width="4.42578125" style="2658" bestFit="1" customWidth="1"/>
    <col min="3081" max="3081" width="2.42578125" style="2658" customWidth="1"/>
    <col min="3082" max="3082" width="10.42578125" style="2658" bestFit="1" customWidth="1"/>
    <col min="3083" max="3083" width="8.85546875" style="2658" customWidth="1"/>
    <col min="3084" max="3084" width="11" style="2658" customWidth="1"/>
    <col min="3085" max="3085" width="10.42578125" style="2658" bestFit="1" customWidth="1"/>
    <col min="3086" max="3086" width="10.5703125" style="2658" customWidth="1"/>
    <col min="3087" max="3087" width="8.7109375" style="2658" bestFit="1" customWidth="1"/>
    <col min="3088" max="3088" width="10.42578125" style="2658" bestFit="1" customWidth="1"/>
    <col min="3089" max="3089" width="10" style="2658" bestFit="1" customWidth="1"/>
    <col min="3090" max="3090" width="12.7109375" style="2658" customWidth="1"/>
    <col min="3091" max="3327" width="9.140625" style="2658"/>
    <col min="3328" max="3328" width="7" style="2658" customWidth="1"/>
    <col min="3329" max="3329" width="53.140625" style="2658" customWidth="1"/>
    <col min="3330" max="3330" width="4.85546875" style="2658" bestFit="1" customWidth="1"/>
    <col min="3331" max="3331" width="6" style="2658" bestFit="1" customWidth="1"/>
    <col min="3332" max="3332" width="9.140625" style="2658" bestFit="1" customWidth="1"/>
    <col min="3333" max="3333" width="9.7109375" style="2658" customWidth="1"/>
    <col min="3334" max="3334" width="4.42578125" style="2658" bestFit="1" customWidth="1"/>
    <col min="3335" max="3335" width="8.140625" style="2658" bestFit="1" customWidth="1"/>
    <col min="3336" max="3336" width="4.42578125" style="2658" bestFit="1" customWidth="1"/>
    <col min="3337" max="3337" width="2.42578125" style="2658" customWidth="1"/>
    <col min="3338" max="3338" width="10.42578125" style="2658" bestFit="1" customWidth="1"/>
    <col min="3339" max="3339" width="8.85546875" style="2658" customWidth="1"/>
    <col min="3340" max="3340" width="11" style="2658" customWidth="1"/>
    <col min="3341" max="3341" width="10.42578125" style="2658" bestFit="1" customWidth="1"/>
    <col min="3342" max="3342" width="10.5703125" style="2658" customWidth="1"/>
    <col min="3343" max="3343" width="8.7109375" style="2658" bestFit="1" customWidth="1"/>
    <col min="3344" max="3344" width="10.42578125" style="2658" bestFit="1" customWidth="1"/>
    <col min="3345" max="3345" width="10" style="2658" bestFit="1" customWidth="1"/>
    <col min="3346" max="3346" width="12.7109375" style="2658" customWidth="1"/>
    <col min="3347" max="3583" width="9.140625" style="2658"/>
    <col min="3584" max="3584" width="7" style="2658" customWidth="1"/>
    <col min="3585" max="3585" width="53.140625" style="2658" customWidth="1"/>
    <col min="3586" max="3586" width="4.85546875" style="2658" bestFit="1" customWidth="1"/>
    <col min="3587" max="3587" width="6" style="2658" bestFit="1" customWidth="1"/>
    <col min="3588" max="3588" width="9.140625" style="2658" bestFit="1" customWidth="1"/>
    <col min="3589" max="3589" width="9.7109375" style="2658" customWidth="1"/>
    <col min="3590" max="3590" width="4.42578125" style="2658" bestFit="1" customWidth="1"/>
    <col min="3591" max="3591" width="8.140625" style="2658" bestFit="1" customWidth="1"/>
    <col min="3592" max="3592" width="4.42578125" style="2658" bestFit="1" customWidth="1"/>
    <col min="3593" max="3593" width="2.42578125" style="2658" customWidth="1"/>
    <col min="3594" max="3594" width="10.42578125" style="2658" bestFit="1" customWidth="1"/>
    <col min="3595" max="3595" width="8.85546875" style="2658" customWidth="1"/>
    <col min="3596" max="3596" width="11" style="2658" customWidth="1"/>
    <col min="3597" max="3597" width="10.42578125" style="2658" bestFit="1" customWidth="1"/>
    <col min="3598" max="3598" width="10.5703125" style="2658" customWidth="1"/>
    <col min="3599" max="3599" width="8.7109375" style="2658" bestFit="1" customWidth="1"/>
    <col min="3600" max="3600" width="10.42578125" style="2658" bestFit="1" customWidth="1"/>
    <col min="3601" max="3601" width="10" style="2658" bestFit="1" customWidth="1"/>
    <col min="3602" max="3602" width="12.7109375" style="2658" customWidth="1"/>
    <col min="3603" max="3839" width="9.140625" style="2658"/>
    <col min="3840" max="3840" width="7" style="2658" customWidth="1"/>
    <col min="3841" max="3841" width="53.140625" style="2658" customWidth="1"/>
    <col min="3842" max="3842" width="4.85546875" style="2658" bestFit="1" customWidth="1"/>
    <col min="3843" max="3843" width="6" style="2658" bestFit="1" customWidth="1"/>
    <col min="3844" max="3844" width="9.140625" style="2658" bestFit="1" customWidth="1"/>
    <col min="3845" max="3845" width="9.7109375" style="2658" customWidth="1"/>
    <col min="3846" max="3846" width="4.42578125" style="2658" bestFit="1" customWidth="1"/>
    <col min="3847" max="3847" width="8.140625" style="2658" bestFit="1" customWidth="1"/>
    <col min="3848" max="3848" width="4.42578125" style="2658" bestFit="1" customWidth="1"/>
    <col min="3849" max="3849" width="2.42578125" style="2658" customWidth="1"/>
    <col min="3850" max="3850" width="10.42578125" style="2658" bestFit="1" customWidth="1"/>
    <col min="3851" max="3851" width="8.85546875" style="2658" customWidth="1"/>
    <col min="3852" max="3852" width="11" style="2658" customWidth="1"/>
    <col min="3853" max="3853" width="10.42578125" style="2658" bestFit="1" customWidth="1"/>
    <col min="3854" max="3854" width="10.5703125" style="2658" customWidth="1"/>
    <col min="3855" max="3855" width="8.7109375" style="2658" bestFit="1" customWidth="1"/>
    <col min="3856" max="3856" width="10.42578125" style="2658" bestFit="1" customWidth="1"/>
    <col min="3857" max="3857" width="10" style="2658" bestFit="1" customWidth="1"/>
    <col min="3858" max="3858" width="12.7109375" style="2658" customWidth="1"/>
    <col min="3859" max="4095" width="9.140625" style="2658"/>
    <col min="4096" max="4096" width="7" style="2658" customWidth="1"/>
    <col min="4097" max="4097" width="53.140625" style="2658" customWidth="1"/>
    <col min="4098" max="4098" width="4.85546875" style="2658" bestFit="1" customWidth="1"/>
    <col min="4099" max="4099" width="6" style="2658" bestFit="1" customWidth="1"/>
    <col min="4100" max="4100" width="9.140625" style="2658" bestFit="1" customWidth="1"/>
    <col min="4101" max="4101" width="9.7109375" style="2658" customWidth="1"/>
    <col min="4102" max="4102" width="4.42578125" style="2658" bestFit="1" customWidth="1"/>
    <col min="4103" max="4103" width="8.140625" style="2658" bestFit="1" customWidth="1"/>
    <col min="4104" max="4104" width="4.42578125" style="2658" bestFit="1" customWidth="1"/>
    <col min="4105" max="4105" width="2.42578125" style="2658" customWidth="1"/>
    <col min="4106" max="4106" width="10.42578125" style="2658" bestFit="1" customWidth="1"/>
    <col min="4107" max="4107" width="8.85546875" style="2658" customWidth="1"/>
    <col min="4108" max="4108" width="11" style="2658" customWidth="1"/>
    <col min="4109" max="4109" width="10.42578125" style="2658" bestFit="1" customWidth="1"/>
    <col min="4110" max="4110" width="10.5703125" style="2658" customWidth="1"/>
    <col min="4111" max="4111" width="8.7109375" style="2658" bestFit="1" customWidth="1"/>
    <col min="4112" max="4112" width="10.42578125" style="2658" bestFit="1" customWidth="1"/>
    <col min="4113" max="4113" width="10" style="2658" bestFit="1" customWidth="1"/>
    <col min="4114" max="4114" width="12.7109375" style="2658" customWidth="1"/>
    <col min="4115" max="4351" width="9.140625" style="2658"/>
    <col min="4352" max="4352" width="7" style="2658" customWidth="1"/>
    <col min="4353" max="4353" width="53.140625" style="2658" customWidth="1"/>
    <col min="4354" max="4354" width="4.85546875" style="2658" bestFit="1" customWidth="1"/>
    <col min="4355" max="4355" width="6" style="2658" bestFit="1" customWidth="1"/>
    <col min="4356" max="4356" width="9.140625" style="2658" bestFit="1" customWidth="1"/>
    <col min="4357" max="4357" width="9.7109375" style="2658" customWidth="1"/>
    <col min="4358" max="4358" width="4.42578125" style="2658" bestFit="1" customWidth="1"/>
    <col min="4359" max="4359" width="8.140625" style="2658" bestFit="1" customWidth="1"/>
    <col min="4360" max="4360" width="4.42578125" style="2658" bestFit="1" customWidth="1"/>
    <col min="4361" max="4361" width="2.42578125" style="2658" customWidth="1"/>
    <col min="4362" max="4362" width="10.42578125" style="2658" bestFit="1" customWidth="1"/>
    <col min="4363" max="4363" width="8.85546875" style="2658" customWidth="1"/>
    <col min="4364" max="4364" width="11" style="2658" customWidth="1"/>
    <col min="4365" max="4365" width="10.42578125" style="2658" bestFit="1" customWidth="1"/>
    <col min="4366" max="4366" width="10.5703125" style="2658" customWidth="1"/>
    <col min="4367" max="4367" width="8.7109375" style="2658" bestFit="1" customWidth="1"/>
    <col min="4368" max="4368" width="10.42578125" style="2658" bestFit="1" customWidth="1"/>
    <col min="4369" max="4369" width="10" style="2658" bestFit="1" customWidth="1"/>
    <col min="4370" max="4370" width="12.7109375" style="2658" customWidth="1"/>
    <col min="4371" max="4607" width="9.140625" style="2658"/>
    <col min="4608" max="4608" width="7" style="2658" customWidth="1"/>
    <col min="4609" max="4609" width="53.140625" style="2658" customWidth="1"/>
    <col min="4610" max="4610" width="4.85546875" style="2658" bestFit="1" customWidth="1"/>
    <col min="4611" max="4611" width="6" style="2658" bestFit="1" customWidth="1"/>
    <col min="4612" max="4612" width="9.140625" style="2658" bestFit="1" customWidth="1"/>
    <col min="4613" max="4613" width="9.7109375" style="2658" customWidth="1"/>
    <col min="4614" max="4614" width="4.42578125" style="2658" bestFit="1" customWidth="1"/>
    <col min="4615" max="4615" width="8.140625" style="2658" bestFit="1" customWidth="1"/>
    <col min="4616" max="4616" width="4.42578125" style="2658" bestFit="1" customWidth="1"/>
    <col min="4617" max="4617" width="2.42578125" style="2658" customWidth="1"/>
    <col min="4618" max="4618" width="10.42578125" style="2658" bestFit="1" customWidth="1"/>
    <col min="4619" max="4619" width="8.85546875" style="2658" customWidth="1"/>
    <col min="4620" max="4620" width="11" style="2658" customWidth="1"/>
    <col min="4621" max="4621" width="10.42578125" style="2658" bestFit="1" customWidth="1"/>
    <col min="4622" max="4622" width="10.5703125" style="2658" customWidth="1"/>
    <col min="4623" max="4623" width="8.7109375" style="2658" bestFit="1" customWidth="1"/>
    <col min="4624" max="4624" width="10.42578125" style="2658" bestFit="1" customWidth="1"/>
    <col min="4625" max="4625" width="10" style="2658" bestFit="1" customWidth="1"/>
    <col min="4626" max="4626" width="12.7109375" style="2658" customWidth="1"/>
    <col min="4627" max="4863" width="9.140625" style="2658"/>
    <col min="4864" max="4864" width="7" style="2658" customWidth="1"/>
    <col min="4865" max="4865" width="53.140625" style="2658" customWidth="1"/>
    <col min="4866" max="4866" width="4.85546875" style="2658" bestFit="1" customWidth="1"/>
    <col min="4867" max="4867" width="6" style="2658" bestFit="1" customWidth="1"/>
    <col min="4868" max="4868" width="9.140625" style="2658" bestFit="1" customWidth="1"/>
    <col min="4869" max="4869" width="9.7109375" style="2658" customWidth="1"/>
    <col min="4870" max="4870" width="4.42578125" style="2658" bestFit="1" customWidth="1"/>
    <col min="4871" max="4871" width="8.140625" style="2658" bestFit="1" customWidth="1"/>
    <col min="4872" max="4872" width="4.42578125" style="2658" bestFit="1" customWidth="1"/>
    <col min="4873" max="4873" width="2.42578125" style="2658" customWidth="1"/>
    <col min="4874" max="4874" width="10.42578125" style="2658" bestFit="1" customWidth="1"/>
    <col min="4875" max="4875" width="8.85546875" style="2658" customWidth="1"/>
    <col min="4876" max="4876" width="11" style="2658" customWidth="1"/>
    <col min="4877" max="4877" width="10.42578125" style="2658" bestFit="1" customWidth="1"/>
    <col min="4878" max="4878" width="10.5703125" style="2658" customWidth="1"/>
    <col min="4879" max="4879" width="8.7109375" style="2658" bestFit="1" customWidth="1"/>
    <col min="4880" max="4880" width="10.42578125" style="2658" bestFit="1" customWidth="1"/>
    <col min="4881" max="4881" width="10" style="2658" bestFit="1" customWidth="1"/>
    <col min="4882" max="4882" width="12.7109375" style="2658" customWidth="1"/>
    <col min="4883" max="5119" width="9.140625" style="2658"/>
    <col min="5120" max="5120" width="7" style="2658" customWidth="1"/>
    <col min="5121" max="5121" width="53.140625" style="2658" customWidth="1"/>
    <col min="5122" max="5122" width="4.85546875" style="2658" bestFit="1" customWidth="1"/>
    <col min="5123" max="5123" width="6" style="2658" bestFit="1" customWidth="1"/>
    <col min="5124" max="5124" width="9.140625" style="2658" bestFit="1" customWidth="1"/>
    <col min="5125" max="5125" width="9.7109375" style="2658" customWidth="1"/>
    <col min="5126" max="5126" width="4.42578125" style="2658" bestFit="1" customWidth="1"/>
    <col min="5127" max="5127" width="8.140625" style="2658" bestFit="1" customWidth="1"/>
    <col min="5128" max="5128" width="4.42578125" style="2658" bestFit="1" customWidth="1"/>
    <col min="5129" max="5129" width="2.42578125" style="2658" customWidth="1"/>
    <col min="5130" max="5130" width="10.42578125" style="2658" bestFit="1" customWidth="1"/>
    <col min="5131" max="5131" width="8.85546875" style="2658" customWidth="1"/>
    <col min="5132" max="5132" width="11" style="2658" customWidth="1"/>
    <col min="5133" max="5133" width="10.42578125" style="2658" bestFit="1" customWidth="1"/>
    <col min="5134" max="5134" width="10.5703125" style="2658" customWidth="1"/>
    <col min="5135" max="5135" width="8.7109375" style="2658" bestFit="1" customWidth="1"/>
    <col min="5136" max="5136" width="10.42578125" style="2658" bestFit="1" customWidth="1"/>
    <col min="5137" max="5137" width="10" style="2658" bestFit="1" customWidth="1"/>
    <col min="5138" max="5138" width="12.7109375" style="2658" customWidth="1"/>
    <col min="5139" max="5375" width="9.140625" style="2658"/>
    <col min="5376" max="5376" width="7" style="2658" customWidth="1"/>
    <col min="5377" max="5377" width="53.140625" style="2658" customWidth="1"/>
    <col min="5378" max="5378" width="4.85546875" style="2658" bestFit="1" customWidth="1"/>
    <col min="5379" max="5379" width="6" style="2658" bestFit="1" customWidth="1"/>
    <col min="5380" max="5380" width="9.140625" style="2658" bestFit="1" customWidth="1"/>
    <col min="5381" max="5381" width="9.7109375" style="2658" customWidth="1"/>
    <col min="5382" max="5382" width="4.42578125" style="2658" bestFit="1" customWidth="1"/>
    <col min="5383" max="5383" width="8.140625" style="2658" bestFit="1" customWidth="1"/>
    <col min="5384" max="5384" width="4.42578125" style="2658" bestFit="1" customWidth="1"/>
    <col min="5385" max="5385" width="2.42578125" style="2658" customWidth="1"/>
    <col min="5386" max="5386" width="10.42578125" style="2658" bestFit="1" customWidth="1"/>
    <col min="5387" max="5387" width="8.85546875" style="2658" customWidth="1"/>
    <col min="5388" max="5388" width="11" style="2658" customWidth="1"/>
    <col min="5389" max="5389" width="10.42578125" style="2658" bestFit="1" customWidth="1"/>
    <col min="5390" max="5390" width="10.5703125" style="2658" customWidth="1"/>
    <col min="5391" max="5391" width="8.7109375" style="2658" bestFit="1" customWidth="1"/>
    <col min="5392" max="5392" width="10.42578125" style="2658" bestFit="1" customWidth="1"/>
    <col min="5393" max="5393" width="10" style="2658" bestFit="1" customWidth="1"/>
    <col min="5394" max="5394" width="12.7109375" style="2658" customWidth="1"/>
    <col min="5395" max="5631" width="9.140625" style="2658"/>
    <col min="5632" max="5632" width="7" style="2658" customWidth="1"/>
    <col min="5633" max="5633" width="53.140625" style="2658" customWidth="1"/>
    <col min="5634" max="5634" width="4.85546875" style="2658" bestFit="1" customWidth="1"/>
    <col min="5635" max="5635" width="6" style="2658" bestFit="1" customWidth="1"/>
    <col min="5636" max="5636" width="9.140625" style="2658" bestFit="1" customWidth="1"/>
    <col min="5637" max="5637" width="9.7109375" style="2658" customWidth="1"/>
    <col min="5638" max="5638" width="4.42578125" style="2658" bestFit="1" customWidth="1"/>
    <col min="5639" max="5639" width="8.140625" style="2658" bestFit="1" customWidth="1"/>
    <col min="5640" max="5640" width="4.42578125" style="2658" bestFit="1" customWidth="1"/>
    <col min="5641" max="5641" width="2.42578125" style="2658" customWidth="1"/>
    <col min="5642" max="5642" width="10.42578125" style="2658" bestFit="1" customWidth="1"/>
    <col min="5643" max="5643" width="8.85546875" style="2658" customWidth="1"/>
    <col min="5644" max="5644" width="11" style="2658" customWidth="1"/>
    <col min="5645" max="5645" width="10.42578125" style="2658" bestFit="1" customWidth="1"/>
    <col min="5646" max="5646" width="10.5703125" style="2658" customWidth="1"/>
    <col min="5647" max="5647" width="8.7109375" style="2658" bestFit="1" customWidth="1"/>
    <col min="5648" max="5648" width="10.42578125" style="2658" bestFit="1" customWidth="1"/>
    <col min="5649" max="5649" width="10" style="2658" bestFit="1" customWidth="1"/>
    <col min="5650" max="5650" width="12.7109375" style="2658" customWidth="1"/>
    <col min="5651" max="5887" width="9.140625" style="2658"/>
    <col min="5888" max="5888" width="7" style="2658" customWidth="1"/>
    <col min="5889" max="5889" width="53.140625" style="2658" customWidth="1"/>
    <col min="5890" max="5890" width="4.85546875" style="2658" bestFit="1" customWidth="1"/>
    <col min="5891" max="5891" width="6" style="2658" bestFit="1" customWidth="1"/>
    <col min="5892" max="5892" width="9.140625" style="2658" bestFit="1" customWidth="1"/>
    <col min="5893" max="5893" width="9.7109375" style="2658" customWidth="1"/>
    <col min="5894" max="5894" width="4.42578125" style="2658" bestFit="1" customWidth="1"/>
    <col min="5895" max="5895" width="8.140625" style="2658" bestFit="1" customWidth="1"/>
    <col min="5896" max="5896" width="4.42578125" style="2658" bestFit="1" customWidth="1"/>
    <col min="5897" max="5897" width="2.42578125" style="2658" customWidth="1"/>
    <col min="5898" max="5898" width="10.42578125" style="2658" bestFit="1" customWidth="1"/>
    <col min="5899" max="5899" width="8.85546875" style="2658" customWidth="1"/>
    <col min="5900" max="5900" width="11" style="2658" customWidth="1"/>
    <col min="5901" max="5901" width="10.42578125" style="2658" bestFit="1" customWidth="1"/>
    <col min="5902" max="5902" width="10.5703125" style="2658" customWidth="1"/>
    <col min="5903" max="5903" width="8.7109375" style="2658" bestFit="1" customWidth="1"/>
    <col min="5904" max="5904" width="10.42578125" style="2658" bestFit="1" customWidth="1"/>
    <col min="5905" max="5905" width="10" style="2658" bestFit="1" customWidth="1"/>
    <col min="5906" max="5906" width="12.7109375" style="2658" customWidth="1"/>
    <col min="5907" max="6143" width="9.140625" style="2658"/>
    <col min="6144" max="6144" width="7" style="2658" customWidth="1"/>
    <col min="6145" max="6145" width="53.140625" style="2658" customWidth="1"/>
    <col min="6146" max="6146" width="4.85546875" style="2658" bestFit="1" customWidth="1"/>
    <col min="6147" max="6147" width="6" style="2658" bestFit="1" customWidth="1"/>
    <col min="6148" max="6148" width="9.140625" style="2658" bestFit="1" customWidth="1"/>
    <col min="6149" max="6149" width="9.7109375" style="2658" customWidth="1"/>
    <col min="6150" max="6150" width="4.42578125" style="2658" bestFit="1" customWidth="1"/>
    <col min="6151" max="6151" width="8.140625" style="2658" bestFit="1" customWidth="1"/>
    <col min="6152" max="6152" width="4.42578125" style="2658" bestFit="1" customWidth="1"/>
    <col min="6153" max="6153" width="2.42578125" style="2658" customWidth="1"/>
    <col min="6154" max="6154" width="10.42578125" style="2658" bestFit="1" customWidth="1"/>
    <col min="6155" max="6155" width="8.85546875" style="2658" customWidth="1"/>
    <col min="6156" max="6156" width="11" style="2658" customWidth="1"/>
    <col min="6157" max="6157" width="10.42578125" style="2658" bestFit="1" customWidth="1"/>
    <col min="6158" max="6158" width="10.5703125" style="2658" customWidth="1"/>
    <col min="6159" max="6159" width="8.7109375" style="2658" bestFit="1" customWidth="1"/>
    <col min="6160" max="6160" width="10.42578125" style="2658" bestFit="1" customWidth="1"/>
    <col min="6161" max="6161" width="10" style="2658" bestFit="1" customWidth="1"/>
    <col min="6162" max="6162" width="12.7109375" style="2658" customWidth="1"/>
    <col min="6163" max="6399" width="9.140625" style="2658"/>
    <col min="6400" max="6400" width="7" style="2658" customWidth="1"/>
    <col min="6401" max="6401" width="53.140625" style="2658" customWidth="1"/>
    <col min="6402" max="6402" width="4.85546875" style="2658" bestFit="1" customWidth="1"/>
    <col min="6403" max="6403" width="6" style="2658" bestFit="1" customWidth="1"/>
    <col min="6404" max="6404" width="9.140625" style="2658" bestFit="1" customWidth="1"/>
    <col min="6405" max="6405" width="9.7109375" style="2658" customWidth="1"/>
    <col min="6406" max="6406" width="4.42578125" style="2658" bestFit="1" customWidth="1"/>
    <col min="6407" max="6407" width="8.140625" style="2658" bestFit="1" customWidth="1"/>
    <col min="6408" max="6408" width="4.42578125" style="2658" bestFit="1" customWidth="1"/>
    <col min="6409" max="6409" width="2.42578125" style="2658" customWidth="1"/>
    <col min="6410" max="6410" width="10.42578125" style="2658" bestFit="1" customWidth="1"/>
    <col min="6411" max="6411" width="8.85546875" style="2658" customWidth="1"/>
    <col min="6412" max="6412" width="11" style="2658" customWidth="1"/>
    <col min="6413" max="6413" width="10.42578125" style="2658" bestFit="1" customWidth="1"/>
    <col min="6414" max="6414" width="10.5703125" style="2658" customWidth="1"/>
    <col min="6415" max="6415" width="8.7109375" style="2658" bestFit="1" customWidth="1"/>
    <col min="6416" max="6416" width="10.42578125" style="2658" bestFit="1" customWidth="1"/>
    <col min="6417" max="6417" width="10" style="2658" bestFit="1" customWidth="1"/>
    <col min="6418" max="6418" width="12.7109375" style="2658" customWidth="1"/>
    <col min="6419" max="6655" width="9.140625" style="2658"/>
    <col min="6656" max="6656" width="7" style="2658" customWidth="1"/>
    <col min="6657" max="6657" width="53.140625" style="2658" customWidth="1"/>
    <col min="6658" max="6658" width="4.85546875" style="2658" bestFit="1" customWidth="1"/>
    <col min="6659" max="6659" width="6" style="2658" bestFit="1" customWidth="1"/>
    <col min="6660" max="6660" width="9.140625" style="2658" bestFit="1" customWidth="1"/>
    <col min="6661" max="6661" width="9.7109375" style="2658" customWidth="1"/>
    <col min="6662" max="6662" width="4.42578125" style="2658" bestFit="1" customWidth="1"/>
    <col min="6663" max="6663" width="8.140625" style="2658" bestFit="1" customWidth="1"/>
    <col min="6664" max="6664" width="4.42578125" style="2658" bestFit="1" customWidth="1"/>
    <col min="6665" max="6665" width="2.42578125" style="2658" customWidth="1"/>
    <col min="6666" max="6666" width="10.42578125" style="2658" bestFit="1" customWidth="1"/>
    <col min="6667" max="6667" width="8.85546875" style="2658" customWidth="1"/>
    <col min="6668" max="6668" width="11" style="2658" customWidth="1"/>
    <col min="6669" max="6669" width="10.42578125" style="2658" bestFit="1" customWidth="1"/>
    <col min="6670" max="6670" width="10.5703125" style="2658" customWidth="1"/>
    <col min="6671" max="6671" width="8.7109375" style="2658" bestFit="1" customWidth="1"/>
    <col min="6672" max="6672" width="10.42578125" style="2658" bestFit="1" customWidth="1"/>
    <col min="6673" max="6673" width="10" style="2658" bestFit="1" customWidth="1"/>
    <col min="6674" max="6674" width="12.7109375" style="2658" customWidth="1"/>
    <col min="6675" max="6911" width="9.140625" style="2658"/>
    <col min="6912" max="6912" width="7" style="2658" customWidth="1"/>
    <col min="6913" max="6913" width="53.140625" style="2658" customWidth="1"/>
    <col min="6914" max="6914" width="4.85546875" style="2658" bestFit="1" customWidth="1"/>
    <col min="6915" max="6915" width="6" style="2658" bestFit="1" customWidth="1"/>
    <col min="6916" max="6916" width="9.140625" style="2658" bestFit="1" customWidth="1"/>
    <col min="6917" max="6917" width="9.7109375" style="2658" customWidth="1"/>
    <col min="6918" max="6918" width="4.42578125" style="2658" bestFit="1" customWidth="1"/>
    <col min="6919" max="6919" width="8.140625" style="2658" bestFit="1" customWidth="1"/>
    <col min="6920" max="6920" width="4.42578125" style="2658" bestFit="1" customWidth="1"/>
    <col min="6921" max="6921" width="2.42578125" style="2658" customWidth="1"/>
    <col min="6922" max="6922" width="10.42578125" style="2658" bestFit="1" customWidth="1"/>
    <col min="6923" max="6923" width="8.85546875" style="2658" customWidth="1"/>
    <col min="6924" max="6924" width="11" style="2658" customWidth="1"/>
    <col min="6925" max="6925" width="10.42578125" style="2658" bestFit="1" customWidth="1"/>
    <col min="6926" max="6926" width="10.5703125" style="2658" customWidth="1"/>
    <col min="6927" max="6927" width="8.7109375" style="2658" bestFit="1" customWidth="1"/>
    <col min="6928" max="6928" width="10.42578125" style="2658" bestFit="1" customWidth="1"/>
    <col min="6929" max="6929" width="10" style="2658" bestFit="1" customWidth="1"/>
    <col min="6930" max="6930" width="12.7109375" style="2658" customWidth="1"/>
    <col min="6931" max="7167" width="9.140625" style="2658"/>
    <col min="7168" max="7168" width="7" style="2658" customWidth="1"/>
    <col min="7169" max="7169" width="53.140625" style="2658" customWidth="1"/>
    <col min="7170" max="7170" width="4.85546875" style="2658" bestFit="1" customWidth="1"/>
    <col min="7171" max="7171" width="6" style="2658" bestFit="1" customWidth="1"/>
    <col min="7172" max="7172" width="9.140625" style="2658" bestFit="1" customWidth="1"/>
    <col min="7173" max="7173" width="9.7109375" style="2658" customWidth="1"/>
    <col min="7174" max="7174" width="4.42578125" style="2658" bestFit="1" customWidth="1"/>
    <col min="7175" max="7175" width="8.140625" style="2658" bestFit="1" customWidth="1"/>
    <col min="7176" max="7176" width="4.42578125" style="2658" bestFit="1" customWidth="1"/>
    <col min="7177" max="7177" width="2.42578125" style="2658" customWidth="1"/>
    <col min="7178" max="7178" width="10.42578125" style="2658" bestFit="1" customWidth="1"/>
    <col min="7179" max="7179" width="8.85546875" style="2658" customWidth="1"/>
    <col min="7180" max="7180" width="11" style="2658" customWidth="1"/>
    <col min="7181" max="7181" width="10.42578125" style="2658" bestFit="1" customWidth="1"/>
    <col min="7182" max="7182" width="10.5703125" style="2658" customWidth="1"/>
    <col min="7183" max="7183" width="8.7109375" style="2658" bestFit="1" customWidth="1"/>
    <col min="7184" max="7184" width="10.42578125" style="2658" bestFit="1" customWidth="1"/>
    <col min="7185" max="7185" width="10" style="2658" bestFit="1" customWidth="1"/>
    <col min="7186" max="7186" width="12.7109375" style="2658" customWidth="1"/>
    <col min="7187" max="7423" width="9.140625" style="2658"/>
    <col min="7424" max="7424" width="7" style="2658" customWidth="1"/>
    <col min="7425" max="7425" width="53.140625" style="2658" customWidth="1"/>
    <col min="7426" max="7426" width="4.85546875" style="2658" bestFit="1" customWidth="1"/>
    <col min="7427" max="7427" width="6" style="2658" bestFit="1" customWidth="1"/>
    <col min="7428" max="7428" width="9.140625" style="2658" bestFit="1" customWidth="1"/>
    <col min="7429" max="7429" width="9.7109375" style="2658" customWidth="1"/>
    <col min="7430" max="7430" width="4.42578125" style="2658" bestFit="1" customWidth="1"/>
    <col min="7431" max="7431" width="8.140625" style="2658" bestFit="1" customWidth="1"/>
    <col min="7432" max="7432" width="4.42578125" style="2658" bestFit="1" customWidth="1"/>
    <col min="7433" max="7433" width="2.42578125" style="2658" customWidth="1"/>
    <col min="7434" max="7434" width="10.42578125" style="2658" bestFit="1" customWidth="1"/>
    <col min="7435" max="7435" width="8.85546875" style="2658" customWidth="1"/>
    <col min="7436" max="7436" width="11" style="2658" customWidth="1"/>
    <col min="7437" max="7437" width="10.42578125" style="2658" bestFit="1" customWidth="1"/>
    <col min="7438" max="7438" width="10.5703125" style="2658" customWidth="1"/>
    <col min="7439" max="7439" width="8.7109375" style="2658" bestFit="1" customWidth="1"/>
    <col min="7440" max="7440" width="10.42578125" style="2658" bestFit="1" customWidth="1"/>
    <col min="7441" max="7441" width="10" style="2658" bestFit="1" customWidth="1"/>
    <col min="7442" max="7442" width="12.7109375" style="2658" customWidth="1"/>
    <col min="7443" max="7679" width="9.140625" style="2658"/>
    <col min="7680" max="7680" width="7" style="2658" customWidth="1"/>
    <col min="7681" max="7681" width="53.140625" style="2658" customWidth="1"/>
    <col min="7682" max="7682" width="4.85546875" style="2658" bestFit="1" customWidth="1"/>
    <col min="7683" max="7683" width="6" style="2658" bestFit="1" customWidth="1"/>
    <col min="7684" max="7684" width="9.140625" style="2658" bestFit="1" customWidth="1"/>
    <col min="7685" max="7685" width="9.7109375" style="2658" customWidth="1"/>
    <col min="7686" max="7686" width="4.42578125" style="2658" bestFit="1" customWidth="1"/>
    <col min="7687" max="7687" width="8.140625" style="2658" bestFit="1" customWidth="1"/>
    <col min="7688" max="7688" width="4.42578125" style="2658" bestFit="1" customWidth="1"/>
    <col min="7689" max="7689" width="2.42578125" style="2658" customWidth="1"/>
    <col min="7690" max="7690" width="10.42578125" style="2658" bestFit="1" customWidth="1"/>
    <col min="7691" max="7691" width="8.85546875" style="2658" customWidth="1"/>
    <col min="7692" max="7692" width="11" style="2658" customWidth="1"/>
    <col min="7693" max="7693" width="10.42578125" style="2658" bestFit="1" customWidth="1"/>
    <col min="7694" max="7694" width="10.5703125" style="2658" customWidth="1"/>
    <col min="7695" max="7695" width="8.7109375" style="2658" bestFit="1" customWidth="1"/>
    <col min="7696" max="7696" width="10.42578125" style="2658" bestFit="1" customWidth="1"/>
    <col min="7697" max="7697" width="10" style="2658" bestFit="1" customWidth="1"/>
    <col min="7698" max="7698" width="12.7109375" style="2658" customWidth="1"/>
    <col min="7699" max="7935" width="9.140625" style="2658"/>
    <col min="7936" max="7936" width="7" style="2658" customWidth="1"/>
    <col min="7937" max="7937" width="53.140625" style="2658" customWidth="1"/>
    <col min="7938" max="7938" width="4.85546875" style="2658" bestFit="1" customWidth="1"/>
    <col min="7939" max="7939" width="6" style="2658" bestFit="1" customWidth="1"/>
    <col min="7940" max="7940" width="9.140625" style="2658" bestFit="1" customWidth="1"/>
    <col min="7941" max="7941" width="9.7109375" style="2658" customWidth="1"/>
    <col min="7942" max="7942" width="4.42578125" style="2658" bestFit="1" customWidth="1"/>
    <col min="7943" max="7943" width="8.140625" style="2658" bestFit="1" customWidth="1"/>
    <col min="7944" max="7944" width="4.42578125" style="2658" bestFit="1" customWidth="1"/>
    <col min="7945" max="7945" width="2.42578125" style="2658" customWidth="1"/>
    <col min="7946" max="7946" width="10.42578125" style="2658" bestFit="1" customWidth="1"/>
    <col min="7947" max="7947" width="8.85546875" style="2658" customWidth="1"/>
    <col min="7948" max="7948" width="11" style="2658" customWidth="1"/>
    <col min="7949" max="7949" width="10.42578125" style="2658" bestFit="1" customWidth="1"/>
    <col min="7950" max="7950" width="10.5703125" style="2658" customWidth="1"/>
    <col min="7951" max="7951" width="8.7109375" style="2658" bestFit="1" customWidth="1"/>
    <col min="7952" max="7952" width="10.42578125" style="2658" bestFit="1" customWidth="1"/>
    <col min="7953" max="7953" width="10" style="2658" bestFit="1" customWidth="1"/>
    <col min="7954" max="7954" width="12.7109375" style="2658" customWidth="1"/>
    <col min="7955" max="8191" width="9.140625" style="2658"/>
    <col min="8192" max="8192" width="7" style="2658" customWidth="1"/>
    <col min="8193" max="8193" width="53.140625" style="2658" customWidth="1"/>
    <col min="8194" max="8194" width="4.85546875" style="2658" bestFit="1" customWidth="1"/>
    <col min="8195" max="8195" width="6" style="2658" bestFit="1" customWidth="1"/>
    <col min="8196" max="8196" width="9.140625" style="2658" bestFit="1" customWidth="1"/>
    <col min="8197" max="8197" width="9.7109375" style="2658" customWidth="1"/>
    <col min="8198" max="8198" width="4.42578125" style="2658" bestFit="1" customWidth="1"/>
    <col min="8199" max="8199" width="8.140625" style="2658" bestFit="1" customWidth="1"/>
    <col min="8200" max="8200" width="4.42578125" style="2658" bestFit="1" customWidth="1"/>
    <col min="8201" max="8201" width="2.42578125" style="2658" customWidth="1"/>
    <col min="8202" max="8202" width="10.42578125" style="2658" bestFit="1" customWidth="1"/>
    <col min="8203" max="8203" width="8.85546875" style="2658" customWidth="1"/>
    <col min="8204" max="8204" width="11" style="2658" customWidth="1"/>
    <col min="8205" max="8205" width="10.42578125" style="2658" bestFit="1" customWidth="1"/>
    <col min="8206" max="8206" width="10.5703125" style="2658" customWidth="1"/>
    <col min="8207" max="8207" width="8.7109375" style="2658" bestFit="1" customWidth="1"/>
    <col min="8208" max="8208" width="10.42578125" style="2658" bestFit="1" customWidth="1"/>
    <col min="8209" max="8209" width="10" style="2658" bestFit="1" customWidth="1"/>
    <col min="8210" max="8210" width="12.7109375" style="2658" customWidth="1"/>
    <col min="8211" max="8447" width="9.140625" style="2658"/>
    <col min="8448" max="8448" width="7" style="2658" customWidth="1"/>
    <col min="8449" max="8449" width="53.140625" style="2658" customWidth="1"/>
    <col min="8450" max="8450" width="4.85546875" style="2658" bestFit="1" customWidth="1"/>
    <col min="8451" max="8451" width="6" style="2658" bestFit="1" customWidth="1"/>
    <col min="8452" max="8452" width="9.140625" style="2658" bestFit="1" customWidth="1"/>
    <col min="8453" max="8453" width="9.7109375" style="2658" customWidth="1"/>
    <col min="8454" max="8454" width="4.42578125" style="2658" bestFit="1" customWidth="1"/>
    <col min="8455" max="8455" width="8.140625" style="2658" bestFit="1" customWidth="1"/>
    <col min="8456" max="8456" width="4.42578125" style="2658" bestFit="1" customWidth="1"/>
    <col min="8457" max="8457" width="2.42578125" style="2658" customWidth="1"/>
    <col min="8458" max="8458" width="10.42578125" style="2658" bestFit="1" customWidth="1"/>
    <col min="8459" max="8459" width="8.85546875" style="2658" customWidth="1"/>
    <col min="8460" max="8460" width="11" style="2658" customWidth="1"/>
    <col min="8461" max="8461" width="10.42578125" style="2658" bestFit="1" customWidth="1"/>
    <col min="8462" max="8462" width="10.5703125" style="2658" customWidth="1"/>
    <col min="8463" max="8463" width="8.7109375" style="2658" bestFit="1" customWidth="1"/>
    <col min="8464" max="8464" width="10.42578125" style="2658" bestFit="1" customWidth="1"/>
    <col min="8465" max="8465" width="10" style="2658" bestFit="1" customWidth="1"/>
    <col min="8466" max="8466" width="12.7109375" style="2658" customWidth="1"/>
    <col min="8467" max="8703" width="9.140625" style="2658"/>
    <col min="8704" max="8704" width="7" style="2658" customWidth="1"/>
    <col min="8705" max="8705" width="53.140625" style="2658" customWidth="1"/>
    <col min="8706" max="8706" width="4.85546875" style="2658" bestFit="1" customWidth="1"/>
    <col min="8707" max="8707" width="6" style="2658" bestFit="1" customWidth="1"/>
    <col min="8708" max="8708" width="9.140625" style="2658" bestFit="1" customWidth="1"/>
    <col min="8709" max="8709" width="9.7109375" style="2658" customWidth="1"/>
    <col min="8710" max="8710" width="4.42578125" style="2658" bestFit="1" customWidth="1"/>
    <col min="8711" max="8711" width="8.140625" style="2658" bestFit="1" customWidth="1"/>
    <col min="8712" max="8712" width="4.42578125" style="2658" bestFit="1" customWidth="1"/>
    <col min="8713" max="8713" width="2.42578125" style="2658" customWidth="1"/>
    <col min="8714" max="8714" width="10.42578125" style="2658" bestFit="1" customWidth="1"/>
    <col min="8715" max="8715" width="8.85546875" style="2658" customWidth="1"/>
    <col min="8716" max="8716" width="11" style="2658" customWidth="1"/>
    <col min="8717" max="8717" width="10.42578125" style="2658" bestFit="1" customWidth="1"/>
    <col min="8718" max="8718" width="10.5703125" style="2658" customWidth="1"/>
    <col min="8719" max="8719" width="8.7109375" style="2658" bestFit="1" customWidth="1"/>
    <col min="8720" max="8720" width="10.42578125" style="2658" bestFit="1" customWidth="1"/>
    <col min="8721" max="8721" width="10" style="2658" bestFit="1" customWidth="1"/>
    <col min="8722" max="8722" width="12.7109375" style="2658" customWidth="1"/>
    <col min="8723" max="8959" width="9.140625" style="2658"/>
    <col min="8960" max="8960" width="7" style="2658" customWidth="1"/>
    <col min="8961" max="8961" width="53.140625" style="2658" customWidth="1"/>
    <col min="8962" max="8962" width="4.85546875" style="2658" bestFit="1" customWidth="1"/>
    <col min="8963" max="8963" width="6" style="2658" bestFit="1" customWidth="1"/>
    <col min="8964" max="8964" width="9.140625" style="2658" bestFit="1" customWidth="1"/>
    <col min="8965" max="8965" width="9.7109375" style="2658" customWidth="1"/>
    <col min="8966" max="8966" width="4.42578125" style="2658" bestFit="1" customWidth="1"/>
    <col min="8967" max="8967" width="8.140625" style="2658" bestFit="1" customWidth="1"/>
    <col min="8968" max="8968" width="4.42578125" style="2658" bestFit="1" customWidth="1"/>
    <col min="8969" max="8969" width="2.42578125" style="2658" customWidth="1"/>
    <col min="8970" max="8970" width="10.42578125" style="2658" bestFit="1" customWidth="1"/>
    <col min="8971" max="8971" width="8.85546875" style="2658" customWidth="1"/>
    <col min="8972" max="8972" width="11" style="2658" customWidth="1"/>
    <col min="8973" max="8973" width="10.42578125" style="2658" bestFit="1" customWidth="1"/>
    <col min="8974" max="8974" width="10.5703125" style="2658" customWidth="1"/>
    <col min="8975" max="8975" width="8.7109375" style="2658" bestFit="1" customWidth="1"/>
    <col min="8976" max="8976" width="10.42578125" style="2658" bestFit="1" customWidth="1"/>
    <col min="8977" max="8977" width="10" style="2658" bestFit="1" customWidth="1"/>
    <col min="8978" max="8978" width="12.7109375" style="2658" customWidth="1"/>
    <col min="8979" max="9215" width="9.140625" style="2658"/>
    <col min="9216" max="9216" width="7" style="2658" customWidth="1"/>
    <col min="9217" max="9217" width="53.140625" style="2658" customWidth="1"/>
    <col min="9218" max="9218" width="4.85546875" style="2658" bestFit="1" customWidth="1"/>
    <col min="9219" max="9219" width="6" style="2658" bestFit="1" customWidth="1"/>
    <col min="9220" max="9220" width="9.140625" style="2658" bestFit="1" customWidth="1"/>
    <col min="9221" max="9221" width="9.7109375" style="2658" customWidth="1"/>
    <col min="9222" max="9222" width="4.42578125" style="2658" bestFit="1" customWidth="1"/>
    <col min="9223" max="9223" width="8.140625" style="2658" bestFit="1" customWidth="1"/>
    <col min="9224" max="9224" width="4.42578125" style="2658" bestFit="1" customWidth="1"/>
    <col min="9225" max="9225" width="2.42578125" style="2658" customWidth="1"/>
    <col min="9226" max="9226" width="10.42578125" style="2658" bestFit="1" customWidth="1"/>
    <col min="9227" max="9227" width="8.85546875" style="2658" customWidth="1"/>
    <col min="9228" max="9228" width="11" style="2658" customWidth="1"/>
    <col min="9229" max="9229" width="10.42578125" style="2658" bestFit="1" customWidth="1"/>
    <col min="9230" max="9230" width="10.5703125" style="2658" customWidth="1"/>
    <col min="9231" max="9231" width="8.7109375" style="2658" bestFit="1" customWidth="1"/>
    <col min="9232" max="9232" width="10.42578125" style="2658" bestFit="1" customWidth="1"/>
    <col min="9233" max="9233" width="10" style="2658" bestFit="1" customWidth="1"/>
    <col min="9234" max="9234" width="12.7109375" style="2658" customWidth="1"/>
    <col min="9235" max="9471" width="9.140625" style="2658"/>
    <col min="9472" max="9472" width="7" style="2658" customWidth="1"/>
    <col min="9473" max="9473" width="53.140625" style="2658" customWidth="1"/>
    <col min="9474" max="9474" width="4.85546875" style="2658" bestFit="1" customWidth="1"/>
    <col min="9475" max="9475" width="6" style="2658" bestFit="1" customWidth="1"/>
    <col min="9476" max="9476" width="9.140625" style="2658" bestFit="1" customWidth="1"/>
    <col min="9477" max="9477" width="9.7109375" style="2658" customWidth="1"/>
    <col min="9478" max="9478" width="4.42578125" style="2658" bestFit="1" customWidth="1"/>
    <col min="9479" max="9479" width="8.140625" style="2658" bestFit="1" customWidth="1"/>
    <col min="9480" max="9480" width="4.42578125" style="2658" bestFit="1" customWidth="1"/>
    <col min="9481" max="9481" width="2.42578125" style="2658" customWidth="1"/>
    <col min="9482" max="9482" width="10.42578125" style="2658" bestFit="1" customWidth="1"/>
    <col min="9483" max="9483" width="8.85546875" style="2658" customWidth="1"/>
    <col min="9484" max="9484" width="11" style="2658" customWidth="1"/>
    <col min="9485" max="9485" width="10.42578125" style="2658" bestFit="1" customWidth="1"/>
    <col min="9486" max="9486" width="10.5703125" style="2658" customWidth="1"/>
    <col min="9487" max="9487" width="8.7109375" style="2658" bestFit="1" customWidth="1"/>
    <col min="9488" max="9488" width="10.42578125" style="2658" bestFit="1" customWidth="1"/>
    <col min="9489" max="9489" width="10" style="2658" bestFit="1" customWidth="1"/>
    <col min="9490" max="9490" width="12.7109375" style="2658" customWidth="1"/>
    <col min="9491" max="9727" width="9.140625" style="2658"/>
    <col min="9728" max="9728" width="7" style="2658" customWidth="1"/>
    <col min="9729" max="9729" width="53.140625" style="2658" customWidth="1"/>
    <col min="9730" max="9730" width="4.85546875" style="2658" bestFit="1" customWidth="1"/>
    <col min="9731" max="9731" width="6" style="2658" bestFit="1" customWidth="1"/>
    <col min="9732" max="9732" width="9.140625" style="2658" bestFit="1" customWidth="1"/>
    <col min="9733" max="9733" width="9.7109375" style="2658" customWidth="1"/>
    <col min="9734" max="9734" width="4.42578125" style="2658" bestFit="1" customWidth="1"/>
    <col min="9735" max="9735" width="8.140625" style="2658" bestFit="1" customWidth="1"/>
    <col min="9736" max="9736" width="4.42578125" style="2658" bestFit="1" customWidth="1"/>
    <col min="9737" max="9737" width="2.42578125" style="2658" customWidth="1"/>
    <col min="9738" max="9738" width="10.42578125" style="2658" bestFit="1" customWidth="1"/>
    <col min="9739" max="9739" width="8.85546875" style="2658" customWidth="1"/>
    <col min="9740" max="9740" width="11" style="2658" customWidth="1"/>
    <col min="9741" max="9741" width="10.42578125" style="2658" bestFit="1" customWidth="1"/>
    <col min="9742" max="9742" width="10.5703125" style="2658" customWidth="1"/>
    <col min="9743" max="9743" width="8.7109375" style="2658" bestFit="1" customWidth="1"/>
    <col min="9744" max="9744" width="10.42578125" style="2658" bestFit="1" customWidth="1"/>
    <col min="9745" max="9745" width="10" style="2658" bestFit="1" customWidth="1"/>
    <col min="9746" max="9746" width="12.7109375" style="2658" customWidth="1"/>
    <col min="9747" max="9983" width="9.140625" style="2658"/>
    <col min="9984" max="9984" width="7" style="2658" customWidth="1"/>
    <col min="9985" max="9985" width="53.140625" style="2658" customWidth="1"/>
    <col min="9986" max="9986" width="4.85546875" style="2658" bestFit="1" customWidth="1"/>
    <col min="9987" max="9987" width="6" style="2658" bestFit="1" customWidth="1"/>
    <col min="9988" max="9988" width="9.140625" style="2658" bestFit="1" customWidth="1"/>
    <col min="9989" max="9989" width="9.7109375" style="2658" customWidth="1"/>
    <col min="9990" max="9990" width="4.42578125" style="2658" bestFit="1" customWidth="1"/>
    <col min="9991" max="9991" width="8.140625" style="2658" bestFit="1" customWidth="1"/>
    <col min="9992" max="9992" width="4.42578125" style="2658" bestFit="1" customWidth="1"/>
    <col min="9993" max="9993" width="2.42578125" style="2658" customWidth="1"/>
    <col min="9994" max="9994" width="10.42578125" style="2658" bestFit="1" customWidth="1"/>
    <col min="9995" max="9995" width="8.85546875" style="2658" customWidth="1"/>
    <col min="9996" max="9996" width="11" style="2658" customWidth="1"/>
    <col min="9997" max="9997" width="10.42578125" style="2658" bestFit="1" customWidth="1"/>
    <col min="9998" max="9998" width="10.5703125" style="2658" customWidth="1"/>
    <col min="9999" max="9999" width="8.7109375" style="2658" bestFit="1" customWidth="1"/>
    <col min="10000" max="10000" width="10.42578125" style="2658" bestFit="1" customWidth="1"/>
    <col min="10001" max="10001" width="10" style="2658" bestFit="1" customWidth="1"/>
    <col min="10002" max="10002" width="12.7109375" style="2658" customWidth="1"/>
    <col min="10003" max="10239" width="9.140625" style="2658"/>
    <col min="10240" max="10240" width="7" style="2658" customWidth="1"/>
    <col min="10241" max="10241" width="53.140625" style="2658" customWidth="1"/>
    <col min="10242" max="10242" width="4.85546875" style="2658" bestFit="1" customWidth="1"/>
    <col min="10243" max="10243" width="6" style="2658" bestFit="1" customWidth="1"/>
    <col min="10244" max="10244" width="9.140625" style="2658" bestFit="1" customWidth="1"/>
    <col min="10245" max="10245" width="9.7109375" style="2658" customWidth="1"/>
    <col min="10246" max="10246" width="4.42578125" style="2658" bestFit="1" customWidth="1"/>
    <col min="10247" max="10247" width="8.140625" style="2658" bestFit="1" customWidth="1"/>
    <col min="10248" max="10248" width="4.42578125" style="2658" bestFit="1" customWidth="1"/>
    <col min="10249" max="10249" width="2.42578125" style="2658" customWidth="1"/>
    <col min="10250" max="10250" width="10.42578125" style="2658" bestFit="1" customWidth="1"/>
    <col min="10251" max="10251" width="8.85546875" style="2658" customWidth="1"/>
    <col min="10252" max="10252" width="11" style="2658" customWidth="1"/>
    <col min="10253" max="10253" width="10.42578125" style="2658" bestFit="1" customWidth="1"/>
    <col min="10254" max="10254" width="10.5703125" style="2658" customWidth="1"/>
    <col min="10255" max="10255" width="8.7109375" style="2658" bestFit="1" customWidth="1"/>
    <col min="10256" max="10256" width="10.42578125" style="2658" bestFit="1" customWidth="1"/>
    <col min="10257" max="10257" width="10" style="2658" bestFit="1" customWidth="1"/>
    <col min="10258" max="10258" width="12.7109375" style="2658" customWidth="1"/>
    <col min="10259" max="10495" width="9.140625" style="2658"/>
    <col min="10496" max="10496" width="7" style="2658" customWidth="1"/>
    <col min="10497" max="10497" width="53.140625" style="2658" customWidth="1"/>
    <col min="10498" max="10498" width="4.85546875" style="2658" bestFit="1" customWidth="1"/>
    <col min="10499" max="10499" width="6" style="2658" bestFit="1" customWidth="1"/>
    <col min="10500" max="10500" width="9.140625" style="2658" bestFit="1" customWidth="1"/>
    <col min="10501" max="10501" width="9.7109375" style="2658" customWidth="1"/>
    <col min="10502" max="10502" width="4.42578125" style="2658" bestFit="1" customWidth="1"/>
    <col min="10503" max="10503" width="8.140625" style="2658" bestFit="1" customWidth="1"/>
    <col min="10504" max="10504" width="4.42578125" style="2658" bestFit="1" customWidth="1"/>
    <col min="10505" max="10505" width="2.42578125" style="2658" customWidth="1"/>
    <col min="10506" max="10506" width="10.42578125" style="2658" bestFit="1" customWidth="1"/>
    <col min="10507" max="10507" width="8.85546875" style="2658" customWidth="1"/>
    <col min="10508" max="10508" width="11" style="2658" customWidth="1"/>
    <col min="10509" max="10509" width="10.42578125" style="2658" bestFit="1" customWidth="1"/>
    <col min="10510" max="10510" width="10.5703125" style="2658" customWidth="1"/>
    <col min="10511" max="10511" width="8.7109375" style="2658" bestFit="1" customWidth="1"/>
    <col min="10512" max="10512" width="10.42578125" style="2658" bestFit="1" customWidth="1"/>
    <col min="10513" max="10513" width="10" style="2658" bestFit="1" customWidth="1"/>
    <col min="10514" max="10514" width="12.7109375" style="2658" customWidth="1"/>
    <col min="10515" max="10751" width="9.140625" style="2658"/>
    <col min="10752" max="10752" width="7" style="2658" customWidth="1"/>
    <col min="10753" max="10753" width="53.140625" style="2658" customWidth="1"/>
    <col min="10754" max="10754" width="4.85546875" style="2658" bestFit="1" customWidth="1"/>
    <col min="10755" max="10755" width="6" style="2658" bestFit="1" customWidth="1"/>
    <col min="10756" max="10756" width="9.140625" style="2658" bestFit="1" customWidth="1"/>
    <col min="10757" max="10757" width="9.7109375" style="2658" customWidth="1"/>
    <col min="10758" max="10758" width="4.42578125" style="2658" bestFit="1" customWidth="1"/>
    <col min="10759" max="10759" width="8.140625" style="2658" bestFit="1" customWidth="1"/>
    <col min="10760" max="10760" width="4.42578125" style="2658" bestFit="1" customWidth="1"/>
    <col min="10761" max="10761" width="2.42578125" style="2658" customWidth="1"/>
    <col min="10762" max="10762" width="10.42578125" style="2658" bestFit="1" customWidth="1"/>
    <col min="10763" max="10763" width="8.85546875" style="2658" customWidth="1"/>
    <col min="10764" max="10764" width="11" style="2658" customWidth="1"/>
    <col min="10765" max="10765" width="10.42578125" style="2658" bestFit="1" customWidth="1"/>
    <col min="10766" max="10766" width="10.5703125" style="2658" customWidth="1"/>
    <col min="10767" max="10767" width="8.7109375" style="2658" bestFit="1" customWidth="1"/>
    <col min="10768" max="10768" width="10.42578125" style="2658" bestFit="1" customWidth="1"/>
    <col min="10769" max="10769" width="10" style="2658" bestFit="1" customWidth="1"/>
    <col min="10770" max="10770" width="12.7109375" style="2658" customWidth="1"/>
    <col min="10771" max="11007" width="9.140625" style="2658"/>
    <col min="11008" max="11008" width="7" style="2658" customWidth="1"/>
    <col min="11009" max="11009" width="53.140625" style="2658" customWidth="1"/>
    <col min="11010" max="11010" width="4.85546875" style="2658" bestFit="1" customWidth="1"/>
    <col min="11011" max="11011" width="6" style="2658" bestFit="1" customWidth="1"/>
    <col min="11012" max="11012" width="9.140625" style="2658" bestFit="1" customWidth="1"/>
    <col min="11013" max="11013" width="9.7109375" style="2658" customWidth="1"/>
    <col min="11014" max="11014" width="4.42578125" style="2658" bestFit="1" customWidth="1"/>
    <col min="11015" max="11015" width="8.140625" style="2658" bestFit="1" customWidth="1"/>
    <col min="11016" max="11016" width="4.42578125" style="2658" bestFit="1" customWidth="1"/>
    <col min="11017" max="11017" width="2.42578125" style="2658" customWidth="1"/>
    <col min="11018" max="11018" width="10.42578125" style="2658" bestFit="1" customWidth="1"/>
    <col min="11019" max="11019" width="8.85546875" style="2658" customWidth="1"/>
    <col min="11020" max="11020" width="11" style="2658" customWidth="1"/>
    <col min="11021" max="11021" width="10.42578125" style="2658" bestFit="1" customWidth="1"/>
    <col min="11022" max="11022" width="10.5703125" style="2658" customWidth="1"/>
    <col min="11023" max="11023" width="8.7109375" style="2658" bestFit="1" customWidth="1"/>
    <col min="11024" max="11024" width="10.42578125" style="2658" bestFit="1" customWidth="1"/>
    <col min="11025" max="11025" width="10" style="2658" bestFit="1" customWidth="1"/>
    <col min="11026" max="11026" width="12.7109375" style="2658" customWidth="1"/>
    <col min="11027" max="11263" width="9.140625" style="2658"/>
    <col min="11264" max="11264" width="7" style="2658" customWidth="1"/>
    <col min="11265" max="11265" width="53.140625" style="2658" customWidth="1"/>
    <col min="11266" max="11266" width="4.85546875" style="2658" bestFit="1" customWidth="1"/>
    <col min="11267" max="11267" width="6" style="2658" bestFit="1" customWidth="1"/>
    <col min="11268" max="11268" width="9.140625" style="2658" bestFit="1" customWidth="1"/>
    <col min="11269" max="11269" width="9.7109375" style="2658" customWidth="1"/>
    <col min="11270" max="11270" width="4.42578125" style="2658" bestFit="1" customWidth="1"/>
    <col min="11271" max="11271" width="8.140625" style="2658" bestFit="1" customWidth="1"/>
    <col min="11272" max="11272" width="4.42578125" style="2658" bestFit="1" customWidth="1"/>
    <col min="11273" max="11273" width="2.42578125" style="2658" customWidth="1"/>
    <col min="11274" max="11274" width="10.42578125" style="2658" bestFit="1" customWidth="1"/>
    <col min="11275" max="11275" width="8.85546875" style="2658" customWidth="1"/>
    <col min="11276" max="11276" width="11" style="2658" customWidth="1"/>
    <col min="11277" max="11277" width="10.42578125" style="2658" bestFit="1" customWidth="1"/>
    <col min="11278" max="11278" width="10.5703125" style="2658" customWidth="1"/>
    <col min="11279" max="11279" width="8.7109375" style="2658" bestFit="1" customWidth="1"/>
    <col min="11280" max="11280" width="10.42578125" style="2658" bestFit="1" customWidth="1"/>
    <col min="11281" max="11281" width="10" style="2658" bestFit="1" customWidth="1"/>
    <col min="11282" max="11282" width="12.7109375" style="2658" customWidth="1"/>
    <col min="11283" max="11519" width="9.140625" style="2658"/>
    <col min="11520" max="11520" width="7" style="2658" customWidth="1"/>
    <col min="11521" max="11521" width="53.140625" style="2658" customWidth="1"/>
    <col min="11522" max="11522" width="4.85546875" style="2658" bestFit="1" customWidth="1"/>
    <col min="11523" max="11523" width="6" style="2658" bestFit="1" customWidth="1"/>
    <col min="11524" max="11524" width="9.140625" style="2658" bestFit="1" customWidth="1"/>
    <col min="11525" max="11525" width="9.7109375" style="2658" customWidth="1"/>
    <col min="11526" max="11526" width="4.42578125" style="2658" bestFit="1" customWidth="1"/>
    <col min="11527" max="11527" width="8.140625" style="2658" bestFit="1" customWidth="1"/>
    <col min="11528" max="11528" width="4.42578125" style="2658" bestFit="1" customWidth="1"/>
    <col min="11529" max="11529" width="2.42578125" style="2658" customWidth="1"/>
    <col min="11530" max="11530" width="10.42578125" style="2658" bestFit="1" customWidth="1"/>
    <col min="11531" max="11531" width="8.85546875" style="2658" customWidth="1"/>
    <col min="11532" max="11532" width="11" style="2658" customWidth="1"/>
    <col min="11533" max="11533" width="10.42578125" style="2658" bestFit="1" customWidth="1"/>
    <col min="11534" max="11534" width="10.5703125" style="2658" customWidth="1"/>
    <col min="11535" max="11535" width="8.7109375" style="2658" bestFit="1" customWidth="1"/>
    <col min="11536" max="11536" width="10.42578125" style="2658" bestFit="1" customWidth="1"/>
    <col min="11537" max="11537" width="10" style="2658" bestFit="1" customWidth="1"/>
    <col min="11538" max="11538" width="12.7109375" style="2658" customWidth="1"/>
    <col min="11539" max="11775" width="9.140625" style="2658"/>
    <col min="11776" max="11776" width="7" style="2658" customWidth="1"/>
    <col min="11777" max="11777" width="53.140625" style="2658" customWidth="1"/>
    <col min="11778" max="11778" width="4.85546875" style="2658" bestFit="1" customWidth="1"/>
    <col min="11779" max="11779" width="6" style="2658" bestFit="1" customWidth="1"/>
    <col min="11780" max="11780" width="9.140625" style="2658" bestFit="1" customWidth="1"/>
    <col min="11781" max="11781" width="9.7109375" style="2658" customWidth="1"/>
    <col min="11782" max="11782" width="4.42578125" style="2658" bestFit="1" customWidth="1"/>
    <col min="11783" max="11783" width="8.140625" style="2658" bestFit="1" customWidth="1"/>
    <col min="11784" max="11784" width="4.42578125" style="2658" bestFit="1" customWidth="1"/>
    <col min="11785" max="11785" width="2.42578125" style="2658" customWidth="1"/>
    <col min="11786" max="11786" width="10.42578125" style="2658" bestFit="1" customWidth="1"/>
    <col min="11787" max="11787" width="8.85546875" style="2658" customWidth="1"/>
    <col min="11788" max="11788" width="11" style="2658" customWidth="1"/>
    <col min="11789" max="11789" width="10.42578125" style="2658" bestFit="1" customWidth="1"/>
    <col min="11790" max="11790" width="10.5703125" style="2658" customWidth="1"/>
    <col min="11791" max="11791" width="8.7109375" style="2658" bestFit="1" customWidth="1"/>
    <col min="11792" max="11792" width="10.42578125" style="2658" bestFit="1" customWidth="1"/>
    <col min="11793" max="11793" width="10" style="2658" bestFit="1" customWidth="1"/>
    <col min="11794" max="11794" width="12.7109375" style="2658" customWidth="1"/>
    <col min="11795" max="12031" width="9.140625" style="2658"/>
    <col min="12032" max="12032" width="7" style="2658" customWidth="1"/>
    <col min="12033" max="12033" width="53.140625" style="2658" customWidth="1"/>
    <col min="12034" max="12034" width="4.85546875" style="2658" bestFit="1" customWidth="1"/>
    <col min="12035" max="12035" width="6" style="2658" bestFit="1" customWidth="1"/>
    <col min="12036" max="12036" width="9.140625" style="2658" bestFit="1" customWidth="1"/>
    <col min="12037" max="12037" width="9.7109375" style="2658" customWidth="1"/>
    <col min="12038" max="12038" width="4.42578125" style="2658" bestFit="1" customWidth="1"/>
    <col min="12039" max="12039" width="8.140625" style="2658" bestFit="1" customWidth="1"/>
    <col min="12040" max="12040" width="4.42578125" style="2658" bestFit="1" customWidth="1"/>
    <col min="12041" max="12041" width="2.42578125" style="2658" customWidth="1"/>
    <col min="12042" max="12042" width="10.42578125" style="2658" bestFit="1" customWidth="1"/>
    <col min="12043" max="12043" width="8.85546875" style="2658" customWidth="1"/>
    <col min="12044" max="12044" width="11" style="2658" customWidth="1"/>
    <col min="12045" max="12045" width="10.42578125" style="2658" bestFit="1" customWidth="1"/>
    <col min="12046" max="12046" width="10.5703125" style="2658" customWidth="1"/>
    <col min="12047" max="12047" width="8.7109375" style="2658" bestFit="1" customWidth="1"/>
    <col min="12048" max="12048" width="10.42578125" style="2658" bestFit="1" customWidth="1"/>
    <col min="12049" max="12049" width="10" style="2658" bestFit="1" customWidth="1"/>
    <col min="12050" max="12050" width="12.7109375" style="2658" customWidth="1"/>
    <col min="12051" max="12287" width="9.140625" style="2658"/>
    <col min="12288" max="12288" width="7" style="2658" customWidth="1"/>
    <col min="12289" max="12289" width="53.140625" style="2658" customWidth="1"/>
    <col min="12290" max="12290" width="4.85546875" style="2658" bestFit="1" customWidth="1"/>
    <col min="12291" max="12291" width="6" style="2658" bestFit="1" customWidth="1"/>
    <col min="12292" max="12292" width="9.140625" style="2658" bestFit="1" customWidth="1"/>
    <col min="12293" max="12293" width="9.7109375" style="2658" customWidth="1"/>
    <col min="12294" max="12294" width="4.42578125" style="2658" bestFit="1" customWidth="1"/>
    <col min="12295" max="12295" width="8.140625" style="2658" bestFit="1" customWidth="1"/>
    <col min="12296" max="12296" width="4.42578125" style="2658" bestFit="1" customWidth="1"/>
    <col min="12297" max="12297" width="2.42578125" style="2658" customWidth="1"/>
    <col min="12298" max="12298" width="10.42578125" style="2658" bestFit="1" customWidth="1"/>
    <col min="12299" max="12299" width="8.85546875" style="2658" customWidth="1"/>
    <col min="12300" max="12300" width="11" style="2658" customWidth="1"/>
    <col min="12301" max="12301" width="10.42578125" style="2658" bestFit="1" customWidth="1"/>
    <col min="12302" max="12302" width="10.5703125" style="2658" customWidth="1"/>
    <col min="12303" max="12303" width="8.7109375" style="2658" bestFit="1" customWidth="1"/>
    <col min="12304" max="12304" width="10.42578125" style="2658" bestFit="1" customWidth="1"/>
    <col min="12305" max="12305" width="10" style="2658" bestFit="1" customWidth="1"/>
    <col min="12306" max="12306" width="12.7109375" style="2658" customWidth="1"/>
    <col min="12307" max="12543" width="9.140625" style="2658"/>
    <col min="12544" max="12544" width="7" style="2658" customWidth="1"/>
    <col min="12545" max="12545" width="53.140625" style="2658" customWidth="1"/>
    <col min="12546" max="12546" width="4.85546875" style="2658" bestFit="1" customWidth="1"/>
    <col min="12547" max="12547" width="6" style="2658" bestFit="1" customWidth="1"/>
    <col min="12548" max="12548" width="9.140625" style="2658" bestFit="1" customWidth="1"/>
    <col min="12549" max="12549" width="9.7109375" style="2658" customWidth="1"/>
    <col min="12550" max="12550" width="4.42578125" style="2658" bestFit="1" customWidth="1"/>
    <col min="12551" max="12551" width="8.140625" style="2658" bestFit="1" customWidth="1"/>
    <col min="12552" max="12552" width="4.42578125" style="2658" bestFit="1" customWidth="1"/>
    <col min="12553" max="12553" width="2.42578125" style="2658" customWidth="1"/>
    <col min="12554" max="12554" width="10.42578125" style="2658" bestFit="1" customWidth="1"/>
    <col min="12555" max="12555" width="8.85546875" style="2658" customWidth="1"/>
    <col min="12556" max="12556" width="11" style="2658" customWidth="1"/>
    <col min="12557" max="12557" width="10.42578125" style="2658" bestFit="1" customWidth="1"/>
    <col min="12558" max="12558" width="10.5703125" style="2658" customWidth="1"/>
    <col min="12559" max="12559" width="8.7109375" style="2658" bestFit="1" customWidth="1"/>
    <col min="12560" max="12560" width="10.42578125" style="2658" bestFit="1" customWidth="1"/>
    <col min="12561" max="12561" width="10" style="2658" bestFit="1" customWidth="1"/>
    <col min="12562" max="12562" width="12.7109375" style="2658" customWidth="1"/>
    <col min="12563" max="12799" width="9.140625" style="2658"/>
    <col min="12800" max="12800" width="7" style="2658" customWidth="1"/>
    <col min="12801" max="12801" width="53.140625" style="2658" customWidth="1"/>
    <col min="12802" max="12802" width="4.85546875" style="2658" bestFit="1" customWidth="1"/>
    <col min="12803" max="12803" width="6" style="2658" bestFit="1" customWidth="1"/>
    <col min="12804" max="12804" width="9.140625" style="2658" bestFit="1" customWidth="1"/>
    <col min="12805" max="12805" width="9.7109375" style="2658" customWidth="1"/>
    <col min="12806" max="12806" width="4.42578125" style="2658" bestFit="1" customWidth="1"/>
    <col min="12807" max="12807" width="8.140625" style="2658" bestFit="1" customWidth="1"/>
    <col min="12808" max="12808" width="4.42578125" style="2658" bestFit="1" customWidth="1"/>
    <col min="12809" max="12809" width="2.42578125" style="2658" customWidth="1"/>
    <col min="12810" max="12810" width="10.42578125" style="2658" bestFit="1" customWidth="1"/>
    <col min="12811" max="12811" width="8.85546875" style="2658" customWidth="1"/>
    <col min="12812" max="12812" width="11" style="2658" customWidth="1"/>
    <col min="12813" max="12813" width="10.42578125" style="2658" bestFit="1" customWidth="1"/>
    <col min="12814" max="12814" width="10.5703125" style="2658" customWidth="1"/>
    <col min="12815" max="12815" width="8.7109375" style="2658" bestFit="1" customWidth="1"/>
    <col min="12816" max="12816" width="10.42578125" style="2658" bestFit="1" customWidth="1"/>
    <col min="12817" max="12817" width="10" style="2658" bestFit="1" customWidth="1"/>
    <col min="12818" max="12818" width="12.7109375" style="2658" customWidth="1"/>
    <col min="12819" max="13055" width="9.140625" style="2658"/>
    <col min="13056" max="13056" width="7" style="2658" customWidth="1"/>
    <col min="13057" max="13057" width="53.140625" style="2658" customWidth="1"/>
    <col min="13058" max="13058" width="4.85546875" style="2658" bestFit="1" customWidth="1"/>
    <col min="13059" max="13059" width="6" style="2658" bestFit="1" customWidth="1"/>
    <col min="13060" max="13060" width="9.140625" style="2658" bestFit="1" customWidth="1"/>
    <col min="13061" max="13061" width="9.7109375" style="2658" customWidth="1"/>
    <col min="13062" max="13062" width="4.42578125" style="2658" bestFit="1" customWidth="1"/>
    <col min="13063" max="13063" width="8.140625" style="2658" bestFit="1" customWidth="1"/>
    <col min="13064" max="13064" width="4.42578125" style="2658" bestFit="1" customWidth="1"/>
    <col min="13065" max="13065" width="2.42578125" style="2658" customWidth="1"/>
    <col min="13066" max="13066" width="10.42578125" style="2658" bestFit="1" customWidth="1"/>
    <col min="13067" max="13067" width="8.85546875" style="2658" customWidth="1"/>
    <col min="13068" max="13068" width="11" style="2658" customWidth="1"/>
    <col min="13069" max="13069" width="10.42578125" style="2658" bestFit="1" customWidth="1"/>
    <col min="13070" max="13070" width="10.5703125" style="2658" customWidth="1"/>
    <col min="13071" max="13071" width="8.7109375" style="2658" bestFit="1" customWidth="1"/>
    <col min="13072" max="13072" width="10.42578125" style="2658" bestFit="1" customWidth="1"/>
    <col min="13073" max="13073" width="10" style="2658" bestFit="1" customWidth="1"/>
    <col min="13074" max="13074" width="12.7109375" style="2658" customWidth="1"/>
    <col min="13075" max="13311" width="9.140625" style="2658"/>
    <col min="13312" max="13312" width="7" style="2658" customWidth="1"/>
    <col min="13313" max="13313" width="53.140625" style="2658" customWidth="1"/>
    <col min="13314" max="13314" width="4.85546875" style="2658" bestFit="1" customWidth="1"/>
    <col min="13315" max="13315" width="6" style="2658" bestFit="1" customWidth="1"/>
    <col min="13316" max="13316" width="9.140625" style="2658" bestFit="1" customWidth="1"/>
    <col min="13317" max="13317" width="9.7109375" style="2658" customWidth="1"/>
    <col min="13318" max="13318" width="4.42578125" style="2658" bestFit="1" customWidth="1"/>
    <col min="13319" max="13319" width="8.140625" style="2658" bestFit="1" customWidth="1"/>
    <col min="13320" max="13320" width="4.42578125" style="2658" bestFit="1" customWidth="1"/>
    <col min="13321" max="13321" width="2.42578125" style="2658" customWidth="1"/>
    <col min="13322" max="13322" width="10.42578125" style="2658" bestFit="1" customWidth="1"/>
    <col min="13323" max="13323" width="8.85546875" style="2658" customWidth="1"/>
    <col min="13324" max="13324" width="11" style="2658" customWidth="1"/>
    <col min="13325" max="13325" width="10.42578125" style="2658" bestFit="1" customWidth="1"/>
    <col min="13326" max="13326" width="10.5703125" style="2658" customWidth="1"/>
    <col min="13327" max="13327" width="8.7109375" style="2658" bestFit="1" customWidth="1"/>
    <col min="13328" max="13328" width="10.42578125" style="2658" bestFit="1" customWidth="1"/>
    <col min="13329" max="13329" width="10" style="2658" bestFit="1" customWidth="1"/>
    <col min="13330" max="13330" width="12.7109375" style="2658" customWidth="1"/>
    <col min="13331" max="13567" width="9.140625" style="2658"/>
    <col min="13568" max="13568" width="7" style="2658" customWidth="1"/>
    <col min="13569" max="13569" width="53.140625" style="2658" customWidth="1"/>
    <col min="13570" max="13570" width="4.85546875" style="2658" bestFit="1" customWidth="1"/>
    <col min="13571" max="13571" width="6" style="2658" bestFit="1" customWidth="1"/>
    <col min="13572" max="13572" width="9.140625" style="2658" bestFit="1" customWidth="1"/>
    <col min="13573" max="13573" width="9.7109375" style="2658" customWidth="1"/>
    <col min="13574" max="13574" width="4.42578125" style="2658" bestFit="1" customWidth="1"/>
    <col min="13575" max="13575" width="8.140625" style="2658" bestFit="1" customWidth="1"/>
    <col min="13576" max="13576" width="4.42578125" style="2658" bestFit="1" customWidth="1"/>
    <col min="13577" max="13577" width="2.42578125" style="2658" customWidth="1"/>
    <col min="13578" max="13578" width="10.42578125" style="2658" bestFit="1" customWidth="1"/>
    <col min="13579" max="13579" width="8.85546875" style="2658" customWidth="1"/>
    <col min="13580" max="13580" width="11" style="2658" customWidth="1"/>
    <col min="13581" max="13581" width="10.42578125" style="2658" bestFit="1" customWidth="1"/>
    <col min="13582" max="13582" width="10.5703125" style="2658" customWidth="1"/>
    <col min="13583" max="13583" width="8.7109375" style="2658" bestFit="1" customWidth="1"/>
    <col min="13584" max="13584" width="10.42578125" style="2658" bestFit="1" customWidth="1"/>
    <col min="13585" max="13585" width="10" style="2658" bestFit="1" customWidth="1"/>
    <col min="13586" max="13586" width="12.7109375" style="2658" customWidth="1"/>
    <col min="13587" max="13823" width="9.140625" style="2658"/>
    <col min="13824" max="13824" width="7" style="2658" customWidth="1"/>
    <col min="13825" max="13825" width="53.140625" style="2658" customWidth="1"/>
    <col min="13826" max="13826" width="4.85546875" style="2658" bestFit="1" customWidth="1"/>
    <col min="13827" max="13827" width="6" style="2658" bestFit="1" customWidth="1"/>
    <col min="13828" max="13828" width="9.140625" style="2658" bestFit="1" customWidth="1"/>
    <col min="13829" max="13829" width="9.7109375" style="2658" customWidth="1"/>
    <col min="13830" max="13830" width="4.42578125" style="2658" bestFit="1" customWidth="1"/>
    <col min="13831" max="13831" width="8.140625" style="2658" bestFit="1" customWidth="1"/>
    <col min="13832" max="13832" width="4.42578125" style="2658" bestFit="1" customWidth="1"/>
    <col min="13833" max="13833" width="2.42578125" style="2658" customWidth="1"/>
    <col min="13834" max="13834" width="10.42578125" style="2658" bestFit="1" customWidth="1"/>
    <col min="13835" max="13835" width="8.85546875" style="2658" customWidth="1"/>
    <col min="13836" max="13836" width="11" style="2658" customWidth="1"/>
    <col min="13837" max="13837" width="10.42578125" style="2658" bestFit="1" customWidth="1"/>
    <col min="13838" max="13838" width="10.5703125" style="2658" customWidth="1"/>
    <col min="13839" max="13839" width="8.7109375" style="2658" bestFit="1" customWidth="1"/>
    <col min="13840" max="13840" width="10.42578125" style="2658" bestFit="1" customWidth="1"/>
    <col min="13841" max="13841" width="10" style="2658" bestFit="1" customWidth="1"/>
    <col min="13842" max="13842" width="12.7109375" style="2658" customWidth="1"/>
    <col min="13843" max="14079" width="9.140625" style="2658"/>
    <col min="14080" max="14080" width="7" style="2658" customWidth="1"/>
    <col min="14081" max="14081" width="53.140625" style="2658" customWidth="1"/>
    <col min="14082" max="14082" width="4.85546875" style="2658" bestFit="1" customWidth="1"/>
    <col min="14083" max="14083" width="6" style="2658" bestFit="1" customWidth="1"/>
    <col min="14084" max="14084" width="9.140625" style="2658" bestFit="1" customWidth="1"/>
    <col min="14085" max="14085" width="9.7109375" style="2658" customWidth="1"/>
    <col min="14086" max="14086" width="4.42578125" style="2658" bestFit="1" customWidth="1"/>
    <col min="14087" max="14087" width="8.140625" style="2658" bestFit="1" customWidth="1"/>
    <col min="14088" max="14088" width="4.42578125" style="2658" bestFit="1" customWidth="1"/>
    <col min="14089" max="14089" width="2.42578125" style="2658" customWidth="1"/>
    <col min="14090" max="14090" width="10.42578125" style="2658" bestFit="1" customWidth="1"/>
    <col min="14091" max="14091" width="8.85546875" style="2658" customWidth="1"/>
    <col min="14092" max="14092" width="11" style="2658" customWidth="1"/>
    <col min="14093" max="14093" width="10.42578125" style="2658" bestFit="1" customWidth="1"/>
    <col min="14094" max="14094" width="10.5703125" style="2658" customWidth="1"/>
    <col min="14095" max="14095" width="8.7109375" style="2658" bestFit="1" customWidth="1"/>
    <col min="14096" max="14096" width="10.42578125" style="2658" bestFit="1" customWidth="1"/>
    <col min="14097" max="14097" width="10" style="2658" bestFit="1" customWidth="1"/>
    <col min="14098" max="14098" width="12.7109375" style="2658" customWidth="1"/>
    <col min="14099" max="14335" width="9.140625" style="2658"/>
    <col min="14336" max="14336" width="7" style="2658" customWidth="1"/>
    <col min="14337" max="14337" width="53.140625" style="2658" customWidth="1"/>
    <col min="14338" max="14338" width="4.85546875" style="2658" bestFit="1" customWidth="1"/>
    <col min="14339" max="14339" width="6" style="2658" bestFit="1" customWidth="1"/>
    <col min="14340" max="14340" width="9.140625" style="2658" bestFit="1" customWidth="1"/>
    <col min="14341" max="14341" width="9.7109375" style="2658" customWidth="1"/>
    <col min="14342" max="14342" width="4.42578125" style="2658" bestFit="1" customWidth="1"/>
    <col min="14343" max="14343" width="8.140625" style="2658" bestFit="1" customWidth="1"/>
    <col min="14344" max="14344" width="4.42578125" style="2658" bestFit="1" customWidth="1"/>
    <col min="14345" max="14345" width="2.42578125" style="2658" customWidth="1"/>
    <col min="14346" max="14346" width="10.42578125" style="2658" bestFit="1" customWidth="1"/>
    <col min="14347" max="14347" width="8.85546875" style="2658" customWidth="1"/>
    <col min="14348" max="14348" width="11" style="2658" customWidth="1"/>
    <col min="14349" max="14349" width="10.42578125" style="2658" bestFit="1" customWidth="1"/>
    <col min="14350" max="14350" width="10.5703125" style="2658" customWidth="1"/>
    <col min="14351" max="14351" width="8.7109375" style="2658" bestFit="1" customWidth="1"/>
    <col min="14352" max="14352" width="10.42578125" style="2658" bestFit="1" customWidth="1"/>
    <col min="14353" max="14353" width="10" style="2658" bestFit="1" customWidth="1"/>
    <col min="14354" max="14354" width="12.7109375" style="2658" customWidth="1"/>
    <col min="14355" max="14591" width="9.140625" style="2658"/>
    <col min="14592" max="14592" width="7" style="2658" customWidth="1"/>
    <col min="14593" max="14593" width="53.140625" style="2658" customWidth="1"/>
    <col min="14594" max="14594" width="4.85546875" style="2658" bestFit="1" customWidth="1"/>
    <col min="14595" max="14595" width="6" style="2658" bestFit="1" customWidth="1"/>
    <col min="14596" max="14596" width="9.140625" style="2658" bestFit="1" customWidth="1"/>
    <col min="14597" max="14597" width="9.7109375" style="2658" customWidth="1"/>
    <col min="14598" max="14598" width="4.42578125" style="2658" bestFit="1" customWidth="1"/>
    <col min="14599" max="14599" width="8.140625" style="2658" bestFit="1" customWidth="1"/>
    <col min="14600" max="14600" width="4.42578125" style="2658" bestFit="1" customWidth="1"/>
    <col min="14601" max="14601" width="2.42578125" style="2658" customWidth="1"/>
    <col min="14602" max="14602" width="10.42578125" style="2658" bestFit="1" customWidth="1"/>
    <col min="14603" max="14603" width="8.85546875" style="2658" customWidth="1"/>
    <col min="14604" max="14604" width="11" style="2658" customWidth="1"/>
    <col min="14605" max="14605" width="10.42578125" style="2658" bestFit="1" customWidth="1"/>
    <col min="14606" max="14606" width="10.5703125" style="2658" customWidth="1"/>
    <col min="14607" max="14607" width="8.7109375" style="2658" bestFit="1" customWidth="1"/>
    <col min="14608" max="14608" width="10.42578125" style="2658" bestFit="1" customWidth="1"/>
    <col min="14609" max="14609" width="10" style="2658" bestFit="1" customWidth="1"/>
    <col min="14610" max="14610" width="12.7109375" style="2658" customWidth="1"/>
    <col min="14611" max="14847" width="9.140625" style="2658"/>
    <col min="14848" max="14848" width="7" style="2658" customWidth="1"/>
    <col min="14849" max="14849" width="53.140625" style="2658" customWidth="1"/>
    <col min="14850" max="14850" width="4.85546875" style="2658" bestFit="1" customWidth="1"/>
    <col min="14851" max="14851" width="6" style="2658" bestFit="1" customWidth="1"/>
    <col min="14852" max="14852" width="9.140625" style="2658" bestFit="1" customWidth="1"/>
    <col min="14853" max="14853" width="9.7109375" style="2658" customWidth="1"/>
    <col min="14854" max="14854" width="4.42578125" style="2658" bestFit="1" customWidth="1"/>
    <col min="14855" max="14855" width="8.140625" style="2658" bestFit="1" customWidth="1"/>
    <col min="14856" max="14856" width="4.42578125" style="2658" bestFit="1" customWidth="1"/>
    <col min="14857" max="14857" width="2.42578125" style="2658" customWidth="1"/>
    <col min="14858" max="14858" width="10.42578125" style="2658" bestFit="1" customWidth="1"/>
    <col min="14859" max="14859" width="8.85546875" style="2658" customWidth="1"/>
    <col min="14860" max="14860" width="11" style="2658" customWidth="1"/>
    <col min="14861" max="14861" width="10.42578125" style="2658" bestFit="1" customWidth="1"/>
    <col min="14862" max="14862" width="10.5703125" style="2658" customWidth="1"/>
    <col min="14863" max="14863" width="8.7109375" style="2658" bestFit="1" customWidth="1"/>
    <col min="14864" max="14864" width="10.42578125" style="2658" bestFit="1" customWidth="1"/>
    <col min="14865" max="14865" width="10" style="2658" bestFit="1" customWidth="1"/>
    <col min="14866" max="14866" width="12.7109375" style="2658" customWidth="1"/>
    <col min="14867" max="15103" width="9.140625" style="2658"/>
    <col min="15104" max="15104" width="7" style="2658" customWidth="1"/>
    <col min="15105" max="15105" width="53.140625" style="2658" customWidth="1"/>
    <col min="15106" max="15106" width="4.85546875" style="2658" bestFit="1" customWidth="1"/>
    <col min="15107" max="15107" width="6" style="2658" bestFit="1" customWidth="1"/>
    <col min="15108" max="15108" width="9.140625" style="2658" bestFit="1" customWidth="1"/>
    <col min="15109" max="15109" width="9.7109375" style="2658" customWidth="1"/>
    <col min="15110" max="15110" width="4.42578125" style="2658" bestFit="1" customWidth="1"/>
    <col min="15111" max="15111" width="8.140625" style="2658" bestFit="1" customWidth="1"/>
    <col min="15112" max="15112" width="4.42578125" style="2658" bestFit="1" customWidth="1"/>
    <col min="15113" max="15113" width="2.42578125" style="2658" customWidth="1"/>
    <col min="15114" max="15114" width="10.42578125" style="2658" bestFit="1" customWidth="1"/>
    <col min="15115" max="15115" width="8.85546875" style="2658" customWidth="1"/>
    <col min="15116" max="15116" width="11" style="2658" customWidth="1"/>
    <col min="15117" max="15117" width="10.42578125" style="2658" bestFit="1" customWidth="1"/>
    <col min="15118" max="15118" width="10.5703125" style="2658" customWidth="1"/>
    <col min="15119" max="15119" width="8.7109375" style="2658" bestFit="1" customWidth="1"/>
    <col min="15120" max="15120" width="10.42578125" style="2658" bestFit="1" customWidth="1"/>
    <col min="15121" max="15121" width="10" style="2658" bestFit="1" customWidth="1"/>
    <col min="15122" max="15122" width="12.7109375" style="2658" customWidth="1"/>
    <col min="15123" max="15359" width="9.140625" style="2658"/>
    <col min="15360" max="15360" width="7" style="2658" customWidth="1"/>
    <col min="15361" max="15361" width="53.140625" style="2658" customWidth="1"/>
    <col min="15362" max="15362" width="4.85546875" style="2658" bestFit="1" customWidth="1"/>
    <col min="15363" max="15363" width="6" style="2658" bestFit="1" customWidth="1"/>
    <col min="15364" max="15364" width="9.140625" style="2658" bestFit="1" customWidth="1"/>
    <col min="15365" max="15365" width="9.7109375" style="2658" customWidth="1"/>
    <col min="15366" max="15366" width="4.42578125" style="2658" bestFit="1" customWidth="1"/>
    <col min="15367" max="15367" width="8.140625" style="2658" bestFit="1" customWidth="1"/>
    <col min="15368" max="15368" width="4.42578125" style="2658" bestFit="1" customWidth="1"/>
    <col min="15369" max="15369" width="2.42578125" style="2658" customWidth="1"/>
    <col min="15370" max="15370" width="10.42578125" style="2658" bestFit="1" customWidth="1"/>
    <col min="15371" max="15371" width="8.85546875" style="2658" customWidth="1"/>
    <col min="15372" max="15372" width="11" style="2658" customWidth="1"/>
    <col min="15373" max="15373" width="10.42578125" style="2658" bestFit="1" customWidth="1"/>
    <col min="15374" max="15374" width="10.5703125" style="2658" customWidth="1"/>
    <col min="15375" max="15375" width="8.7109375" style="2658" bestFit="1" customWidth="1"/>
    <col min="15376" max="15376" width="10.42578125" style="2658" bestFit="1" customWidth="1"/>
    <col min="15377" max="15377" width="10" style="2658" bestFit="1" customWidth="1"/>
    <col min="15378" max="15378" width="12.7109375" style="2658" customWidth="1"/>
    <col min="15379" max="15615" width="9.140625" style="2658"/>
    <col min="15616" max="15616" width="7" style="2658" customWidth="1"/>
    <col min="15617" max="15617" width="53.140625" style="2658" customWidth="1"/>
    <col min="15618" max="15618" width="4.85546875" style="2658" bestFit="1" customWidth="1"/>
    <col min="15619" max="15619" width="6" style="2658" bestFit="1" customWidth="1"/>
    <col min="15620" max="15620" width="9.140625" style="2658" bestFit="1" customWidth="1"/>
    <col min="15621" max="15621" width="9.7109375" style="2658" customWidth="1"/>
    <col min="15622" max="15622" width="4.42578125" style="2658" bestFit="1" customWidth="1"/>
    <col min="15623" max="15623" width="8.140625" style="2658" bestFit="1" customWidth="1"/>
    <col min="15624" max="15624" width="4.42578125" style="2658" bestFit="1" customWidth="1"/>
    <col min="15625" max="15625" width="2.42578125" style="2658" customWidth="1"/>
    <col min="15626" max="15626" width="10.42578125" style="2658" bestFit="1" customWidth="1"/>
    <col min="15627" max="15627" width="8.85546875" style="2658" customWidth="1"/>
    <col min="15628" max="15628" width="11" style="2658" customWidth="1"/>
    <col min="15629" max="15629" width="10.42578125" style="2658" bestFit="1" customWidth="1"/>
    <col min="15630" max="15630" width="10.5703125" style="2658" customWidth="1"/>
    <col min="15631" max="15631" width="8.7109375" style="2658" bestFit="1" customWidth="1"/>
    <col min="15632" max="15632" width="10.42578125" style="2658" bestFit="1" customWidth="1"/>
    <col min="15633" max="15633" width="10" style="2658" bestFit="1" customWidth="1"/>
    <col min="15634" max="15634" width="12.7109375" style="2658" customWidth="1"/>
    <col min="15635" max="15871" width="9.140625" style="2658"/>
    <col min="15872" max="15872" width="7" style="2658" customWidth="1"/>
    <col min="15873" max="15873" width="53.140625" style="2658" customWidth="1"/>
    <col min="15874" max="15874" width="4.85546875" style="2658" bestFit="1" customWidth="1"/>
    <col min="15875" max="15875" width="6" style="2658" bestFit="1" customWidth="1"/>
    <col min="15876" max="15876" width="9.140625" style="2658" bestFit="1" customWidth="1"/>
    <col min="15877" max="15877" width="9.7109375" style="2658" customWidth="1"/>
    <col min="15878" max="15878" width="4.42578125" style="2658" bestFit="1" customWidth="1"/>
    <col min="15879" max="15879" width="8.140625" style="2658" bestFit="1" customWidth="1"/>
    <col min="15880" max="15880" width="4.42578125" style="2658" bestFit="1" customWidth="1"/>
    <col min="15881" max="15881" width="2.42578125" style="2658" customWidth="1"/>
    <col min="15882" max="15882" width="10.42578125" style="2658" bestFit="1" customWidth="1"/>
    <col min="15883" max="15883" width="8.85546875" style="2658" customWidth="1"/>
    <col min="15884" max="15884" width="11" style="2658" customWidth="1"/>
    <col min="15885" max="15885" width="10.42578125" style="2658" bestFit="1" customWidth="1"/>
    <col min="15886" max="15886" width="10.5703125" style="2658" customWidth="1"/>
    <col min="15887" max="15887" width="8.7109375" style="2658" bestFit="1" customWidth="1"/>
    <col min="15888" max="15888" width="10.42578125" style="2658" bestFit="1" customWidth="1"/>
    <col min="15889" max="15889" width="10" style="2658" bestFit="1" customWidth="1"/>
    <col min="15890" max="15890" width="12.7109375" style="2658" customWidth="1"/>
    <col min="15891" max="16127" width="9.140625" style="2658"/>
    <col min="16128" max="16128" width="7" style="2658" customWidth="1"/>
    <col min="16129" max="16129" width="53.140625" style="2658" customWidth="1"/>
    <col min="16130" max="16130" width="4.85546875" style="2658" bestFit="1" customWidth="1"/>
    <col min="16131" max="16131" width="6" style="2658" bestFit="1" customWidth="1"/>
    <col min="16132" max="16132" width="9.140625" style="2658" bestFit="1" customWidth="1"/>
    <col min="16133" max="16133" width="9.7109375" style="2658" customWidth="1"/>
    <col min="16134" max="16134" width="4.42578125" style="2658" bestFit="1" customWidth="1"/>
    <col min="16135" max="16135" width="8.140625" style="2658" bestFit="1" customWidth="1"/>
    <col min="16136" max="16136" width="4.42578125" style="2658" bestFit="1" customWidth="1"/>
    <col min="16137" max="16137" width="2.42578125" style="2658" customWidth="1"/>
    <col min="16138" max="16138" width="10.42578125" style="2658" bestFit="1" customWidth="1"/>
    <col min="16139" max="16139" width="8.85546875" style="2658" customWidth="1"/>
    <col min="16140" max="16140" width="11" style="2658" customWidth="1"/>
    <col min="16141" max="16141" width="10.42578125" style="2658" bestFit="1" customWidth="1"/>
    <col min="16142" max="16142" width="10.5703125" style="2658" customWidth="1"/>
    <col min="16143" max="16143" width="8.7109375" style="2658" bestFit="1" customWidth="1"/>
    <col min="16144" max="16144" width="10.42578125" style="2658" bestFit="1" customWidth="1"/>
    <col min="16145" max="16145" width="10" style="2658" bestFit="1" customWidth="1"/>
    <col min="16146" max="16146" width="12.7109375" style="2658" customWidth="1"/>
    <col min="16147" max="16384" width="9.140625" style="2658"/>
  </cols>
  <sheetData>
    <row r="1" spans="1:25" s="2679" customFormat="1" ht="24" customHeight="1">
      <c r="A1" s="2674" t="s">
        <v>2713</v>
      </c>
      <c r="B1" s="2675" t="s">
        <v>2714</v>
      </c>
      <c r="C1" s="2869" t="s">
        <v>2058</v>
      </c>
      <c r="D1" s="2677" t="s">
        <v>39</v>
      </c>
      <c r="E1" s="2676" t="s">
        <v>3148</v>
      </c>
      <c r="F1" s="2678" t="s">
        <v>2716</v>
      </c>
      <c r="G1" s="3056"/>
      <c r="H1" s="3057"/>
      <c r="I1" s="3057"/>
      <c r="J1" s="3058"/>
      <c r="K1" s="3059"/>
      <c r="L1" s="3056"/>
      <c r="M1" s="3060"/>
      <c r="N1" s="3060"/>
      <c r="O1" s="3060"/>
      <c r="P1" s="3056"/>
      <c r="Q1" s="3059"/>
      <c r="R1" s="3058"/>
      <c r="S1" s="3061"/>
      <c r="T1" s="3062"/>
      <c r="U1" s="3062"/>
      <c r="V1" s="3063"/>
      <c r="W1" s="3064"/>
      <c r="X1" s="3064"/>
      <c r="Y1" s="3064"/>
    </row>
    <row r="2" spans="1:25" s="2679" customFormat="1" ht="13.5" customHeight="1">
      <c r="A2" s="2674"/>
      <c r="B2" s="2675"/>
      <c r="C2" s="2869"/>
      <c r="D2" s="2680"/>
      <c r="E2" s="2681"/>
      <c r="F2" s="2682"/>
      <c r="G2" s="3056"/>
      <c r="H2" s="3057"/>
      <c r="I2" s="3057"/>
      <c r="J2" s="3065"/>
      <c r="K2" s="3059"/>
      <c r="L2" s="3060"/>
      <c r="M2" s="3056"/>
      <c r="N2" s="3060"/>
      <c r="O2" s="3056"/>
      <c r="P2" s="3060"/>
      <c r="Q2" s="3066"/>
      <c r="R2" s="3065"/>
      <c r="S2" s="3067"/>
      <c r="T2" s="3068"/>
      <c r="U2" s="3068"/>
      <c r="V2" s="3057"/>
      <c r="W2" s="3064"/>
      <c r="X2" s="3064"/>
      <c r="Y2" s="3064"/>
    </row>
    <row r="3" spans="1:25" s="2679" customFormat="1" ht="13.5" customHeight="1">
      <c r="A3" s="2674"/>
      <c r="B3" s="2675"/>
      <c r="C3" s="2869"/>
      <c r="D3" s="2680"/>
      <c r="E3" s="2681"/>
      <c r="F3" s="2682"/>
      <c r="G3" s="3056"/>
      <c r="H3" s="3057"/>
      <c r="I3" s="3057"/>
      <c r="J3" s="3065"/>
      <c r="K3" s="3059"/>
      <c r="L3" s="3060"/>
      <c r="M3" s="3056"/>
      <c r="N3" s="3060"/>
      <c r="O3" s="3056"/>
      <c r="P3" s="3060"/>
      <c r="Q3" s="3066"/>
      <c r="R3" s="3065"/>
      <c r="S3" s="3067"/>
      <c r="T3" s="3068"/>
      <c r="U3" s="3068"/>
      <c r="V3" s="3057"/>
      <c r="W3" s="3064"/>
      <c r="X3" s="3064"/>
      <c r="Y3" s="3064"/>
    </row>
    <row r="4" spans="1:25" s="2679" customFormat="1" ht="15.75">
      <c r="A4" s="2683" t="s">
        <v>2680</v>
      </c>
      <c r="B4" s="2684" t="s">
        <v>2679</v>
      </c>
      <c r="C4" s="2870"/>
      <c r="D4" s="2686"/>
      <c r="E4" s="2685"/>
      <c r="F4" s="2687"/>
      <c r="G4" s="3056"/>
      <c r="H4" s="3057"/>
      <c r="I4" s="3057"/>
      <c r="J4" s="3065"/>
      <c r="K4" s="3059"/>
      <c r="L4" s="3060"/>
      <c r="M4" s="3056"/>
      <c r="N4" s="3060"/>
      <c r="O4" s="3056"/>
      <c r="P4" s="3060"/>
      <c r="Q4" s="3066"/>
      <c r="R4" s="3065"/>
      <c r="S4" s="3067"/>
      <c r="T4" s="3068"/>
      <c r="U4" s="3068"/>
      <c r="V4" s="3057"/>
      <c r="W4" s="3064"/>
      <c r="X4" s="3064"/>
      <c r="Y4" s="3064"/>
    </row>
    <row r="5" spans="1:25" s="2679" customFormat="1" ht="13.5" customHeight="1">
      <c r="A5" s="2688"/>
      <c r="B5" s="2684"/>
      <c r="C5" s="2870"/>
      <c r="D5" s="2686"/>
      <c r="E5" s="2685"/>
      <c r="F5" s="2687"/>
      <c r="G5" s="3056"/>
      <c r="H5" s="3057"/>
      <c r="I5" s="3057"/>
      <c r="J5" s="3065"/>
      <c r="K5" s="3059"/>
      <c r="L5" s="3060"/>
      <c r="M5" s="3056"/>
      <c r="N5" s="3060"/>
      <c r="O5" s="3056"/>
      <c r="P5" s="3060"/>
      <c r="Q5" s="3066"/>
      <c r="R5" s="3065"/>
      <c r="S5" s="3067"/>
      <c r="T5" s="3068"/>
      <c r="U5" s="3068"/>
      <c r="V5" s="3057"/>
      <c r="W5" s="3064"/>
      <c r="X5" s="3064"/>
      <c r="Y5" s="3064"/>
    </row>
    <row r="6" spans="1:25" ht="38.25">
      <c r="A6" s="2689"/>
      <c r="B6" s="2690" t="s">
        <v>3197</v>
      </c>
      <c r="C6" s="2871"/>
      <c r="D6" s="2686"/>
      <c r="E6" s="3041"/>
      <c r="F6" s="2691"/>
    </row>
    <row r="7" spans="1:25" s="2697" customFormat="1">
      <c r="A7" s="2692"/>
      <c r="B7" s="2693"/>
      <c r="C7" s="2872"/>
      <c r="D7" s="2695"/>
      <c r="E7" s="3042"/>
      <c r="F7" s="2696"/>
      <c r="G7" s="3072"/>
      <c r="H7" s="3072"/>
      <c r="I7" s="3072"/>
      <c r="J7" s="3072"/>
      <c r="K7" s="3072"/>
      <c r="L7" s="3072"/>
      <c r="M7" s="3072"/>
      <c r="N7" s="3072"/>
      <c r="O7" s="3072"/>
      <c r="P7" s="3072"/>
      <c r="Q7" s="3072"/>
      <c r="R7" s="3072"/>
      <c r="S7" s="3072"/>
      <c r="T7" s="3072"/>
      <c r="U7" s="3072"/>
      <c r="V7" s="3072"/>
      <c r="W7" s="3072"/>
      <c r="X7" s="3072"/>
      <c r="Y7" s="3072"/>
    </row>
    <row r="8" spans="1:25" s="2703" customFormat="1">
      <c r="A8" s="2692">
        <f>COUNT(#REF!)+1</f>
        <v>1</v>
      </c>
      <c r="B8" s="2698" t="s">
        <v>3866</v>
      </c>
      <c r="C8" s="2873"/>
      <c r="D8" s="2700"/>
      <c r="E8" s="3043"/>
      <c r="F8" s="2702"/>
      <c r="G8" s="3073"/>
      <c r="H8" s="3073"/>
      <c r="I8" s="3073"/>
      <c r="J8" s="3073"/>
      <c r="K8" s="3073"/>
      <c r="L8" s="3073"/>
      <c r="M8" s="3073"/>
      <c r="N8" s="3073"/>
      <c r="O8" s="3073"/>
      <c r="P8" s="3073"/>
      <c r="Q8" s="3073"/>
      <c r="R8" s="3073"/>
      <c r="S8" s="3073"/>
      <c r="T8" s="3073"/>
      <c r="U8" s="3073"/>
      <c r="V8" s="3073"/>
      <c r="W8" s="3073"/>
      <c r="X8" s="3073"/>
      <c r="Y8" s="3073"/>
    </row>
    <row r="9" spans="1:25" s="2703" customFormat="1" ht="165.75">
      <c r="A9" s="2692"/>
      <c r="B9" s="2704" t="s">
        <v>3572</v>
      </c>
      <c r="C9" s="2873"/>
      <c r="D9" s="2700"/>
      <c r="E9" s="3043"/>
      <c r="F9" s="2702"/>
      <c r="G9" s="3073"/>
      <c r="H9" s="3073"/>
      <c r="I9" s="3073"/>
      <c r="J9" s="3073"/>
      <c r="K9" s="3073"/>
      <c r="L9" s="3073"/>
      <c r="M9" s="3073"/>
      <c r="N9" s="3073"/>
      <c r="O9" s="3073"/>
      <c r="P9" s="3073"/>
      <c r="Q9" s="3073"/>
      <c r="R9" s="3073"/>
      <c r="S9" s="3073"/>
      <c r="T9" s="3073"/>
      <c r="U9" s="3073"/>
      <c r="V9" s="3073"/>
      <c r="W9" s="3073"/>
      <c r="X9" s="3073"/>
      <c r="Y9" s="3073"/>
    </row>
    <row r="10" spans="1:25" s="2703" customFormat="1" ht="216.75">
      <c r="A10" s="2692"/>
      <c r="B10" s="2704" t="s">
        <v>3573</v>
      </c>
      <c r="C10" s="2873"/>
      <c r="D10" s="2700"/>
      <c r="E10" s="3043"/>
      <c r="F10" s="2702"/>
      <c r="G10" s="3073"/>
      <c r="H10" s="3073"/>
      <c r="I10" s="3073"/>
      <c r="J10" s="3073"/>
      <c r="K10" s="3073"/>
      <c r="L10" s="3073"/>
      <c r="M10" s="3073"/>
      <c r="N10" s="3073"/>
      <c r="O10" s="3073"/>
      <c r="P10" s="3073"/>
      <c r="Q10" s="3073"/>
      <c r="R10" s="3073"/>
      <c r="S10" s="3073"/>
      <c r="T10" s="3073"/>
      <c r="U10" s="3073"/>
      <c r="V10" s="3073"/>
      <c r="W10" s="3073"/>
      <c r="X10" s="3073"/>
      <c r="Y10" s="3073"/>
    </row>
    <row r="11" spans="1:25" s="2703" customFormat="1" ht="114.75">
      <c r="A11" s="2692"/>
      <c r="B11" s="2704" t="s">
        <v>3574</v>
      </c>
      <c r="C11" s="2873"/>
      <c r="D11" s="2700"/>
      <c r="E11" s="3043"/>
      <c r="F11" s="2702"/>
      <c r="G11" s="3073"/>
      <c r="H11" s="3073"/>
      <c r="I11" s="3073"/>
      <c r="J11" s="3073"/>
      <c r="K11" s="3073"/>
      <c r="L11" s="3073"/>
      <c r="M11" s="3073"/>
      <c r="N11" s="3073"/>
      <c r="O11" s="3073"/>
      <c r="P11" s="3073"/>
      <c r="Q11" s="3073"/>
      <c r="R11" s="3073"/>
      <c r="S11" s="3073"/>
      <c r="T11" s="3073"/>
      <c r="U11" s="3073"/>
      <c r="V11" s="3073"/>
      <c r="W11" s="3073"/>
      <c r="X11" s="3073"/>
      <c r="Y11" s="3073"/>
    </row>
    <row r="12" spans="1:25" s="2703" customFormat="1" ht="102">
      <c r="A12" s="2692"/>
      <c r="B12" s="2704" t="s">
        <v>3575</v>
      </c>
      <c r="C12" s="2873"/>
      <c r="D12" s="2700"/>
      <c r="E12" s="3043"/>
      <c r="F12" s="2702"/>
      <c r="G12" s="3073"/>
      <c r="H12" s="3073"/>
      <c r="I12" s="3073"/>
      <c r="J12" s="3073"/>
      <c r="K12" s="3073"/>
      <c r="L12" s="3073"/>
      <c r="M12" s="3073"/>
      <c r="N12" s="3073"/>
      <c r="O12" s="3073"/>
      <c r="P12" s="3073"/>
      <c r="Q12" s="3073"/>
      <c r="R12" s="3073"/>
      <c r="S12" s="3073"/>
      <c r="T12" s="3073"/>
      <c r="U12" s="3073"/>
      <c r="V12" s="3073"/>
      <c r="W12" s="3073"/>
      <c r="X12" s="3073"/>
      <c r="Y12" s="3073"/>
    </row>
    <row r="13" spans="1:25" s="2703" customFormat="1" ht="216.75">
      <c r="A13" s="2692"/>
      <c r="B13" s="2704" t="s">
        <v>3867</v>
      </c>
      <c r="C13" s="2873"/>
      <c r="D13" s="2700"/>
      <c r="E13" s="3043"/>
      <c r="F13" s="2702"/>
      <c r="G13" s="3073"/>
      <c r="H13" s="3073"/>
      <c r="I13" s="3073"/>
      <c r="J13" s="3073"/>
      <c r="K13" s="3073"/>
      <c r="L13" s="3073"/>
      <c r="M13" s="3073"/>
      <c r="N13" s="3073"/>
      <c r="O13" s="3073"/>
      <c r="P13" s="3073"/>
      <c r="Q13" s="3073"/>
      <c r="R13" s="3073"/>
      <c r="S13" s="3073"/>
      <c r="T13" s="3073"/>
      <c r="U13" s="3073"/>
      <c r="V13" s="3073"/>
      <c r="W13" s="3073"/>
      <c r="X13" s="3073"/>
      <c r="Y13" s="3073"/>
    </row>
    <row r="14" spans="1:25" s="2703" customFormat="1" ht="51">
      <c r="A14" s="2692"/>
      <c r="B14" s="2704" t="s">
        <v>3577</v>
      </c>
      <c r="C14" s="2976"/>
      <c r="D14" s="2706"/>
      <c r="E14" s="3044"/>
      <c r="F14" s="2707"/>
      <c r="G14" s="3073"/>
      <c r="H14" s="3073"/>
      <c r="I14" s="3073"/>
      <c r="J14" s="3073"/>
      <c r="K14" s="3073"/>
      <c r="L14" s="3073"/>
      <c r="M14" s="3073"/>
      <c r="N14" s="3073"/>
      <c r="O14" s="3073"/>
      <c r="P14" s="3073"/>
      <c r="Q14" s="3073"/>
      <c r="R14" s="3073"/>
      <c r="S14" s="3073"/>
      <c r="T14" s="3073"/>
      <c r="U14" s="3073"/>
      <c r="V14" s="3073"/>
      <c r="W14" s="3073"/>
      <c r="X14" s="3073"/>
      <c r="Y14" s="3073"/>
    </row>
    <row r="15" spans="1:25" s="2703" customFormat="1">
      <c r="A15" s="2709" t="s">
        <v>2744</v>
      </c>
      <c r="B15" s="2710" t="s">
        <v>3868</v>
      </c>
      <c r="C15" s="2873"/>
      <c r="D15" s="2711"/>
      <c r="E15" s="3043"/>
      <c r="F15" s="2701"/>
      <c r="G15" s="3073"/>
      <c r="H15" s="3073"/>
      <c r="I15" s="3073"/>
      <c r="J15" s="3073"/>
      <c r="K15" s="3073"/>
      <c r="L15" s="3073"/>
      <c r="M15" s="3073"/>
      <c r="N15" s="3073"/>
      <c r="O15" s="3073"/>
      <c r="P15" s="3073"/>
      <c r="Q15" s="3073"/>
      <c r="R15" s="3073"/>
      <c r="S15" s="3073"/>
      <c r="T15" s="3073"/>
      <c r="U15" s="3073"/>
      <c r="V15" s="3073"/>
      <c r="W15" s="3073"/>
      <c r="X15" s="3073"/>
      <c r="Y15" s="3073"/>
    </row>
    <row r="16" spans="1:25" s="2703" customFormat="1">
      <c r="A16" s="2709" t="s">
        <v>3580</v>
      </c>
      <c r="B16" s="2712" t="s">
        <v>3869</v>
      </c>
      <c r="C16" s="2924" t="s">
        <v>3582</v>
      </c>
      <c r="D16" s="2714">
        <v>1</v>
      </c>
      <c r="E16" s="3045"/>
      <c r="F16" s="2713">
        <f>D16*E16</f>
        <v>0</v>
      </c>
      <c r="G16" s="3073"/>
      <c r="H16" s="3073"/>
      <c r="I16" s="3073"/>
      <c r="J16" s="3073"/>
      <c r="K16" s="3073"/>
      <c r="L16" s="3073"/>
      <c r="M16" s="3073"/>
      <c r="N16" s="3073"/>
      <c r="O16" s="3073"/>
      <c r="P16" s="3073"/>
      <c r="Q16" s="3073"/>
      <c r="R16" s="3073"/>
      <c r="S16" s="3073"/>
      <c r="T16" s="3073"/>
      <c r="U16" s="3073"/>
      <c r="V16" s="3073"/>
      <c r="W16" s="3073"/>
      <c r="X16" s="3073"/>
      <c r="Y16" s="3073"/>
    </row>
    <row r="17" spans="1:25" s="2703" customFormat="1">
      <c r="A17" s="2709"/>
      <c r="B17" s="2712"/>
      <c r="C17" s="2924"/>
      <c r="D17" s="2714"/>
      <c r="E17" s="3045"/>
      <c r="F17" s="2713"/>
      <c r="G17" s="3073"/>
      <c r="H17" s="3073"/>
      <c r="I17" s="3073"/>
      <c r="J17" s="3073"/>
      <c r="K17" s="3073"/>
      <c r="L17" s="3073"/>
      <c r="M17" s="3073"/>
      <c r="N17" s="3073"/>
      <c r="O17" s="3073"/>
      <c r="P17" s="3073"/>
      <c r="Q17" s="3073"/>
      <c r="R17" s="3073"/>
      <c r="S17" s="3073"/>
      <c r="T17" s="3073"/>
      <c r="U17" s="3073"/>
      <c r="V17" s="3073"/>
      <c r="W17" s="3073"/>
      <c r="X17" s="3073"/>
      <c r="Y17" s="3073"/>
    </row>
    <row r="18" spans="1:25" s="2703" customFormat="1" ht="15">
      <c r="A18" s="2715">
        <f>COUNT($A$4:A17)+1</f>
        <v>2</v>
      </c>
      <c r="B18" s="2716" t="s">
        <v>3583</v>
      </c>
      <c r="C18" s="2925"/>
      <c r="D18" s="2717"/>
      <c r="E18" s="3041"/>
      <c r="F18" s="2707"/>
      <c r="G18" s="3073"/>
      <c r="H18" s="3073"/>
      <c r="I18" s="3073"/>
      <c r="J18" s="3073"/>
      <c r="K18" s="3073"/>
      <c r="L18" s="3073"/>
      <c r="M18" s="3073"/>
      <c r="N18" s="3073"/>
      <c r="O18" s="3073"/>
      <c r="P18" s="3073"/>
      <c r="Q18" s="3073"/>
      <c r="R18" s="3073"/>
      <c r="S18" s="3073"/>
      <c r="T18" s="3073"/>
      <c r="U18" s="3073"/>
      <c r="V18" s="3073"/>
      <c r="W18" s="3073"/>
      <c r="X18" s="3073"/>
      <c r="Y18" s="3073"/>
    </row>
    <row r="19" spans="1:25" s="2703" customFormat="1" ht="15">
      <c r="A19" s="2718"/>
      <c r="B19" s="2716" t="s">
        <v>3584</v>
      </c>
      <c r="C19" s="2925"/>
      <c r="D19" s="2717"/>
      <c r="E19" s="3041"/>
      <c r="F19" s="2707"/>
      <c r="G19" s="3073"/>
      <c r="H19" s="3073"/>
      <c r="I19" s="3073"/>
      <c r="J19" s="3073"/>
      <c r="K19" s="3073"/>
      <c r="L19" s="3073"/>
      <c r="M19" s="3073"/>
      <c r="N19" s="3073"/>
      <c r="O19" s="3073"/>
      <c r="P19" s="3073"/>
      <c r="Q19" s="3073"/>
      <c r="R19" s="3073"/>
      <c r="S19" s="3073"/>
      <c r="T19" s="3073"/>
      <c r="U19" s="3073"/>
      <c r="V19" s="3073"/>
      <c r="W19" s="3073"/>
      <c r="X19" s="3073"/>
      <c r="Y19" s="3073"/>
    </row>
    <row r="20" spans="1:25" s="2703" customFormat="1" ht="15">
      <c r="A20" s="2718"/>
      <c r="B20" s="2716" t="s">
        <v>3870</v>
      </c>
      <c r="C20" s="2925"/>
      <c r="D20" s="2717"/>
      <c r="E20" s="3041"/>
      <c r="F20" s="2707"/>
      <c r="G20" s="3073"/>
      <c r="H20" s="3073"/>
      <c r="I20" s="3073"/>
      <c r="J20" s="3073"/>
      <c r="K20" s="3073"/>
      <c r="L20" s="3073"/>
      <c r="M20" s="3073"/>
      <c r="N20" s="3073"/>
      <c r="O20" s="3073"/>
      <c r="P20" s="3073"/>
      <c r="Q20" s="3073"/>
      <c r="R20" s="3073"/>
      <c r="S20" s="3073"/>
      <c r="T20" s="3073"/>
      <c r="U20" s="3073"/>
      <c r="V20" s="3073"/>
      <c r="W20" s="3073"/>
      <c r="X20" s="3073"/>
      <c r="Y20" s="3073"/>
    </row>
    <row r="21" spans="1:25" s="2703" customFormat="1" ht="15">
      <c r="A21" s="2718"/>
      <c r="B21" s="2716" t="s">
        <v>3586</v>
      </c>
      <c r="C21" s="2925"/>
      <c r="D21" s="2717"/>
      <c r="E21" s="3041"/>
      <c r="F21" s="2707"/>
      <c r="G21" s="3073"/>
      <c r="H21" s="3073"/>
      <c r="I21" s="3073"/>
      <c r="J21" s="3073"/>
      <c r="K21" s="3073"/>
      <c r="L21" s="3073"/>
      <c r="M21" s="3073"/>
      <c r="N21" s="3073"/>
      <c r="O21" s="3073"/>
      <c r="P21" s="3073"/>
      <c r="Q21" s="3073"/>
      <c r="R21" s="3073"/>
      <c r="S21" s="3073"/>
      <c r="T21" s="3073"/>
      <c r="U21" s="3073"/>
      <c r="V21" s="3073"/>
      <c r="W21" s="3073"/>
      <c r="X21" s="3073"/>
      <c r="Y21" s="3073"/>
    </row>
    <row r="22" spans="1:25" s="2703" customFormat="1" ht="15">
      <c r="A22" s="2718"/>
      <c r="B22" s="2716" t="s">
        <v>3587</v>
      </c>
      <c r="C22" s="2925"/>
      <c r="D22" s="2717"/>
      <c r="E22" s="3041"/>
      <c r="F22" s="2707"/>
      <c r="G22" s="3073"/>
      <c r="H22" s="3073"/>
      <c r="I22" s="3073"/>
      <c r="J22" s="3073"/>
      <c r="K22" s="3073"/>
      <c r="L22" s="3073"/>
      <c r="M22" s="3073"/>
      <c r="N22" s="3073"/>
      <c r="O22" s="3073"/>
      <c r="P22" s="3073"/>
      <c r="Q22" s="3073"/>
      <c r="R22" s="3073"/>
      <c r="S22" s="3073"/>
      <c r="T22" s="3073"/>
      <c r="U22" s="3073"/>
      <c r="V22" s="3073"/>
      <c r="W22" s="3073"/>
      <c r="X22" s="3073"/>
      <c r="Y22" s="3073"/>
    </row>
    <row r="23" spans="1:25" s="2703" customFormat="1" ht="15">
      <c r="A23" s="2719"/>
      <c r="B23" s="2720" t="s">
        <v>3871</v>
      </c>
      <c r="C23" s="2925" t="s">
        <v>84</v>
      </c>
      <c r="D23" s="2717">
        <v>2</v>
      </c>
      <c r="E23" s="3041"/>
      <c r="F23" s="2707">
        <f>D23*E23</f>
        <v>0</v>
      </c>
      <c r="G23" s="3073"/>
      <c r="H23" s="3073"/>
      <c r="I23" s="3073"/>
      <c r="J23" s="3073"/>
      <c r="K23" s="3073"/>
      <c r="L23" s="3073"/>
      <c r="M23" s="3073"/>
      <c r="N23" s="3073"/>
      <c r="O23" s="3073"/>
      <c r="P23" s="3073"/>
      <c r="Q23" s="3073"/>
      <c r="R23" s="3073"/>
      <c r="S23" s="3073"/>
      <c r="T23" s="3073"/>
      <c r="U23" s="3073"/>
      <c r="V23" s="3073"/>
      <c r="W23" s="3073"/>
      <c r="X23" s="3073"/>
      <c r="Y23" s="3073"/>
    </row>
    <row r="24" spans="1:25" s="2703" customFormat="1" ht="15">
      <c r="A24" s="2719"/>
      <c r="B24" s="2720"/>
      <c r="C24" s="2925"/>
      <c r="D24" s="2717"/>
      <c r="E24" s="3041"/>
      <c r="F24" s="2707"/>
      <c r="G24" s="3073"/>
      <c r="H24" s="3073"/>
      <c r="I24" s="3073"/>
      <c r="J24" s="3073"/>
      <c r="K24" s="3073"/>
      <c r="L24" s="3073"/>
      <c r="M24" s="3073"/>
      <c r="N24" s="3073"/>
      <c r="O24" s="3073"/>
      <c r="P24" s="3073"/>
      <c r="Q24" s="3073"/>
      <c r="R24" s="3073"/>
      <c r="S24" s="3073"/>
      <c r="T24" s="3073"/>
      <c r="U24" s="3073"/>
      <c r="V24" s="3073"/>
      <c r="W24" s="3073"/>
      <c r="X24" s="3073"/>
      <c r="Y24" s="3073"/>
    </row>
    <row r="25" spans="1:25" s="1630" customFormat="1" ht="204">
      <c r="A25" s="2721">
        <f>COUNT($A$1:A24)+1</f>
        <v>3</v>
      </c>
      <c r="B25" s="2722" t="s">
        <v>3537</v>
      </c>
      <c r="C25" s="2924"/>
      <c r="D25" s="2713"/>
      <c r="E25" s="3045"/>
      <c r="F25" s="2713"/>
      <c r="G25" s="3074"/>
      <c r="H25" s="3074"/>
      <c r="I25" s="3074"/>
      <c r="J25" s="3075"/>
      <c r="K25" s="3075"/>
      <c r="L25" s="3075"/>
      <c r="M25" s="2199"/>
      <c r="N25" s="3075"/>
      <c r="O25" s="3075"/>
      <c r="P25" s="3075"/>
      <c r="Q25" s="3075"/>
      <c r="R25" s="3075"/>
      <c r="S25" s="2199"/>
      <c r="T25" s="3075"/>
      <c r="U25" s="2096"/>
      <c r="V25" s="2096"/>
      <c r="W25" s="2096"/>
      <c r="X25" s="2096"/>
      <c r="Y25" s="2096"/>
    </row>
    <row r="26" spans="1:25" s="2728" customFormat="1">
      <c r="A26" s="2723"/>
      <c r="B26" s="2724" t="s">
        <v>3538</v>
      </c>
      <c r="C26" s="2724"/>
      <c r="D26" s="2726"/>
      <c r="E26" s="2727"/>
      <c r="F26" s="2713"/>
      <c r="G26" s="3076"/>
      <c r="H26" s="3076"/>
      <c r="I26" s="3076"/>
      <c r="J26" s="3076"/>
      <c r="K26" s="3076"/>
      <c r="L26" s="3076"/>
      <c r="M26" s="3076"/>
      <c r="N26" s="3076"/>
      <c r="O26" s="3076"/>
      <c r="P26" s="3076"/>
      <c r="Q26" s="3076"/>
      <c r="R26" s="3076"/>
      <c r="S26" s="3076"/>
      <c r="T26" s="3076"/>
      <c r="U26" s="3076"/>
      <c r="V26" s="3076"/>
      <c r="W26" s="3076"/>
      <c r="X26" s="3076"/>
      <c r="Y26" s="3076"/>
    </row>
    <row r="27" spans="1:25" s="2728" customFormat="1">
      <c r="A27" s="2723"/>
      <c r="B27" s="2724" t="s">
        <v>3539</v>
      </c>
      <c r="C27" s="2724"/>
      <c r="D27" s="2726"/>
      <c r="E27" s="2727"/>
      <c r="F27" s="2713"/>
      <c r="G27" s="3076"/>
      <c r="H27" s="3076"/>
      <c r="I27" s="3076"/>
      <c r="J27" s="3076"/>
      <c r="K27" s="3076"/>
      <c r="L27" s="3076"/>
      <c r="M27" s="3076"/>
      <c r="N27" s="3076"/>
      <c r="O27" s="3076"/>
      <c r="P27" s="3076"/>
      <c r="Q27" s="3076"/>
      <c r="R27" s="3076"/>
      <c r="S27" s="3076"/>
      <c r="T27" s="3076"/>
      <c r="U27" s="3076"/>
      <c r="V27" s="3076"/>
      <c r="W27" s="3076"/>
      <c r="X27" s="3076"/>
      <c r="Y27" s="3076"/>
    </row>
    <row r="28" spans="1:25" s="2728" customFormat="1">
      <c r="A28" s="2723"/>
      <c r="B28" s="2724" t="s">
        <v>3540</v>
      </c>
      <c r="C28" s="2724"/>
      <c r="D28" s="2726"/>
      <c r="E28" s="2727"/>
      <c r="F28" s="2713"/>
      <c r="G28" s="3076"/>
      <c r="H28" s="3076"/>
      <c r="I28" s="3076"/>
      <c r="J28" s="3076"/>
      <c r="K28" s="3076"/>
      <c r="L28" s="3076"/>
      <c r="M28" s="3076"/>
      <c r="N28" s="3076"/>
      <c r="O28" s="3076"/>
      <c r="P28" s="3076"/>
      <c r="Q28" s="3076"/>
      <c r="R28" s="3076"/>
      <c r="S28" s="3076"/>
      <c r="T28" s="3076"/>
      <c r="U28" s="3076"/>
      <c r="V28" s="3076"/>
      <c r="W28" s="3076"/>
      <c r="X28" s="3076"/>
      <c r="Y28" s="3076"/>
    </row>
    <row r="29" spans="1:25" s="2728" customFormat="1">
      <c r="A29" s="2723"/>
      <c r="B29" s="2724" t="s">
        <v>3589</v>
      </c>
      <c r="C29" s="2724"/>
      <c r="D29" s="2726"/>
      <c r="E29" s="2727"/>
      <c r="F29" s="2713"/>
      <c r="G29" s="3076"/>
      <c r="H29" s="3076"/>
      <c r="I29" s="3076"/>
      <c r="J29" s="3076"/>
      <c r="K29" s="3076"/>
      <c r="L29" s="3076"/>
      <c r="M29" s="3076"/>
      <c r="N29" s="3076"/>
      <c r="O29" s="3076"/>
      <c r="P29" s="3076"/>
      <c r="Q29" s="3076"/>
      <c r="R29" s="3076"/>
      <c r="S29" s="3076"/>
      <c r="T29" s="3076"/>
      <c r="U29" s="3076"/>
      <c r="V29" s="3076"/>
      <c r="W29" s="3076"/>
      <c r="X29" s="3076"/>
      <c r="Y29" s="3076"/>
    </row>
    <row r="30" spans="1:25" s="1630" customFormat="1">
      <c r="A30" s="2709"/>
      <c r="B30" s="2729"/>
      <c r="C30" s="2924" t="s">
        <v>214</v>
      </c>
      <c r="D30" s="2713">
        <v>285</v>
      </c>
      <c r="E30" s="3045"/>
      <c r="F30" s="2713">
        <f>D30*E30</f>
        <v>0</v>
      </c>
      <c r="G30" s="3074"/>
      <c r="H30" s="3074"/>
      <c r="I30" s="3074"/>
      <c r="J30" s="3075"/>
      <c r="K30" s="3075"/>
      <c r="L30" s="3075"/>
      <c r="M30" s="2199"/>
      <c r="N30" s="3075"/>
      <c r="O30" s="3075"/>
      <c r="P30" s="3075"/>
      <c r="Q30" s="3075"/>
      <c r="R30" s="3075"/>
      <c r="S30" s="2199"/>
      <c r="T30" s="3075"/>
      <c r="U30" s="2096"/>
      <c r="V30" s="2096"/>
      <c r="W30" s="2096"/>
      <c r="X30" s="2096"/>
      <c r="Y30" s="2096"/>
    </row>
    <row r="31" spans="1:25" s="1630" customFormat="1">
      <c r="A31" s="2729"/>
      <c r="B31" s="2729"/>
      <c r="C31" s="2709"/>
      <c r="D31" s="2731"/>
      <c r="E31" s="3045"/>
      <c r="F31" s="2713"/>
      <c r="G31" s="3074"/>
      <c r="H31" s="3074"/>
      <c r="I31" s="3074"/>
      <c r="J31" s="3075"/>
      <c r="K31" s="3075"/>
      <c r="L31" s="3075"/>
      <c r="M31" s="2199"/>
      <c r="N31" s="3075"/>
      <c r="O31" s="3075"/>
      <c r="P31" s="3075"/>
      <c r="Q31" s="3075"/>
      <c r="R31" s="3075"/>
      <c r="S31" s="2199"/>
      <c r="T31" s="3075"/>
      <c r="U31" s="2096"/>
      <c r="V31" s="2096"/>
      <c r="W31" s="2096"/>
      <c r="X31" s="2096"/>
      <c r="Y31" s="2096"/>
    </row>
    <row r="32" spans="1:25" s="2735" customFormat="1" ht="25.5">
      <c r="A32" s="2709">
        <f>COUNT($A$1:A31)+1</f>
        <v>4</v>
      </c>
      <c r="B32" s="2730" t="s">
        <v>3595</v>
      </c>
      <c r="C32" s="2926"/>
      <c r="D32" s="2733"/>
      <c r="E32" s="3046"/>
      <c r="F32" s="2713"/>
      <c r="G32" s="3077"/>
      <c r="H32" s="3078"/>
      <c r="I32" s="3078"/>
      <c r="J32" s="3078"/>
      <c r="K32" s="3078"/>
      <c r="L32" s="3078"/>
      <c r="M32" s="3078"/>
      <c r="N32" s="3078"/>
      <c r="O32" s="3078"/>
      <c r="P32" s="3078"/>
      <c r="Q32" s="3078"/>
      <c r="R32" s="3078"/>
      <c r="S32" s="3078"/>
      <c r="T32" s="3078"/>
      <c r="U32" s="3078"/>
      <c r="V32" s="3078"/>
      <c r="W32" s="3078"/>
      <c r="X32" s="3078"/>
      <c r="Y32" s="3078"/>
    </row>
    <row r="33" spans="1:25" s="2735" customFormat="1">
      <c r="A33" s="2736"/>
      <c r="B33" s="2730" t="s">
        <v>3596</v>
      </c>
      <c r="C33" s="2926" t="s">
        <v>84</v>
      </c>
      <c r="D33" s="2713">
        <v>2</v>
      </c>
      <c r="E33" s="3045"/>
      <c r="F33" s="2713">
        <f>D33*E33</f>
        <v>0</v>
      </c>
      <c r="G33" s="3077"/>
      <c r="H33" s="3078"/>
      <c r="I33" s="3078"/>
      <c r="J33" s="3078"/>
      <c r="K33" s="3078"/>
      <c r="L33" s="3078"/>
      <c r="M33" s="3078"/>
      <c r="N33" s="3078"/>
      <c r="O33" s="3078"/>
      <c r="P33" s="3078"/>
      <c r="Q33" s="3078"/>
      <c r="R33" s="3078"/>
      <c r="S33" s="3078"/>
      <c r="T33" s="3078"/>
      <c r="U33" s="3078"/>
      <c r="V33" s="3078"/>
      <c r="W33" s="3078"/>
      <c r="X33" s="3078"/>
      <c r="Y33" s="3078"/>
    </row>
    <row r="34" spans="1:25" s="2735" customFormat="1">
      <c r="A34" s="2736"/>
      <c r="B34" s="2730"/>
      <c r="C34" s="2926"/>
      <c r="D34" s="2713"/>
      <c r="E34" s="3045"/>
      <c r="F34" s="2713"/>
      <c r="G34" s="3077"/>
      <c r="H34" s="3078"/>
      <c r="I34" s="3078"/>
      <c r="J34" s="3078"/>
      <c r="K34" s="3078"/>
      <c r="L34" s="3078"/>
      <c r="M34" s="3078"/>
      <c r="N34" s="3078"/>
      <c r="O34" s="3078"/>
      <c r="P34" s="3078"/>
      <c r="Q34" s="3078"/>
      <c r="R34" s="3078"/>
      <c r="S34" s="3078"/>
      <c r="T34" s="3078"/>
      <c r="U34" s="3078"/>
      <c r="V34" s="3078"/>
      <c r="W34" s="3078"/>
      <c r="X34" s="3078"/>
      <c r="Y34" s="3078"/>
    </row>
    <row r="35" spans="1:25" s="2735" customFormat="1">
      <c r="A35" s="2709">
        <f>COUNT($A$1:A34)+1</f>
        <v>5</v>
      </c>
      <c r="B35" s="2737" t="s">
        <v>3597</v>
      </c>
      <c r="C35" s="2924"/>
      <c r="D35" s="2713"/>
      <c r="E35" s="3045"/>
      <c r="F35" s="2713"/>
      <c r="G35" s="3077"/>
      <c r="H35" s="3078"/>
      <c r="I35" s="3078"/>
      <c r="J35" s="3078"/>
      <c r="K35" s="3078"/>
      <c r="L35" s="3078"/>
      <c r="M35" s="3078"/>
      <c r="N35" s="3078"/>
      <c r="O35" s="3078"/>
      <c r="P35" s="3078"/>
      <c r="Q35" s="3078"/>
      <c r="R35" s="3078"/>
      <c r="S35" s="3078"/>
      <c r="T35" s="3078"/>
      <c r="U35" s="3078"/>
      <c r="V35" s="3078"/>
      <c r="W35" s="3078"/>
      <c r="X35" s="3078"/>
      <c r="Y35" s="3078"/>
    </row>
    <row r="36" spans="1:25" s="2735" customFormat="1" ht="127.5">
      <c r="A36" s="2709"/>
      <c r="B36" s="2738" t="s">
        <v>3598</v>
      </c>
      <c r="C36" s="2924"/>
      <c r="D36" s="2714"/>
      <c r="E36" s="3045"/>
      <c r="F36" s="2713"/>
      <c r="G36" s="3077"/>
      <c r="H36" s="3078"/>
      <c r="I36" s="3078"/>
      <c r="J36" s="3078"/>
      <c r="K36" s="3078"/>
      <c r="L36" s="3078"/>
      <c r="M36" s="3078"/>
      <c r="N36" s="3078"/>
      <c r="O36" s="3078"/>
      <c r="P36" s="3078"/>
      <c r="Q36" s="3078"/>
      <c r="R36" s="3078"/>
      <c r="S36" s="3078"/>
      <c r="T36" s="3078"/>
      <c r="U36" s="3078"/>
      <c r="V36" s="3078"/>
      <c r="W36" s="3078"/>
      <c r="X36" s="3078"/>
      <c r="Y36" s="3078"/>
    </row>
    <row r="37" spans="1:25" s="2735" customFormat="1">
      <c r="A37" s="2739"/>
      <c r="B37" s="2729"/>
      <c r="C37" s="2924" t="s">
        <v>96</v>
      </c>
      <c r="D37" s="2714">
        <v>10</v>
      </c>
      <c r="E37" s="3045"/>
      <c r="F37" s="2713">
        <f>D37*E37</f>
        <v>0</v>
      </c>
      <c r="G37" s="3077"/>
      <c r="H37" s="3078"/>
      <c r="I37" s="3078"/>
      <c r="J37" s="3078"/>
      <c r="K37" s="3078"/>
      <c r="L37" s="3078"/>
      <c r="M37" s="3078"/>
      <c r="N37" s="3078"/>
      <c r="O37" s="3078"/>
      <c r="P37" s="3078"/>
      <c r="Q37" s="3078"/>
      <c r="R37" s="3078"/>
      <c r="S37" s="3078"/>
      <c r="T37" s="3078"/>
      <c r="U37" s="3078"/>
      <c r="V37" s="3078"/>
      <c r="W37" s="3078"/>
      <c r="X37" s="3078"/>
      <c r="Y37" s="3078"/>
    </row>
    <row r="38" spans="1:25" s="2735" customFormat="1">
      <c r="A38" s="2739"/>
      <c r="B38" s="2729"/>
      <c r="C38" s="2924"/>
      <c r="D38" s="2714"/>
      <c r="E38" s="3045"/>
      <c r="F38" s="2713"/>
      <c r="G38" s="3077"/>
      <c r="H38" s="3078"/>
      <c r="I38" s="3078"/>
      <c r="J38" s="3078"/>
      <c r="K38" s="3078"/>
      <c r="L38" s="3078"/>
      <c r="M38" s="3078"/>
      <c r="N38" s="3078"/>
      <c r="O38" s="3078"/>
      <c r="P38" s="3078"/>
      <c r="Q38" s="3078"/>
      <c r="R38" s="3078"/>
      <c r="S38" s="3078"/>
      <c r="T38" s="3078"/>
      <c r="U38" s="3078"/>
      <c r="V38" s="3078"/>
      <c r="W38" s="3078"/>
      <c r="X38" s="3078"/>
      <c r="Y38" s="3078"/>
    </row>
    <row r="39" spans="1:25" s="2735" customFormat="1" ht="25.5">
      <c r="A39" s="2721">
        <f>COUNT($A$1:A38)+1</f>
        <v>6</v>
      </c>
      <c r="B39" s="2743" t="s">
        <v>3601</v>
      </c>
      <c r="C39" s="2929"/>
      <c r="D39" s="2745"/>
      <c r="E39" s="3045"/>
      <c r="F39" s="2713"/>
      <c r="G39" s="3077"/>
      <c r="H39" s="3078"/>
      <c r="I39" s="3078"/>
      <c r="J39" s="3078"/>
      <c r="K39" s="3078"/>
      <c r="L39" s="3078"/>
      <c r="M39" s="3078"/>
      <c r="N39" s="3078"/>
      <c r="O39" s="3078"/>
      <c r="P39" s="3078"/>
      <c r="Q39" s="3078"/>
      <c r="R39" s="3078"/>
      <c r="S39" s="3078"/>
      <c r="T39" s="3078"/>
      <c r="U39" s="3078"/>
      <c r="V39" s="3078"/>
      <c r="W39" s="3078"/>
      <c r="X39" s="3078"/>
      <c r="Y39" s="3078"/>
    </row>
    <row r="40" spans="1:25" s="2735" customFormat="1">
      <c r="A40" s="2746" t="s">
        <v>2744</v>
      </c>
      <c r="B40" s="2743" t="s">
        <v>3602</v>
      </c>
      <c r="C40" s="2929"/>
      <c r="D40" s="2745"/>
      <c r="E40" s="3045"/>
      <c r="F40" s="2713"/>
      <c r="G40" s="3077"/>
      <c r="H40" s="3078"/>
      <c r="I40" s="3078"/>
      <c r="J40" s="3078"/>
      <c r="K40" s="3078"/>
      <c r="L40" s="3078"/>
      <c r="M40" s="3078"/>
      <c r="N40" s="3078"/>
      <c r="O40" s="3078"/>
      <c r="P40" s="3078"/>
      <c r="Q40" s="3078"/>
      <c r="R40" s="3078"/>
      <c r="S40" s="3078"/>
      <c r="T40" s="3078"/>
      <c r="U40" s="3078"/>
      <c r="V40" s="3078"/>
      <c r="W40" s="3078"/>
      <c r="X40" s="3078"/>
      <c r="Y40" s="3078"/>
    </row>
    <row r="41" spans="1:25" s="2735" customFormat="1">
      <c r="A41" s="2743" t="s">
        <v>3580</v>
      </c>
      <c r="B41" s="2747" t="s">
        <v>3603</v>
      </c>
      <c r="C41" s="2929" t="s">
        <v>84</v>
      </c>
      <c r="D41" s="2745">
        <v>3</v>
      </c>
      <c r="E41" s="3045"/>
      <c r="F41" s="2713">
        <f>D41*E41</f>
        <v>0</v>
      </c>
      <c r="G41" s="3077"/>
      <c r="H41" s="3078"/>
      <c r="I41" s="3078"/>
      <c r="J41" s="3078"/>
      <c r="K41" s="3078"/>
      <c r="L41" s="3078"/>
      <c r="M41" s="3078"/>
      <c r="N41" s="3078"/>
      <c r="O41" s="3078"/>
      <c r="P41" s="3078"/>
      <c r="Q41" s="3078"/>
      <c r="R41" s="3078"/>
      <c r="S41" s="3078"/>
      <c r="T41" s="3078"/>
      <c r="U41" s="3078"/>
      <c r="V41" s="3078"/>
      <c r="W41" s="3078"/>
      <c r="X41" s="3078"/>
      <c r="Y41" s="3078"/>
    </row>
    <row r="42" spans="1:25" s="2735" customFormat="1">
      <c r="A42" s="2748"/>
      <c r="B42" s="2716"/>
      <c r="C42" s="2930"/>
      <c r="D42" s="2750"/>
      <c r="E42" s="3045"/>
      <c r="F42" s="2713"/>
      <c r="G42" s="3077"/>
      <c r="H42" s="3078"/>
      <c r="I42" s="3078"/>
      <c r="J42" s="3078"/>
      <c r="K42" s="3078"/>
      <c r="L42" s="3078"/>
      <c r="M42" s="3078"/>
      <c r="N42" s="3078"/>
      <c r="O42" s="3078"/>
      <c r="P42" s="3078"/>
      <c r="Q42" s="3078"/>
      <c r="R42" s="3078"/>
      <c r="S42" s="3078"/>
      <c r="T42" s="3078"/>
      <c r="U42" s="3078"/>
      <c r="V42" s="3078"/>
      <c r="W42" s="3078"/>
      <c r="X42" s="3078"/>
      <c r="Y42" s="3078"/>
    </row>
    <row r="43" spans="1:25" s="2735" customFormat="1">
      <c r="A43" s="2748"/>
      <c r="B43" s="2751"/>
      <c r="C43" s="2930"/>
      <c r="D43" s="2752"/>
      <c r="E43" s="3045"/>
      <c r="F43" s="2713"/>
      <c r="G43" s="3077"/>
      <c r="H43" s="3078"/>
      <c r="I43" s="3078"/>
      <c r="J43" s="3078"/>
      <c r="K43" s="3078"/>
      <c r="L43" s="3078"/>
      <c r="M43" s="3078"/>
      <c r="N43" s="3078"/>
      <c r="O43" s="3078"/>
      <c r="P43" s="3078"/>
      <c r="Q43" s="3078"/>
      <c r="R43" s="3078"/>
      <c r="S43" s="3078"/>
      <c r="T43" s="3078"/>
      <c r="U43" s="3078"/>
      <c r="V43" s="3078"/>
      <c r="W43" s="3078"/>
      <c r="X43" s="3078"/>
      <c r="Y43" s="3078"/>
    </row>
    <row r="44" spans="1:25" s="1630" customFormat="1" ht="25.5">
      <c r="A44" s="2715">
        <f>COUNT($A$4:A43)+1</f>
        <v>7</v>
      </c>
      <c r="B44" s="2743" t="s">
        <v>3607</v>
      </c>
      <c r="C44" s="2929"/>
      <c r="D44" s="2745"/>
      <c r="E44" s="3045"/>
      <c r="F44" s="2713"/>
      <c r="G44" s="3074"/>
      <c r="H44" s="3075"/>
      <c r="I44" s="3075"/>
      <c r="J44" s="3075"/>
      <c r="K44" s="2199"/>
      <c r="L44" s="3075"/>
      <c r="M44" s="3075"/>
      <c r="N44" s="3075"/>
      <c r="O44" s="3075"/>
      <c r="P44" s="3075"/>
      <c r="Q44" s="2199"/>
      <c r="R44" s="3075"/>
      <c r="S44" s="2096"/>
      <c r="T44" s="2096"/>
      <c r="U44" s="2096"/>
      <c r="V44" s="2096"/>
      <c r="W44" s="2096"/>
      <c r="X44" s="2096"/>
      <c r="Y44" s="2096"/>
    </row>
    <row r="45" spans="1:25" s="1630" customFormat="1">
      <c r="A45" s="2746" t="s">
        <v>2744</v>
      </c>
      <c r="B45" s="2743" t="s">
        <v>3608</v>
      </c>
      <c r="C45" s="2929"/>
      <c r="D45" s="2745"/>
      <c r="E45" s="3045"/>
      <c r="F45" s="2713"/>
      <c r="G45" s="3074"/>
      <c r="H45" s="3075"/>
      <c r="I45" s="3075"/>
      <c r="J45" s="3075"/>
      <c r="K45" s="2199"/>
      <c r="L45" s="3075"/>
      <c r="M45" s="3075"/>
      <c r="N45" s="3075"/>
      <c r="O45" s="3075"/>
      <c r="P45" s="3075"/>
      <c r="Q45" s="2199"/>
      <c r="R45" s="3075"/>
      <c r="S45" s="2096"/>
      <c r="T45" s="2096"/>
      <c r="U45" s="2096"/>
      <c r="V45" s="2096"/>
      <c r="W45" s="2096"/>
      <c r="X45" s="2096"/>
      <c r="Y45" s="2096"/>
    </row>
    <row r="46" spans="1:25" s="1630" customFormat="1">
      <c r="A46" s="2743" t="s">
        <v>3580</v>
      </c>
      <c r="B46" s="2747" t="s">
        <v>3872</v>
      </c>
      <c r="C46" s="2929" t="s">
        <v>84</v>
      </c>
      <c r="D46" s="2745">
        <v>2</v>
      </c>
      <c r="E46" s="3045"/>
      <c r="F46" s="2713">
        <f>D46*E46</f>
        <v>0</v>
      </c>
      <c r="G46" s="3074"/>
      <c r="H46" s="3075"/>
      <c r="I46" s="3075"/>
      <c r="J46" s="3075"/>
      <c r="K46" s="2199"/>
      <c r="L46" s="3075"/>
      <c r="M46" s="3075"/>
      <c r="N46" s="3075"/>
      <c r="O46" s="3075"/>
      <c r="P46" s="3075"/>
      <c r="Q46" s="2199"/>
      <c r="R46" s="3075"/>
      <c r="S46" s="2096"/>
      <c r="T46" s="2096"/>
      <c r="U46" s="2096"/>
      <c r="V46" s="2096"/>
      <c r="W46" s="2096"/>
      <c r="X46" s="2096"/>
      <c r="Y46" s="2096"/>
    </row>
    <row r="47" spans="1:25" s="1630" customFormat="1">
      <c r="A47" s="2743"/>
      <c r="B47" s="2747"/>
      <c r="C47" s="2929"/>
      <c r="D47" s="2745"/>
      <c r="E47" s="3045"/>
      <c r="F47" s="2713"/>
      <c r="G47" s="3074"/>
      <c r="H47" s="3075"/>
      <c r="I47" s="3075"/>
      <c r="J47" s="3075"/>
      <c r="K47" s="2199"/>
      <c r="L47" s="3075"/>
      <c r="M47" s="3075"/>
      <c r="N47" s="3075"/>
      <c r="O47" s="3075"/>
      <c r="P47" s="3075"/>
      <c r="Q47" s="2199"/>
      <c r="R47" s="3075"/>
      <c r="S47" s="2096"/>
      <c r="T47" s="2096"/>
      <c r="U47" s="2096"/>
      <c r="V47" s="2096"/>
      <c r="W47" s="2096"/>
      <c r="X47" s="2096"/>
      <c r="Y47" s="2096"/>
    </row>
    <row r="48" spans="1:25" s="1630" customFormat="1">
      <c r="A48" s="2753"/>
      <c r="B48" s="2737"/>
      <c r="C48" s="2924"/>
      <c r="D48" s="2714"/>
      <c r="E48" s="3045"/>
      <c r="F48" s="2713"/>
      <c r="G48" s="3074"/>
      <c r="H48" s="3075"/>
      <c r="I48" s="3075"/>
      <c r="J48" s="3075"/>
      <c r="K48" s="2199"/>
      <c r="L48" s="3075"/>
      <c r="M48" s="3075"/>
      <c r="N48" s="3075"/>
      <c r="O48" s="3075"/>
      <c r="P48" s="3075"/>
      <c r="Q48" s="2199"/>
      <c r="R48" s="3075"/>
      <c r="S48" s="2096"/>
      <c r="T48" s="2096"/>
      <c r="U48" s="2096"/>
      <c r="V48" s="2096"/>
      <c r="W48" s="2096"/>
      <c r="X48" s="2096"/>
      <c r="Y48" s="2096"/>
    </row>
    <row r="49" spans="1:25" s="1630" customFormat="1" ht="25.5">
      <c r="A49" s="2754">
        <f>COUNT($A$4:A48)+1</f>
        <v>8</v>
      </c>
      <c r="B49" s="2755" t="s">
        <v>3613</v>
      </c>
      <c r="C49" s="2934"/>
      <c r="D49" s="2744"/>
      <c r="E49" s="3049"/>
      <c r="F49" s="2713"/>
      <c r="G49" s="3074"/>
      <c r="H49" s="3075"/>
      <c r="I49" s="3075"/>
      <c r="J49" s="3075"/>
      <c r="K49" s="2199"/>
      <c r="L49" s="3075"/>
      <c r="M49" s="3075"/>
      <c r="N49" s="3075"/>
      <c r="O49" s="3075"/>
      <c r="P49" s="3075"/>
      <c r="Q49" s="2199"/>
      <c r="R49" s="3075"/>
      <c r="S49" s="2096"/>
      <c r="T49" s="2096"/>
      <c r="U49" s="2096"/>
      <c r="V49" s="2096"/>
      <c r="W49" s="2096"/>
      <c r="X49" s="2096"/>
      <c r="Y49" s="2096"/>
    </row>
    <row r="50" spans="1:25" s="1630" customFormat="1">
      <c r="A50" s="2756"/>
      <c r="B50" s="2729" t="s">
        <v>3873</v>
      </c>
      <c r="C50" s="2929" t="s">
        <v>1579</v>
      </c>
      <c r="D50" s="2745">
        <v>2</v>
      </c>
      <c r="E50" s="3050"/>
      <c r="F50" s="2713">
        <f t="shared" ref="F50" si="0">D50*E50</f>
        <v>0</v>
      </c>
      <c r="G50" s="3074"/>
      <c r="H50" s="3075"/>
      <c r="I50" s="3075"/>
      <c r="J50" s="3075"/>
      <c r="K50" s="2199"/>
      <c r="L50" s="3075"/>
      <c r="M50" s="3075"/>
      <c r="N50" s="3075"/>
      <c r="O50" s="3075"/>
      <c r="P50" s="3075"/>
      <c r="Q50" s="2199"/>
      <c r="R50" s="3075"/>
      <c r="S50" s="2096"/>
      <c r="T50" s="2096"/>
      <c r="U50" s="2096"/>
      <c r="V50" s="2096"/>
      <c r="W50" s="2096"/>
      <c r="X50" s="2096"/>
      <c r="Y50" s="2096"/>
    </row>
    <row r="51" spans="1:25" s="1630" customFormat="1">
      <c r="A51" s="2829"/>
      <c r="B51" s="2835"/>
      <c r="C51" s="2928"/>
      <c r="D51" s="2830"/>
      <c r="E51" s="3084"/>
      <c r="F51" s="2831"/>
      <c r="G51" s="3079"/>
      <c r="H51" s="3075"/>
      <c r="I51" s="3075"/>
      <c r="J51" s="3075"/>
      <c r="K51" s="2199"/>
      <c r="L51" s="3075"/>
      <c r="M51" s="3075"/>
      <c r="N51" s="3075"/>
      <c r="O51" s="3075"/>
      <c r="P51" s="3075"/>
      <c r="Q51" s="2199"/>
      <c r="R51" s="3075"/>
      <c r="S51" s="2096"/>
      <c r="T51" s="2096"/>
      <c r="U51" s="2096"/>
      <c r="V51" s="2096"/>
      <c r="W51" s="2096"/>
      <c r="X51" s="2096"/>
      <c r="Y51" s="2096"/>
    </row>
    <row r="52" spans="1:25" s="1630" customFormat="1" ht="25.5">
      <c r="A52" s="2715">
        <f>COUNT($A$4:A51)+1</f>
        <v>9</v>
      </c>
      <c r="B52" s="2729" t="s">
        <v>3620</v>
      </c>
      <c r="C52" s="2935"/>
      <c r="D52" s="2714"/>
      <c r="E52" s="3052"/>
      <c r="F52" s="2713"/>
      <c r="G52" s="3079"/>
      <c r="H52" s="3075"/>
      <c r="I52" s="3075"/>
      <c r="J52" s="3075"/>
      <c r="K52" s="2199"/>
      <c r="L52" s="3075"/>
      <c r="M52" s="3075"/>
      <c r="N52" s="3075"/>
      <c r="O52" s="3075"/>
      <c r="P52" s="3075"/>
      <c r="Q52" s="2199"/>
      <c r="R52" s="3075"/>
      <c r="S52" s="2096"/>
      <c r="T52" s="2096"/>
      <c r="U52" s="2096"/>
      <c r="V52" s="2096"/>
      <c r="W52" s="2096"/>
      <c r="X52" s="2096"/>
      <c r="Y52" s="2096"/>
    </row>
    <row r="53" spans="1:25" s="1630" customFormat="1">
      <c r="A53" s="2753"/>
      <c r="B53" s="2729" t="s">
        <v>3621</v>
      </c>
      <c r="C53" s="2935"/>
      <c r="D53" s="2714"/>
      <c r="E53" s="3052"/>
      <c r="F53" s="2713"/>
      <c r="G53" s="3079"/>
      <c r="H53" s="3075"/>
      <c r="I53" s="3075"/>
      <c r="J53" s="3075"/>
      <c r="K53" s="2199"/>
      <c r="L53" s="3075"/>
      <c r="M53" s="3075"/>
      <c r="N53" s="3075"/>
      <c r="O53" s="3075"/>
      <c r="P53" s="3075"/>
      <c r="Q53" s="2199"/>
      <c r="R53" s="3075"/>
      <c r="S53" s="2096"/>
      <c r="T53" s="2096"/>
      <c r="U53" s="2096"/>
      <c r="V53" s="2096"/>
      <c r="W53" s="2096"/>
      <c r="X53" s="2096"/>
      <c r="Y53" s="2096"/>
    </row>
    <row r="54" spans="1:25" s="1630" customFormat="1">
      <c r="A54" s="2753"/>
      <c r="B54" s="2729" t="s">
        <v>3622</v>
      </c>
      <c r="C54" s="2935"/>
      <c r="D54" s="2714"/>
      <c r="E54" s="3052"/>
      <c r="F54" s="2713"/>
      <c r="G54" s="3079"/>
      <c r="H54" s="3075"/>
      <c r="I54" s="3075"/>
      <c r="J54" s="3075"/>
      <c r="K54" s="2199"/>
      <c r="L54" s="3075"/>
      <c r="M54" s="3075"/>
      <c r="N54" s="3075"/>
      <c r="O54" s="3075"/>
      <c r="P54" s="3075"/>
      <c r="Q54" s="2199"/>
      <c r="R54" s="3075"/>
      <c r="S54" s="2096"/>
      <c r="T54" s="2096"/>
      <c r="U54" s="2096"/>
      <c r="V54" s="2096"/>
      <c r="W54" s="2096"/>
      <c r="X54" s="2096"/>
      <c r="Y54" s="2096"/>
    </row>
    <row r="55" spans="1:25" s="1630" customFormat="1">
      <c r="A55" s="2753"/>
      <c r="B55" s="2729" t="s">
        <v>3623</v>
      </c>
      <c r="C55" s="2935"/>
      <c r="D55" s="2714"/>
      <c r="E55" s="3052"/>
      <c r="F55" s="2713"/>
      <c r="G55" s="3079"/>
      <c r="H55" s="3075"/>
      <c r="I55" s="3075"/>
      <c r="J55" s="3075"/>
      <c r="K55" s="2199"/>
      <c r="L55" s="3075"/>
      <c r="M55" s="3075"/>
      <c r="N55" s="3075"/>
      <c r="O55" s="3075"/>
      <c r="P55" s="3075"/>
      <c r="Q55" s="2199"/>
      <c r="R55" s="3075"/>
      <c r="S55" s="2096"/>
      <c r="T55" s="2096"/>
      <c r="U55" s="2096"/>
      <c r="V55" s="2096"/>
      <c r="W55" s="2096"/>
      <c r="X55" s="2096"/>
      <c r="Y55" s="2096"/>
    </row>
    <row r="56" spans="1:25" s="1630" customFormat="1">
      <c r="A56" s="2753"/>
      <c r="B56" s="2729" t="s">
        <v>3624</v>
      </c>
      <c r="C56" s="2935"/>
      <c r="D56" s="2714"/>
      <c r="E56" s="3052"/>
      <c r="F56" s="2713"/>
      <c r="G56" s="3079"/>
      <c r="H56" s="3075"/>
      <c r="I56" s="3075"/>
      <c r="J56" s="3075"/>
      <c r="K56" s="2199"/>
      <c r="L56" s="3075"/>
      <c r="M56" s="3075"/>
      <c r="N56" s="3075"/>
      <c r="O56" s="3075"/>
      <c r="P56" s="3075"/>
      <c r="Q56" s="2199"/>
      <c r="R56" s="3075"/>
      <c r="S56" s="2096"/>
      <c r="T56" s="2096"/>
      <c r="U56" s="2096"/>
      <c r="V56" s="2096"/>
      <c r="W56" s="2096"/>
      <c r="X56" s="2096"/>
      <c r="Y56" s="2096"/>
    </row>
    <row r="57" spans="1:25" s="1630" customFormat="1">
      <c r="A57" s="2753"/>
      <c r="B57" s="2729" t="s">
        <v>3625</v>
      </c>
      <c r="C57" s="2935"/>
      <c r="D57" s="2714"/>
      <c r="E57" s="3052"/>
      <c r="F57" s="2713"/>
      <c r="G57" s="3079"/>
      <c r="H57" s="3075"/>
      <c r="I57" s="3075"/>
      <c r="J57" s="3075"/>
      <c r="K57" s="2199"/>
      <c r="L57" s="3075"/>
      <c r="M57" s="3075"/>
      <c r="N57" s="3075"/>
      <c r="O57" s="3075"/>
      <c r="P57" s="3075"/>
      <c r="Q57" s="2199"/>
      <c r="R57" s="3075"/>
      <c r="S57" s="2096"/>
      <c r="T57" s="2096"/>
      <c r="U57" s="2096"/>
      <c r="V57" s="2096"/>
      <c r="W57" s="2096"/>
      <c r="X57" s="2096"/>
      <c r="Y57" s="2096"/>
    </row>
    <row r="58" spans="1:25" s="1630" customFormat="1">
      <c r="A58" s="2753"/>
      <c r="B58" s="2729" t="s">
        <v>3626</v>
      </c>
      <c r="C58" s="2935"/>
      <c r="D58" s="2714"/>
      <c r="E58" s="3052"/>
      <c r="F58" s="2713"/>
      <c r="G58" s="3079"/>
      <c r="H58" s="3075"/>
      <c r="I58" s="3075"/>
      <c r="J58" s="3075"/>
      <c r="K58" s="2199"/>
      <c r="L58" s="3075"/>
      <c r="M58" s="3075"/>
      <c r="N58" s="3075"/>
      <c r="O58" s="3075"/>
      <c r="P58" s="3075"/>
      <c r="Q58" s="2199"/>
      <c r="R58" s="3075"/>
      <c r="S58" s="2096"/>
      <c r="T58" s="2096"/>
      <c r="U58" s="2096"/>
      <c r="V58" s="2096"/>
      <c r="W58" s="2096"/>
      <c r="X58" s="2096"/>
      <c r="Y58" s="2096"/>
    </row>
    <row r="59" spans="1:25" s="1630" customFormat="1">
      <c r="A59" s="2753"/>
      <c r="B59" s="2729" t="s">
        <v>3627</v>
      </c>
      <c r="C59" s="2935"/>
      <c r="D59" s="2714"/>
      <c r="E59" s="3052"/>
      <c r="F59" s="2713"/>
      <c r="G59" s="3079"/>
      <c r="H59" s="3075"/>
      <c r="I59" s="3075"/>
      <c r="J59" s="3075"/>
      <c r="K59" s="2199"/>
      <c r="L59" s="3075"/>
      <c r="M59" s="3075"/>
      <c r="N59" s="3075"/>
      <c r="O59" s="3075"/>
      <c r="P59" s="3075"/>
      <c r="Q59" s="2199"/>
      <c r="R59" s="3075"/>
      <c r="S59" s="2096"/>
      <c r="T59" s="2096"/>
      <c r="U59" s="2096"/>
      <c r="V59" s="2096"/>
      <c r="W59" s="2096"/>
      <c r="X59" s="2096"/>
      <c r="Y59" s="2096"/>
    </row>
    <row r="60" spans="1:25" s="1630" customFormat="1" ht="25.5">
      <c r="A60" s="2753"/>
      <c r="B60" s="2737" t="s">
        <v>3628</v>
      </c>
      <c r="C60" s="2935"/>
      <c r="D60" s="2714"/>
      <c r="E60" s="3052"/>
      <c r="F60" s="2713"/>
      <c r="G60" s="3079"/>
      <c r="H60" s="3075"/>
      <c r="I60" s="3075"/>
      <c r="J60" s="3075"/>
      <c r="K60" s="2199"/>
      <c r="L60" s="3075"/>
      <c r="M60" s="3075"/>
      <c r="N60" s="3075"/>
      <c r="O60" s="3075"/>
      <c r="P60" s="3075"/>
      <c r="Q60" s="2199"/>
      <c r="R60" s="3075"/>
      <c r="S60" s="2096"/>
      <c r="T60" s="2096"/>
      <c r="U60" s="2096"/>
      <c r="V60" s="2096"/>
      <c r="W60" s="2096"/>
      <c r="X60" s="2096"/>
      <c r="Y60" s="2096"/>
    </row>
    <row r="61" spans="1:25" s="1630" customFormat="1">
      <c r="A61" s="2760" t="s">
        <v>2896</v>
      </c>
      <c r="B61" s="2729" t="s">
        <v>3629</v>
      </c>
      <c r="C61" s="2935"/>
      <c r="D61" s="2714"/>
      <c r="E61" s="3052"/>
      <c r="F61" s="2713"/>
      <c r="G61" s="3079"/>
      <c r="H61" s="3075"/>
      <c r="I61" s="3075"/>
      <c r="J61" s="3075"/>
      <c r="K61" s="2199"/>
      <c r="L61" s="3075"/>
      <c r="M61" s="3075"/>
      <c r="N61" s="3075"/>
      <c r="O61" s="3075"/>
      <c r="P61" s="3075"/>
      <c r="Q61" s="2199"/>
      <c r="R61" s="3075"/>
      <c r="S61" s="2096"/>
      <c r="T61" s="2096"/>
      <c r="U61" s="2096"/>
      <c r="V61" s="2096"/>
      <c r="W61" s="2096"/>
      <c r="X61" s="2096"/>
      <c r="Y61" s="2096"/>
    </row>
    <row r="62" spans="1:25" s="1630" customFormat="1">
      <c r="A62" s="2760"/>
      <c r="B62" s="2729" t="s">
        <v>3630</v>
      </c>
      <c r="C62" s="2935"/>
      <c r="D62" s="2714"/>
      <c r="E62" s="3053"/>
      <c r="F62" s="2713"/>
      <c r="G62" s="3079"/>
      <c r="H62" s="3075"/>
      <c r="I62" s="3075"/>
      <c r="J62" s="3075"/>
      <c r="K62" s="2199"/>
      <c r="L62" s="3075"/>
      <c r="M62" s="3075"/>
      <c r="N62" s="3075"/>
      <c r="O62" s="3075"/>
      <c r="P62" s="3075"/>
      <c r="Q62" s="2199"/>
      <c r="R62" s="3075"/>
      <c r="S62" s="2096"/>
      <c r="T62" s="2096"/>
      <c r="U62" s="2096"/>
      <c r="V62" s="2096"/>
      <c r="W62" s="2096"/>
      <c r="X62" s="2096"/>
      <c r="Y62" s="2096"/>
    </row>
    <row r="63" spans="1:25" s="1630" customFormat="1">
      <c r="A63" s="2753"/>
      <c r="B63" s="2761" t="s">
        <v>3779</v>
      </c>
      <c r="C63" s="2935" t="s">
        <v>84</v>
      </c>
      <c r="D63" s="2714">
        <v>2</v>
      </c>
      <c r="E63" s="3045"/>
      <c r="F63" s="2713">
        <f t="shared" ref="F63" si="1">D63*E63</f>
        <v>0</v>
      </c>
      <c r="G63" s="3079"/>
      <c r="H63" s="3075"/>
      <c r="I63" s="3075"/>
      <c r="J63" s="3075"/>
      <c r="K63" s="2199"/>
      <c r="L63" s="3075"/>
      <c r="M63" s="3075"/>
      <c r="N63" s="3075"/>
      <c r="O63" s="3075"/>
      <c r="P63" s="3075"/>
      <c r="Q63" s="2199"/>
      <c r="R63" s="3075"/>
      <c r="S63" s="2096"/>
      <c r="T63" s="2096"/>
      <c r="U63" s="2096"/>
      <c r="V63" s="2096"/>
      <c r="W63" s="2096"/>
      <c r="X63" s="2096"/>
      <c r="Y63" s="2096"/>
    </row>
    <row r="64" spans="1:25" s="1630" customFormat="1">
      <c r="A64" s="2753"/>
      <c r="B64" s="2761"/>
      <c r="C64" s="2935"/>
      <c r="D64" s="2714"/>
      <c r="E64" s="3045"/>
      <c r="F64" s="2713"/>
      <c r="G64" s="3079"/>
      <c r="H64" s="3075"/>
      <c r="I64" s="3075"/>
      <c r="J64" s="3075"/>
      <c r="K64" s="2199"/>
      <c r="L64" s="3075"/>
      <c r="M64" s="3075"/>
      <c r="N64" s="3075"/>
      <c r="O64" s="3075"/>
      <c r="P64" s="3075"/>
      <c r="Q64" s="2199"/>
      <c r="R64" s="3075"/>
      <c r="S64" s="2096"/>
      <c r="T64" s="2096"/>
      <c r="U64" s="2096"/>
      <c r="V64" s="2096"/>
      <c r="W64" s="2096"/>
      <c r="X64" s="2096"/>
      <c r="Y64" s="2096"/>
    </row>
    <row r="65" spans="1:25" s="1630" customFormat="1">
      <c r="A65" s="2764">
        <f>COUNT($A$3:A64)+1</f>
        <v>10</v>
      </c>
      <c r="B65" s="2729" t="s">
        <v>3637</v>
      </c>
      <c r="C65" s="2732" t="s">
        <v>84</v>
      </c>
      <c r="D65" s="2732">
        <v>2</v>
      </c>
      <c r="E65" s="3045"/>
      <c r="F65" s="2732">
        <f t="shared" ref="F65" si="2">D65*E65</f>
        <v>0</v>
      </c>
      <c r="G65" s="3079"/>
      <c r="H65" s="3075"/>
      <c r="I65" s="3075"/>
      <c r="J65" s="3075"/>
      <c r="K65" s="2199"/>
      <c r="L65" s="3075"/>
      <c r="M65" s="3075"/>
      <c r="N65" s="3075"/>
      <c r="O65" s="3075"/>
      <c r="P65" s="3075"/>
      <c r="Q65" s="2199"/>
      <c r="R65" s="3075"/>
      <c r="S65" s="2096"/>
      <c r="T65" s="2096"/>
      <c r="U65" s="2096"/>
      <c r="V65" s="2096"/>
      <c r="W65" s="2096"/>
      <c r="X65" s="2096"/>
      <c r="Y65" s="2096"/>
    </row>
    <row r="66" spans="1:25" s="1630" customFormat="1">
      <c r="A66" s="2765"/>
      <c r="B66" s="2766"/>
      <c r="C66" s="2929"/>
      <c r="D66" s="2744"/>
      <c r="E66" s="3055"/>
      <c r="F66" s="2713"/>
      <c r="G66" s="3079"/>
      <c r="H66" s="3075"/>
      <c r="I66" s="3075"/>
      <c r="J66" s="3075"/>
      <c r="K66" s="2199"/>
      <c r="L66" s="3075"/>
      <c r="M66" s="3075"/>
      <c r="N66" s="3075"/>
      <c r="O66" s="3075"/>
      <c r="P66" s="3075"/>
      <c r="Q66" s="2199"/>
      <c r="R66" s="3075"/>
      <c r="S66" s="2096"/>
      <c r="T66" s="2096"/>
      <c r="U66" s="2096"/>
      <c r="V66" s="2096"/>
      <c r="W66" s="2096"/>
      <c r="X66" s="2096"/>
      <c r="Y66" s="2096"/>
    </row>
    <row r="67" spans="1:25" s="1630" customFormat="1">
      <c r="A67" s="2764">
        <f>COUNT($A$3:A66)+1</f>
        <v>11</v>
      </c>
      <c r="B67" s="2729" t="s">
        <v>3638</v>
      </c>
      <c r="C67" s="2769"/>
      <c r="D67" s="2768"/>
      <c r="E67" s="3045"/>
      <c r="F67" s="2713"/>
      <c r="G67" s="3074"/>
      <c r="H67" s="3074"/>
      <c r="I67" s="3074"/>
      <c r="J67" s="3075"/>
      <c r="K67" s="3075"/>
      <c r="L67" s="3075"/>
      <c r="M67" s="2199"/>
      <c r="N67" s="3075"/>
      <c r="O67" s="3075"/>
      <c r="P67" s="3075"/>
      <c r="Q67" s="3075"/>
      <c r="R67" s="3075"/>
      <c r="S67" s="2199"/>
      <c r="T67" s="3075"/>
      <c r="U67" s="2096"/>
      <c r="V67" s="2096"/>
      <c r="W67" s="2096"/>
      <c r="X67" s="2096"/>
      <c r="Y67" s="2096"/>
    </row>
    <row r="68" spans="1:25" s="1630" customFormat="1" ht="25.5">
      <c r="A68" s="2769"/>
      <c r="B68" s="2729" t="s">
        <v>3639</v>
      </c>
      <c r="C68" s="2769" t="s">
        <v>214</v>
      </c>
      <c r="D68" s="2768">
        <v>25</v>
      </c>
      <c r="E68" s="3045"/>
      <c r="F68" s="2713">
        <f>D68*E68</f>
        <v>0</v>
      </c>
      <c r="G68" s="3074"/>
      <c r="H68" s="3074"/>
      <c r="I68" s="3074"/>
      <c r="J68" s="3075"/>
      <c r="K68" s="3075"/>
      <c r="L68" s="3075"/>
      <c r="M68" s="2199"/>
      <c r="N68" s="3075"/>
      <c r="O68" s="3075"/>
      <c r="P68" s="3075"/>
      <c r="Q68" s="3075"/>
      <c r="R68" s="3075"/>
      <c r="S68" s="2199"/>
      <c r="T68" s="3075"/>
      <c r="U68" s="2096"/>
      <c r="V68" s="2096"/>
      <c r="W68" s="2096"/>
      <c r="X68" s="2096"/>
      <c r="Y68" s="2096"/>
    </row>
    <row r="69" spans="1:25" s="1630" customFormat="1">
      <c r="A69" s="2765" t="s">
        <v>2896</v>
      </c>
      <c r="B69" s="2766" t="s">
        <v>3640</v>
      </c>
      <c r="C69" s="2929"/>
      <c r="D69" s="2744"/>
      <c r="E69" s="3055"/>
      <c r="F69" s="2713"/>
      <c r="G69" s="3079"/>
      <c r="H69" s="3075"/>
      <c r="I69" s="3075"/>
      <c r="J69" s="3075"/>
      <c r="K69" s="2199"/>
      <c r="L69" s="3075"/>
      <c r="M69" s="3075"/>
      <c r="N69" s="3075"/>
      <c r="O69" s="3075"/>
      <c r="P69" s="3075"/>
      <c r="Q69" s="2199"/>
      <c r="R69" s="3075"/>
      <c r="S69" s="2096"/>
      <c r="T69" s="2096"/>
      <c r="U69" s="2096"/>
      <c r="V69" s="2096"/>
      <c r="W69" s="2096"/>
      <c r="X69" s="2096"/>
      <c r="Y69" s="2096"/>
    </row>
    <row r="70" spans="1:25" s="1630" customFormat="1">
      <c r="A70" s="2765"/>
      <c r="B70" s="2766"/>
      <c r="C70" s="2929"/>
      <c r="D70" s="2744"/>
      <c r="E70" s="3055"/>
      <c r="F70" s="2713"/>
      <c r="G70" s="3079"/>
      <c r="H70" s="3075"/>
      <c r="I70" s="3075"/>
      <c r="J70" s="3075"/>
      <c r="K70" s="2199"/>
      <c r="L70" s="3075"/>
      <c r="M70" s="3075"/>
      <c r="N70" s="3075"/>
      <c r="O70" s="3075"/>
      <c r="P70" s="3075"/>
      <c r="Q70" s="2199"/>
      <c r="R70" s="3075"/>
      <c r="S70" s="2096"/>
      <c r="T70" s="2096"/>
      <c r="U70" s="2096"/>
      <c r="V70" s="2096"/>
      <c r="W70" s="2096"/>
      <c r="X70" s="2096"/>
      <c r="Y70" s="2096"/>
    </row>
    <row r="71" spans="1:25" s="1630" customFormat="1">
      <c r="A71" s="2959"/>
      <c r="B71" s="2960"/>
      <c r="C71" s="2961"/>
      <c r="D71" s="2977"/>
      <c r="E71" s="2962"/>
      <c r="F71" s="2713"/>
      <c r="G71" s="3079"/>
      <c r="H71" s="3075"/>
      <c r="I71" s="3075"/>
      <c r="J71" s="3075"/>
      <c r="K71" s="2199"/>
      <c r="L71" s="3075"/>
      <c r="M71" s="3075"/>
      <c r="N71" s="3075"/>
      <c r="O71" s="3075"/>
      <c r="P71" s="3075"/>
      <c r="Q71" s="2199"/>
      <c r="R71" s="3075"/>
      <c r="S71" s="2096"/>
      <c r="T71" s="2096"/>
      <c r="U71" s="2096"/>
      <c r="V71" s="2096"/>
      <c r="W71" s="2096"/>
      <c r="X71" s="2096"/>
      <c r="Y71" s="2096"/>
    </row>
    <row r="72" spans="1:25" s="2697" customFormat="1">
      <c r="A72" s="2770"/>
      <c r="B72" s="2716" t="s">
        <v>2826</v>
      </c>
      <c r="C72" s="2870"/>
      <c r="D72" s="2681"/>
      <c r="E72" s="2685"/>
      <c r="F72" s="2685">
        <f>SUM(F1:F71)</f>
        <v>0</v>
      </c>
      <c r="G72" s="3072"/>
      <c r="H72" s="3072"/>
      <c r="I72" s="3072"/>
      <c r="J72" s="3072"/>
      <c r="K72" s="3072"/>
      <c r="L72" s="3072"/>
      <c r="M72" s="3072"/>
      <c r="N72" s="3072"/>
      <c r="O72" s="3072"/>
      <c r="P72" s="3072"/>
      <c r="Q72" s="3072"/>
      <c r="R72" s="3072"/>
      <c r="S72" s="3072"/>
      <c r="T72" s="3072"/>
      <c r="U72" s="3072"/>
      <c r="V72" s="3072"/>
      <c r="W72" s="3072"/>
      <c r="X72" s="3072"/>
      <c r="Y72" s="3072"/>
    </row>
    <row r="73" spans="1:25" s="2697" customFormat="1">
      <c r="A73" s="2770"/>
      <c r="B73" s="2716"/>
      <c r="C73" s="2870"/>
      <c r="D73" s="2681"/>
      <c r="E73" s="2685"/>
      <c r="F73" s="2685"/>
      <c r="G73" s="3072"/>
      <c r="H73" s="3072"/>
      <c r="I73" s="3072"/>
      <c r="J73" s="3072"/>
      <c r="K73" s="3072"/>
      <c r="L73" s="3072"/>
      <c r="M73" s="3072"/>
      <c r="N73" s="3072"/>
      <c r="O73" s="3072"/>
      <c r="P73" s="3072"/>
      <c r="Q73" s="3072"/>
      <c r="R73" s="3072"/>
      <c r="S73" s="3072"/>
      <c r="T73" s="3072"/>
      <c r="U73" s="3072"/>
      <c r="V73" s="3072"/>
      <c r="W73" s="3072"/>
      <c r="X73" s="3072"/>
      <c r="Y73" s="3072"/>
    </row>
    <row r="74" spans="1:25">
      <c r="A74" s="2656"/>
      <c r="E74" s="2648"/>
      <c r="F74" s="2800"/>
      <c r="G74" s="3071"/>
      <c r="H74" s="3071"/>
      <c r="I74" s="3071"/>
      <c r="J74" s="3071"/>
      <c r="K74" s="3071"/>
      <c r="L74" s="3071"/>
      <c r="M74" s="3071"/>
      <c r="N74" s="3071"/>
      <c r="O74" s="3071"/>
      <c r="P74" s="3071"/>
      <c r="Q74" s="3071"/>
      <c r="R74" s="3071"/>
    </row>
    <row r="75" spans="1:25">
      <c r="A75" s="2656"/>
      <c r="E75" s="2648"/>
      <c r="F75" s="2800"/>
      <c r="G75" s="3071"/>
      <c r="H75" s="3071"/>
      <c r="I75" s="3071"/>
      <c r="J75" s="3071"/>
      <c r="K75" s="3071"/>
      <c r="L75" s="3071"/>
      <c r="M75" s="3071"/>
      <c r="N75" s="3071"/>
      <c r="O75" s="3071"/>
      <c r="P75" s="3071"/>
      <c r="Q75" s="3071"/>
      <c r="R75" s="3071"/>
    </row>
    <row r="76" spans="1:25">
      <c r="A76" s="2656"/>
      <c r="E76" s="2648"/>
      <c r="F76" s="2800"/>
      <c r="G76" s="3071"/>
      <c r="H76" s="3071"/>
      <c r="I76" s="3071"/>
      <c r="J76" s="3071"/>
      <c r="K76" s="3071"/>
      <c r="L76" s="3071"/>
      <c r="M76" s="3071"/>
      <c r="N76" s="3071"/>
      <c r="O76" s="3071"/>
      <c r="P76" s="3071"/>
      <c r="Q76" s="3071"/>
      <c r="R76" s="3071"/>
    </row>
    <row r="77" spans="1:25">
      <c r="A77" s="2656"/>
      <c r="C77" s="2648"/>
      <c r="E77" s="2648"/>
      <c r="F77" s="2800"/>
      <c r="G77" s="3071"/>
      <c r="H77" s="3071"/>
      <c r="I77" s="3071"/>
      <c r="J77" s="3071"/>
      <c r="K77" s="3071"/>
      <c r="L77" s="3071"/>
      <c r="M77" s="3071"/>
      <c r="N77" s="3071"/>
      <c r="O77" s="3071"/>
      <c r="P77" s="3071"/>
      <c r="Q77" s="3071"/>
      <c r="R77" s="3071"/>
    </row>
    <row r="78" spans="1:25">
      <c r="A78" s="2656"/>
      <c r="C78" s="2648"/>
      <c r="E78" s="2648"/>
      <c r="F78" s="2800"/>
      <c r="G78" s="3071"/>
      <c r="H78" s="3071"/>
      <c r="I78" s="3071"/>
      <c r="J78" s="3071"/>
      <c r="K78" s="3071"/>
      <c r="L78" s="3071"/>
      <c r="M78" s="3071"/>
      <c r="N78" s="3071"/>
      <c r="O78" s="3071"/>
      <c r="P78" s="3071"/>
      <c r="Q78" s="3071"/>
      <c r="R78" s="3071"/>
    </row>
    <row r="79" spans="1:25">
      <c r="A79" s="2656"/>
      <c r="B79" s="2661"/>
      <c r="C79" s="2648"/>
      <c r="E79" s="2648"/>
      <c r="F79" s="2800"/>
      <c r="G79" s="3071"/>
      <c r="H79" s="3071"/>
      <c r="I79" s="3071"/>
      <c r="J79" s="3071"/>
      <c r="K79" s="3071"/>
      <c r="L79" s="3071"/>
      <c r="M79" s="3071"/>
      <c r="N79" s="3071"/>
      <c r="O79" s="3071"/>
      <c r="P79" s="3071"/>
      <c r="Q79" s="3071"/>
      <c r="R79" s="3071"/>
    </row>
    <row r="80" spans="1:25">
      <c r="A80" s="2656"/>
      <c r="C80" s="2648"/>
      <c r="E80" s="2648"/>
      <c r="F80" s="2800"/>
      <c r="G80" s="3071"/>
      <c r="H80" s="3071"/>
      <c r="I80" s="3071"/>
      <c r="J80" s="3071"/>
      <c r="K80" s="3071"/>
      <c r="L80" s="3071"/>
      <c r="M80" s="3071"/>
      <c r="N80" s="3071"/>
      <c r="O80" s="3071"/>
      <c r="P80" s="3071"/>
      <c r="Q80" s="3071"/>
      <c r="R80" s="3071"/>
    </row>
    <row r="81" spans="1:18">
      <c r="A81" s="2656"/>
      <c r="E81" s="2648"/>
      <c r="F81" s="2800"/>
      <c r="G81" s="3071"/>
      <c r="H81" s="3071"/>
      <c r="I81" s="3071"/>
      <c r="J81" s="3071"/>
      <c r="K81" s="3071"/>
      <c r="L81" s="3071"/>
      <c r="M81" s="3071"/>
      <c r="N81" s="3071"/>
      <c r="O81" s="3071"/>
      <c r="P81" s="3071"/>
      <c r="Q81" s="3071"/>
      <c r="R81" s="3071"/>
    </row>
    <row r="82" spans="1:18">
      <c r="A82" s="2656"/>
      <c r="E82" s="2648"/>
      <c r="F82" s="2800"/>
      <c r="G82" s="3071"/>
      <c r="H82" s="3071"/>
      <c r="I82" s="3071"/>
      <c r="J82" s="3071"/>
      <c r="K82" s="3071"/>
      <c r="L82" s="3071"/>
      <c r="M82" s="3071"/>
      <c r="N82" s="3071"/>
      <c r="O82" s="3071"/>
      <c r="P82" s="3071"/>
      <c r="Q82" s="3071"/>
      <c r="R82" s="3071"/>
    </row>
    <row r="83" spans="1:18">
      <c r="A83" s="2656"/>
      <c r="E83" s="2648"/>
      <c r="F83" s="2800"/>
      <c r="G83" s="3071"/>
      <c r="H83" s="3071"/>
      <c r="I83" s="3071"/>
      <c r="J83" s="3071"/>
      <c r="K83" s="3071"/>
      <c r="L83" s="3071"/>
      <c r="M83" s="3071"/>
      <c r="N83" s="3071"/>
      <c r="O83" s="3071"/>
      <c r="P83" s="3071"/>
      <c r="Q83" s="3071"/>
      <c r="R83" s="3071"/>
    </row>
    <row r="84" spans="1:18">
      <c r="A84" s="2656"/>
      <c r="B84" s="2661"/>
      <c r="E84" s="2648"/>
      <c r="F84" s="2800"/>
      <c r="G84" s="3071"/>
      <c r="H84" s="3071"/>
      <c r="I84" s="3071"/>
      <c r="J84" s="3071"/>
      <c r="K84" s="3071"/>
      <c r="L84" s="3071"/>
      <c r="M84" s="3071"/>
      <c r="N84" s="3071"/>
      <c r="O84" s="3071"/>
      <c r="P84" s="3071"/>
      <c r="Q84" s="3071"/>
      <c r="R84" s="3071"/>
    </row>
    <row r="85" spans="1:18">
      <c r="A85" s="2656"/>
      <c r="B85" s="2658"/>
      <c r="E85" s="2648"/>
      <c r="F85" s="2800"/>
      <c r="G85" s="3071"/>
      <c r="H85" s="3071"/>
      <c r="I85" s="3071"/>
      <c r="J85" s="3071"/>
      <c r="K85" s="3071"/>
      <c r="L85" s="3071"/>
      <c r="M85" s="3071"/>
      <c r="N85" s="3071"/>
      <c r="O85" s="3071"/>
      <c r="P85" s="3071"/>
      <c r="Q85" s="3071"/>
      <c r="R85" s="3071"/>
    </row>
    <row r="86" spans="1:18">
      <c r="A86" s="2656"/>
      <c r="B86" s="2661"/>
      <c r="E86" s="2648"/>
      <c r="F86" s="2800"/>
      <c r="G86" s="3071"/>
      <c r="H86" s="3071"/>
      <c r="I86" s="3071"/>
      <c r="J86" s="3071"/>
      <c r="K86" s="3071"/>
      <c r="L86" s="3071"/>
      <c r="M86" s="3071"/>
      <c r="N86" s="3071"/>
      <c r="O86" s="3071"/>
      <c r="P86" s="3071"/>
      <c r="Q86" s="3071"/>
      <c r="R86" s="3071"/>
    </row>
    <row r="87" spans="1:18">
      <c r="A87" s="2656"/>
      <c r="E87" s="2648"/>
      <c r="F87" s="2800"/>
      <c r="G87" s="3071"/>
      <c r="H87" s="3071"/>
      <c r="I87" s="3071"/>
      <c r="J87" s="3071"/>
      <c r="K87" s="3071"/>
      <c r="L87" s="3071"/>
      <c r="M87" s="3071"/>
      <c r="N87" s="3071"/>
      <c r="O87" s="3071"/>
      <c r="P87" s="3071"/>
      <c r="Q87" s="3071"/>
      <c r="R87" s="3071"/>
    </row>
    <row r="88" spans="1:18" ht="27.2" customHeight="1">
      <c r="A88" s="2656"/>
      <c r="B88" s="2850"/>
      <c r="E88" s="2648"/>
      <c r="F88" s="2800"/>
      <c r="G88" s="3071"/>
      <c r="H88" s="3071"/>
      <c r="I88" s="3071"/>
      <c r="J88" s="3071"/>
      <c r="K88" s="3071"/>
      <c r="L88" s="3071"/>
      <c r="M88" s="3071"/>
      <c r="N88" s="3071"/>
      <c r="O88" s="3071"/>
      <c r="P88" s="3071"/>
      <c r="Q88" s="3071"/>
      <c r="R88" s="3071"/>
    </row>
    <row r="89" spans="1:18">
      <c r="A89" s="2656"/>
      <c r="B89" s="2850"/>
      <c r="G89" s="3071"/>
      <c r="H89" s="3071"/>
      <c r="I89" s="3071"/>
      <c r="J89" s="3071"/>
      <c r="K89" s="3071"/>
      <c r="L89" s="3071"/>
      <c r="M89" s="3071"/>
      <c r="N89" s="3071"/>
      <c r="O89" s="3071"/>
      <c r="P89" s="3071"/>
      <c r="Q89" s="3071"/>
      <c r="R89" s="3071"/>
    </row>
    <row r="90" spans="1:18">
      <c r="A90" s="2656"/>
      <c r="B90" s="2661"/>
      <c r="C90" s="2648"/>
      <c r="G90" s="3071"/>
      <c r="H90" s="3071"/>
      <c r="I90" s="3071"/>
      <c r="J90" s="3071"/>
      <c r="K90" s="3071"/>
      <c r="L90" s="3071"/>
      <c r="M90" s="3071"/>
      <c r="N90" s="3071"/>
      <c r="O90" s="3071"/>
      <c r="P90" s="3071"/>
      <c r="Q90" s="3071"/>
      <c r="R90" s="3071"/>
    </row>
    <row r="91" spans="1:18">
      <c r="A91" s="2656"/>
      <c r="G91" s="3071"/>
      <c r="H91" s="3071"/>
      <c r="I91" s="3071"/>
      <c r="J91" s="3071"/>
      <c r="K91" s="3071"/>
      <c r="L91" s="3071"/>
      <c r="M91" s="3071"/>
      <c r="N91" s="3071"/>
      <c r="O91" s="3071"/>
      <c r="P91" s="3071"/>
      <c r="Q91" s="3071"/>
      <c r="R91" s="3071"/>
    </row>
    <row r="92" spans="1:18" ht="65.25" customHeight="1">
      <c r="A92" s="2656"/>
      <c r="G92" s="3071"/>
      <c r="H92" s="3071"/>
      <c r="I92" s="3071"/>
      <c r="J92" s="3071"/>
      <c r="K92" s="3071"/>
      <c r="L92" s="3071"/>
      <c r="M92" s="3071"/>
      <c r="N92" s="3071"/>
      <c r="O92" s="3071"/>
      <c r="P92" s="3071"/>
      <c r="Q92" s="3071"/>
      <c r="R92" s="3071"/>
    </row>
    <row r="93" spans="1:18">
      <c r="A93" s="2656"/>
      <c r="G93" s="3071"/>
      <c r="H93" s="3071"/>
      <c r="I93" s="3071"/>
      <c r="J93" s="3071"/>
      <c r="K93" s="3071"/>
      <c r="L93" s="3071"/>
      <c r="M93" s="3071"/>
      <c r="N93" s="3071"/>
      <c r="O93" s="3071"/>
      <c r="P93" s="3071"/>
      <c r="Q93" s="3071"/>
      <c r="R93" s="3071"/>
    </row>
    <row r="94" spans="1:18">
      <c r="A94" s="2656"/>
      <c r="G94" s="3071"/>
      <c r="H94" s="3071"/>
      <c r="I94" s="3071"/>
      <c r="J94" s="3071"/>
      <c r="K94" s="3071"/>
      <c r="L94" s="3071"/>
      <c r="M94" s="3071"/>
      <c r="N94" s="3071"/>
      <c r="O94" s="3071"/>
      <c r="P94" s="3071"/>
      <c r="Q94" s="3071"/>
      <c r="R94" s="3071"/>
    </row>
    <row r="95" spans="1:18">
      <c r="A95" s="2656"/>
      <c r="G95" s="3071"/>
      <c r="H95" s="3071"/>
      <c r="I95" s="3071"/>
      <c r="J95" s="3071"/>
      <c r="K95" s="3071"/>
      <c r="L95" s="3071"/>
      <c r="M95" s="3071"/>
      <c r="N95" s="3071"/>
      <c r="O95" s="3071"/>
      <c r="P95" s="3071"/>
      <c r="Q95" s="3071"/>
      <c r="R95" s="3071"/>
    </row>
    <row r="96" spans="1:18">
      <c r="A96" s="2656"/>
      <c r="E96" s="2648"/>
      <c r="F96" s="2797"/>
      <c r="G96" s="3071"/>
      <c r="H96" s="3071"/>
      <c r="I96" s="3071"/>
      <c r="J96" s="3071"/>
      <c r="K96" s="3071"/>
      <c r="L96" s="3071"/>
      <c r="M96" s="3071"/>
      <c r="N96" s="3071"/>
      <c r="O96" s="3071"/>
      <c r="P96" s="3071"/>
      <c r="Q96" s="3071"/>
      <c r="R96" s="3071"/>
    </row>
    <row r="97" spans="1:18">
      <c r="A97" s="2656"/>
      <c r="G97" s="3071"/>
      <c r="H97" s="3071"/>
      <c r="I97" s="3071"/>
      <c r="J97" s="3071"/>
      <c r="K97" s="3071"/>
      <c r="L97" s="3071"/>
      <c r="M97" s="3071"/>
      <c r="N97" s="3071"/>
      <c r="O97" s="3071"/>
      <c r="P97" s="3071"/>
      <c r="Q97" s="3071"/>
      <c r="R97" s="3071"/>
    </row>
    <row r="98" spans="1:18">
      <c r="A98" s="2656"/>
      <c r="G98" s="3071"/>
      <c r="H98" s="3071"/>
      <c r="I98" s="3071"/>
      <c r="J98" s="3071"/>
      <c r="K98" s="3071"/>
      <c r="L98" s="3071"/>
      <c r="M98" s="3071"/>
      <c r="N98" s="3071"/>
      <c r="O98" s="3071"/>
      <c r="P98" s="3071"/>
      <c r="Q98" s="3071"/>
      <c r="R98" s="3071"/>
    </row>
    <row r="99" spans="1:18">
      <c r="A99" s="3525"/>
      <c r="B99" s="3525"/>
      <c r="C99" s="3525"/>
      <c r="D99" s="3525"/>
      <c r="G99" s="3071"/>
      <c r="H99" s="3071"/>
      <c r="I99" s="3071"/>
      <c r="J99" s="3071"/>
      <c r="K99" s="3071"/>
      <c r="L99" s="3071"/>
      <c r="M99" s="3071"/>
      <c r="N99" s="3071"/>
      <c r="O99" s="3071"/>
      <c r="P99" s="3071"/>
      <c r="Q99" s="3071"/>
      <c r="R99" s="3071"/>
    </row>
    <row r="100" spans="1:18">
      <c r="A100" s="2798"/>
      <c r="B100" s="2799"/>
      <c r="C100" s="2798"/>
      <c r="D100" s="2922"/>
      <c r="G100" s="3071"/>
      <c r="H100" s="3071"/>
      <c r="I100" s="3071"/>
      <c r="J100" s="3071"/>
      <c r="K100" s="3071"/>
      <c r="L100" s="3071"/>
      <c r="M100" s="3071"/>
      <c r="N100" s="3071"/>
      <c r="O100" s="3071"/>
      <c r="P100" s="3071"/>
      <c r="Q100" s="3071"/>
      <c r="R100" s="3071"/>
    </row>
    <row r="101" spans="1:18">
      <c r="A101" s="2656"/>
      <c r="C101" s="2798"/>
      <c r="D101" s="2922"/>
      <c r="G101" s="3071"/>
      <c r="H101" s="3071"/>
      <c r="I101" s="3071"/>
      <c r="J101" s="3071"/>
      <c r="K101" s="3071"/>
      <c r="L101" s="3071"/>
      <c r="M101" s="3071"/>
      <c r="N101" s="3071"/>
      <c r="O101" s="3071"/>
      <c r="P101" s="3071"/>
      <c r="Q101" s="3071"/>
      <c r="R101" s="3071"/>
    </row>
    <row r="102" spans="1:18">
      <c r="A102" s="2656"/>
      <c r="C102" s="2648"/>
      <c r="G102" s="3071"/>
      <c r="H102" s="3071"/>
      <c r="I102" s="3071"/>
      <c r="J102" s="3071"/>
      <c r="K102" s="3071"/>
      <c r="L102" s="3071"/>
      <c r="M102" s="3071"/>
      <c r="N102" s="3071"/>
      <c r="O102" s="3071"/>
      <c r="P102" s="3071"/>
      <c r="Q102" s="3071"/>
      <c r="R102" s="3071"/>
    </row>
    <row r="103" spans="1:18">
      <c r="A103" s="2656"/>
      <c r="C103" s="2648"/>
      <c r="G103" s="3071"/>
      <c r="H103" s="3071"/>
      <c r="I103" s="3071"/>
      <c r="J103" s="3071"/>
      <c r="K103" s="3071"/>
      <c r="L103" s="3071"/>
      <c r="M103" s="3071"/>
      <c r="N103" s="3071"/>
      <c r="O103" s="3071"/>
      <c r="P103" s="3071"/>
      <c r="Q103" s="3071"/>
      <c r="R103" s="3071"/>
    </row>
    <row r="104" spans="1:18">
      <c r="A104" s="2656"/>
      <c r="G104" s="3071"/>
      <c r="H104" s="3071"/>
      <c r="I104" s="3071"/>
      <c r="J104" s="3071"/>
      <c r="K104" s="3071"/>
      <c r="L104" s="3071"/>
      <c r="M104" s="3071"/>
      <c r="N104" s="3071"/>
      <c r="O104" s="3071"/>
      <c r="P104" s="3071"/>
      <c r="Q104" s="3071"/>
      <c r="R104" s="3071"/>
    </row>
    <row r="105" spans="1:18">
      <c r="A105" s="2656"/>
      <c r="G105" s="3071"/>
      <c r="H105" s="3071"/>
      <c r="I105" s="3071"/>
      <c r="J105" s="3071"/>
      <c r="K105" s="3071"/>
      <c r="L105" s="3071"/>
      <c r="M105" s="3071"/>
      <c r="N105" s="3071"/>
      <c r="O105" s="3071"/>
      <c r="P105" s="3071"/>
      <c r="Q105" s="3071"/>
      <c r="R105" s="3071"/>
    </row>
    <row r="106" spans="1:18">
      <c r="A106" s="2656"/>
      <c r="C106" s="2648"/>
      <c r="G106" s="3071"/>
      <c r="H106" s="3071"/>
      <c r="I106" s="3071"/>
      <c r="J106" s="3071"/>
      <c r="K106" s="3071"/>
      <c r="L106" s="3071"/>
      <c r="M106" s="3071"/>
      <c r="N106" s="3071"/>
      <c r="O106" s="3071"/>
      <c r="P106" s="3071"/>
      <c r="Q106" s="3071"/>
      <c r="R106" s="3071"/>
    </row>
    <row r="107" spans="1:18">
      <c r="A107" s="2656"/>
      <c r="C107" s="2648"/>
      <c r="G107" s="3071"/>
      <c r="H107" s="3071"/>
      <c r="I107" s="3071"/>
      <c r="J107" s="3071"/>
      <c r="K107" s="3071"/>
      <c r="L107" s="3071"/>
      <c r="M107" s="3071"/>
      <c r="N107" s="3071"/>
      <c r="O107" s="3071"/>
      <c r="P107" s="3071"/>
      <c r="Q107" s="3071"/>
      <c r="R107" s="3071"/>
    </row>
    <row r="108" spans="1:18">
      <c r="A108" s="2656"/>
      <c r="B108" s="2658"/>
      <c r="C108" s="2648"/>
      <c r="G108" s="3071"/>
      <c r="H108" s="3071"/>
      <c r="I108" s="3071"/>
      <c r="J108" s="3071"/>
      <c r="K108" s="3071"/>
      <c r="L108" s="3071"/>
      <c r="M108" s="3071"/>
      <c r="N108" s="3071"/>
      <c r="O108" s="3071"/>
      <c r="P108" s="3071"/>
      <c r="Q108" s="3071"/>
      <c r="R108" s="3071"/>
    </row>
    <row r="109" spans="1:18">
      <c r="A109" s="2656"/>
      <c r="C109" s="2648"/>
      <c r="G109" s="3071"/>
      <c r="H109" s="3071"/>
      <c r="I109" s="3071"/>
      <c r="J109" s="3071"/>
      <c r="K109" s="3071"/>
      <c r="L109" s="3071"/>
      <c r="M109" s="3071"/>
      <c r="N109" s="3071"/>
      <c r="O109" s="3071"/>
      <c r="P109" s="3071"/>
      <c r="Q109" s="3071"/>
      <c r="R109" s="3071"/>
    </row>
    <row r="110" spans="1:18">
      <c r="A110" s="2645"/>
      <c r="B110" s="2198"/>
      <c r="C110" s="2648"/>
      <c r="G110" s="3071"/>
      <c r="H110" s="3071"/>
      <c r="I110" s="3071"/>
      <c r="J110" s="3071"/>
      <c r="K110" s="3071"/>
      <c r="L110" s="3071"/>
      <c r="M110" s="3071"/>
      <c r="N110" s="3071"/>
      <c r="O110" s="3071"/>
      <c r="P110" s="3071"/>
      <c r="Q110" s="3071"/>
      <c r="R110" s="3071"/>
    </row>
    <row r="111" spans="1:18">
      <c r="A111" s="2656"/>
      <c r="C111" s="2648"/>
      <c r="G111" s="3071"/>
      <c r="H111" s="3071"/>
      <c r="I111" s="3071"/>
      <c r="J111" s="3071"/>
      <c r="K111" s="3071"/>
      <c r="L111" s="3071"/>
      <c r="M111" s="3071"/>
      <c r="N111" s="3071"/>
      <c r="O111" s="3071"/>
      <c r="P111" s="3071"/>
      <c r="Q111" s="3071"/>
      <c r="R111" s="3071"/>
    </row>
    <row r="112" spans="1:18">
      <c r="A112" s="2656"/>
      <c r="B112" s="2198"/>
      <c r="C112" s="2648"/>
      <c r="G112" s="3071"/>
      <c r="H112" s="3071"/>
      <c r="I112" s="3071"/>
      <c r="J112" s="3071"/>
      <c r="K112" s="3071"/>
      <c r="L112" s="3071"/>
      <c r="M112" s="3071"/>
      <c r="N112" s="3071"/>
      <c r="O112" s="3071"/>
      <c r="P112" s="3071"/>
      <c r="Q112" s="3071"/>
      <c r="R112" s="3071"/>
    </row>
    <row r="113" spans="1:18">
      <c r="A113" s="2656"/>
      <c r="B113" s="2198"/>
      <c r="C113" s="2648"/>
      <c r="G113" s="3071"/>
      <c r="H113" s="3071"/>
      <c r="I113" s="3071"/>
      <c r="J113" s="3071"/>
      <c r="K113" s="3071"/>
      <c r="L113" s="3071"/>
      <c r="M113" s="3071"/>
      <c r="N113" s="3071"/>
      <c r="O113" s="3071"/>
      <c r="P113" s="3071"/>
      <c r="Q113" s="3071"/>
      <c r="R113" s="3071"/>
    </row>
    <row r="114" spans="1:18">
      <c r="A114" s="2656"/>
      <c r="B114" s="2198"/>
      <c r="C114" s="2648"/>
      <c r="G114" s="3071"/>
      <c r="H114" s="3071"/>
      <c r="I114" s="3071"/>
      <c r="J114" s="3071"/>
      <c r="K114" s="3071"/>
      <c r="L114" s="3071"/>
      <c r="M114" s="3071"/>
      <c r="N114" s="3071"/>
      <c r="O114" s="3071"/>
      <c r="P114" s="3071"/>
      <c r="Q114" s="3071"/>
      <c r="R114" s="3071"/>
    </row>
    <row r="115" spans="1:18">
      <c r="A115" s="2656"/>
      <c r="B115" s="2198"/>
      <c r="C115" s="2648"/>
      <c r="G115" s="3071"/>
      <c r="H115" s="3071"/>
      <c r="I115" s="3071"/>
      <c r="J115" s="3071"/>
      <c r="K115" s="3071"/>
      <c r="L115" s="3071"/>
      <c r="M115" s="3071"/>
      <c r="N115" s="3071"/>
      <c r="O115" s="3071"/>
      <c r="P115" s="3071"/>
      <c r="Q115" s="3071"/>
      <c r="R115" s="3071"/>
    </row>
    <row r="116" spans="1:18">
      <c r="A116" s="2656"/>
      <c r="B116" s="2198"/>
      <c r="C116" s="2648"/>
      <c r="G116" s="3071"/>
      <c r="H116" s="3071"/>
      <c r="I116" s="3071"/>
      <c r="J116" s="3071"/>
      <c r="K116" s="3071"/>
      <c r="L116" s="3071"/>
      <c r="M116" s="3071"/>
      <c r="N116" s="3071"/>
      <c r="O116" s="3071"/>
      <c r="P116" s="3071"/>
      <c r="Q116" s="3071"/>
      <c r="R116" s="3071"/>
    </row>
    <row r="117" spans="1:18">
      <c r="A117" s="2656"/>
      <c r="B117" s="2198"/>
      <c r="C117" s="2648"/>
      <c r="G117" s="3071"/>
      <c r="H117" s="3071"/>
      <c r="I117" s="3071"/>
      <c r="J117" s="3071"/>
      <c r="K117" s="3071"/>
      <c r="L117" s="3071"/>
      <c r="M117" s="3071"/>
      <c r="N117" s="3071"/>
      <c r="O117" s="3071"/>
      <c r="P117" s="3071"/>
      <c r="Q117" s="3071"/>
      <c r="R117" s="3071"/>
    </row>
    <row r="118" spans="1:18">
      <c r="A118" s="2656"/>
      <c r="B118" s="2787"/>
      <c r="C118" s="2791"/>
      <c r="D118" s="2788"/>
      <c r="E118" s="2789"/>
      <c r="F118" s="2790"/>
      <c r="G118" s="3071"/>
      <c r="H118" s="3071"/>
      <c r="I118" s="3071"/>
      <c r="J118" s="3071"/>
      <c r="K118" s="3071"/>
      <c r="L118" s="3071"/>
      <c r="M118" s="3071"/>
      <c r="N118" s="3071"/>
      <c r="O118" s="3071"/>
      <c r="P118" s="3071"/>
      <c r="Q118" s="3071"/>
      <c r="R118" s="3071"/>
    </row>
    <row r="119" spans="1:18">
      <c r="A119" s="2791"/>
      <c r="B119" s="2787"/>
      <c r="C119" s="2791"/>
      <c r="D119" s="2788"/>
      <c r="E119" s="2789"/>
      <c r="F119" s="2790"/>
      <c r="G119" s="3071"/>
      <c r="H119" s="3071"/>
      <c r="I119" s="3071"/>
      <c r="J119" s="3071"/>
      <c r="K119" s="3071"/>
      <c r="L119" s="3071"/>
      <c r="M119" s="3071"/>
      <c r="N119" s="3071"/>
      <c r="O119" s="3071"/>
      <c r="P119" s="3071"/>
      <c r="Q119" s="3071"/>
      <c r="R119" s="3071"/>
    </row>
    <row r="120" spans="1:18">
      <c r="A120" s="2791"/>
      <c r="B120" s="2787"/>
      <c r="C120" s="2791"/>
      <c r="G120" s="3071"/>
      <c r="H120" s="3071"/>
      <c r="I120" s="3071"/>
      <c r="J120" s="3071"/>
      <c r="K120" s="3071"/>
      <c r="L120" s="3071"/>
      <c r="M120" s="3071"/>
      <c r="N120" s="3071"/>
      <c r="O120" s="3071"/>
      <c r="P120" s="3071"/>
      <c r="Q120" s="3071"/>
      <c r="R120" s="3071"/>
    </row>
    <row r="121" spans="1:18">
      <c r="A121" s="2656"/>
      <c r="G121" s="3071"/>
      <c r="H121" s="3071"/>
      <c r="I121" s="3071"/>
      <c r="J121" s="3071"/>
      <c r="K121" s="3071"/>
      <c r="L121" s="3071"/>
      <c r="M121" s="3071"/>
      <c r="N121" s="3071"/>
      <c r="O121" s="3071"/>
      <c r="P121" s="3071"/>
      <c r="Q121" s="3071"/>
      <c r="R121" s="3071"/>
    </row>
    <row r="122" spans="1:18">
      <c r="A122" s="2656"/>
      <c r="C122" s="2780"/>
      <c r="D122" s="2793"/>
      <c r="E122" s="2794"/>
      <c r="F122" s="2795"/>
      <c r="G122" s="3071"/>
      <c r="H122" s="3071"/>
      <c r="I122" s="3071"/>
      <c r="J122" s="3071"/>
      <c r="K122" s="3071"/>
      <c r="L122" s="3071"/>
      <c r="M122" s="3071"/>
      <c r="N122" s="3071"/>
      <c r="O122" s="3071"/>
      <c r="P122" s="3071"/>
      <c r="Q122" s="3071"/>
      <c r="R122" s="3071"/>
    </row>
    <row r="123" spans="1:18">
      <c r="A123" s="2645"/>
      <c r="C123" s="2796"/>
      <c r="D123" s="2788"/>
      <c r="E123" s="2794"/>
      <c r="F123" s="2795"/>
      <c r="G123" s="3071"/>
      <c r="H123" s="3071"/>
      <c r="I123" s="3071"/>
      <c r="J123" s="3071"/>
      <c r="K123" s="3071"/>
      <c r="L123" s="3071"/>
      <c r="M123" s="3071"/>
      <c r="N123" s="3071"/>
      <c r="O123" s="3071"/>
      <c r="P123" s="3071"/>
      <c r="Q123" s="3071"/>
      <c r="R123" s="3071"/>
    </row>
    <row r="124" spans="1:18">
      <c r="A124" s="2645"/>
      <c r="C124" s="2780"/>
      <c r="D124" s="2793"/>
      <c r="E124" s="2794"/>
      <c r="G124" s="3071"/>
      <c r="H124" s="3071"/>
      <c r="I124" s="3071"/>
      <c r="J124" s="3071"/>
      <c r="K124" s="3071"/>
      <c r="L124" s="3071"/>
      <c r="M124" s="3071"/>
      <c r="N124" s="3071"/>
      <c r="O124" s="3071"/>
      <c r="P124" s="3071"/>
      <c r="Q124" s="3071"/>
      <c r="R124" s="3071"/>
    </row>
    <row r="125" spans="1:18">
      <c r="A125" s="2656"/>
      <c r="B125" s="2198"/>
      <c r="C125" s="2648"/>
      <c r="G125" s="3071"/>
      <c r="H125" s="3071"/>
      <c r="I125" s="3071"/>
      <c r="J125" s="3071"/>
      <c r="K125" s="3071"/>
      <c r="L125" s="3071"/>
      <c r="M125" s="3071"/>
      <c r="N125" s="3071"/>
      <c r="O125" s="3071"/>
      <c r="P125" s="3071"/>
      <c r="Q125" s="3071"/>
      <c r="R125" s="3071"/>
    </row>
    <row r="126" spans="1:18">
      <c r="A126" s="2656"/>
      <c r="G126" s="3071"/>
      <c r="H126" s="3071"/>
      <c r="I126" s="3071"/>
      <c r="J126" s="3071"/>
      <c r="K126" s="3071"/>
      <c r="L126" s="3071"/>
      <c r="M126" s="3071"/>
      <c r="N126" s="3071"/>
      <c r="O126" s="3071"/>
      <c r="P126" s="3071"/>
      <c r="Q126" s="3071"/>
      <c r="R126" s="3071"/>
    </row>
    <row r="127" spans="1:18">
      <c r="A127" s="2656"/>
      <c r="G127" s="3071"/>
      <c r="H127" s="3071"/>
      <c r="I127" s="3071"/>
      <c r="J127" s="3071"/>
      <c r="K127" s="3071"/>
      <c r="L127" s="3071"/>
      <c r="M127" s="3071"/>
      <c r="N127" s="3071"/>
      <c r="O127" s="3071"/>
      <c r="P127" s="3071"/>
      <c r="Q127" s="3071"/>
      <c r="R127" s="3071"/>
    </row>
    <row r="128" spans="1:18">
      <c r="A128" s="2656"/>
      <c r="G128" s="3071"/>
      <c r="H128" s="3071"/>
      <c r="I128" s="3071"/>
      <c r="J128" s="3071"/>
      <c r="K128" s="3071"/>
      <c r="L128" s="3071"/>
      <c r="M128" s="3071"/>
      <c r="N128" s="3071"/>
      <c r="O128" s="3071"/>
      <c r="P128" s="3071"/>
      <c r="Q128" s="3071"/>
      <c r="R128" s="3071"/>
    </row>
    <row r="129" spans="1:18">
      <c r="A129" s="2656"/>
      <c r="G129" s="3071"/>
      <c r="H129" s="3071"/>
      <c r="I129" s="3071"/>
      <c r="J129" s="3071"/>
      <c r="K129" s="3071"/>
      <c r="L129" s="3071"/>
      <c r="M129" s="3071"/>
      <c r="N129" s="3071"/>
      <c r="O129" s="3071"/>
      <c r="P129" s="3071"/>
      <c r="Q129" s="3071"/>
      <c r="R129" s="3071"/>
    </row>
    <row r="130" spans="1:18">
      <c r="A130" s="2656"/>
      <c r="C130" s="2796"/>
      <c r="D130" s="2793"/>
      <c r="E130" s="2794"/>
      <c r="F130" s="2795"/>
      <c r="G130" s="3071"/>
      <c r="H130" s="3071"/>
      <c r="I130" s="3071"/>
      <c r="J130" s="3071"/>
      <c r="K130" s="3071"/>
      <c r="L130" s="3071"/>
      <c r="M130" s="3071"/>
      <c r="N130" s="3071"/>
      <c r="O130" s="3071"/>
      <c r="P130" s="3071"/>
      <c r="Q130" s="3071"/>
      <c r="R130" s="3071"/>
    </row>
    <row r="131" spans="1:18">
      <c r="A131" s="2796"/>
      <c r="C131" s="2796"/>
      <c r="D131" s="2793"/>
      <c r="E131" s="2794"/>
      <c r="F131" s="2795"/>
      <c r="G131" s="3071"/>
      <c r="H131" s="3071"/>
      <c r="I131" s="3071"/>
      <c r="J131" s="3071"/>
      <c r="K131" s="3071"/>
      <c r="L131" s="3071"/>
      <c r="M131" s="3071"/>
      <c r="N131" s="3071"/>
      <c r="O131" s="3071"/>
      <c r="P131" s="3071"/>
      <c r="Q131" s="3071"/>
      <c r="R131" s="3071"/>
    </row>
    <row r="132" spans="1:18">
      <c r="A132" s="2796"/>
      <c r="C132" s="2796"/>
      <c r="D132" s="2793"/>
      <c r="E132" s="2794"/>
      <c r="F132" s="2795"/>
      <c r="G132" s="3071"/>
      <c r="H132" s="3071"/>
      <c r="I132" s="3071"/>
      <c r="J132" s="3071"/>
      <c r="K132" s="3071"/>
      <c r="L132" s="3071"/>
      <c r="M132" s="3071"/>
      <c r="N132" s="3071"/>
      <c r="O132" s="3071"/>
      <c r="P132" s="3071"/>
      <c r="Q132" s="3071"/>
      <c r="R132" s="3071"/>
    </row>
    <row r="133" spans="1:18">
      <c r="A133" s="2796"/>
      <c r="C133" s="2796"/>
      <c r="D133" s="2793"/>
      <c r="E133" s="2794"/>
      <c r="F133" s="2795"/>
      <c r="G133" s="3071"/>
      <c r="H133" s="3071"/>
      <c r="I133" s="3071"/>
      <c r="J133" s="3071"/>
      <c r="K133" s="3071"/>
      <c r="L133" s="3071"/>
      <c r="M133" s="3071"/>
      <c r="N133" s="3071"/>
      <c r="O133" s="3071"/>
      <c r="P133" s="3071"/>
      <c r="Q133" s="3071"/>
      <c r="R133" s="3071"/>
    </row>
    <row r="134" spans="1:18">
      <c r="A134" s="2796"/>
      <c r="C134" s="2796"/>
      <c r="D134" s="2793"/>
      <c r="E134" s="2794"/>
      <c r="G134" s="3071"/>
      <c r="H134" s="3071"/>
      <c r="I134" s="3071"/>
      <c r="J134" s="3071"/>
      <c r="K134" s="3071"/>
      <c r="L134" s="3071"/>
      <c r="M134" s="3071"/>
      <c r="N134" s="3071"/>
      <c r="O134" s="3071"/>
      <c r="P134" s="3071"/>
      <c r="Q134" s="3071"/>
      <c r="R134" s="3071"/>
    </row>
    <row r="135" spans="1:18">
      <c r="A135" s="2796"/>
      <c r="C135" s="2796"/>
      <c r="D135" s="2793"/>
      <c r="E135" s="2794"/>
      <c r="G135" s="3071"/>
      <c r="H135" s="3071"/>
      <c r="I135" s="3071"/>
      <c r="J135" s="3071"/>
      <c r="K135" s="3071"/>
      <c r="L135" s="3071"/>
      <c r="M135" s="3071"/>
      <c r="N135" s="3071"/>
      <c r="O135" s="3071"/>
      <c r="P135" s="3071"/>
      <c r="Q135" s="3071"/>
      <c r="R135" s="3071"/>
    </row>
    <row r="136" spans="1:18">
      <c r="A136" s="2645"/>
      <c r="B136" s="2658"/>
      <c r="E136" s="2648"/>
      <c r="F136" s="2797"/>
      <c r="G136" s="3071"/>
      <c r="H136" s="3071"/>
      <c r="I136" s="3071"/>
      <c r="J136" s="3071"/>
      <c r="K136" s="3071"/>
      <c r="L136" s="3071"/>
      <c r="M136" s="3071"/>
      <c r="N136" s="3071"/>
      <c r="O136" s="3071"/>
      <c r="P136" s="3071"/>
      <c r="Q136" s="3071"/>
      <c r="R136" s="3071"/>
    </row>
    <row r="137" spans="1:18">
      <c r="A137" s="2656"/>
      <c r="G137" s="3071"/>
      <c r="H137" s="3071"/>
      <c r="I137" s="3071"/>
      <c r="J137" s="3071"/>
      <c r="K137" s="3071"/>
      <c r="L137" s="3071"/>
      <c r="M137" s="3071"/>
      <c r="N137" s="3071"/>
      <c r="O137" s="3071"/>
      <c r="P137" s="3071"/>
      <c r="Q137" s="3071"/>
      <c r="R137" s="3071"/>
    </row>
    <row r="138" spans="1:18">
      <c r="A138" s="2656"/>
      <c r="B138" s="2198"/>
      <c r="G138" s="3071"/>
      <c r="H138" s="3071"/>
      <c r="I138" s="3071"/>
      <c r="J138" s="3071"/>
      <c r="K138" s="3071"/>
      <c r="L138" s="3071"/>
      <c r="M138" s="3071"/>
      <c r="N138" s="3071"/>
      <c r="O138" s="3071"/>
      <c r="P138" s="3071"/>
      <c r="Q138" s="3071"/>
      <c r="R138" s="3071"/>
    </row>
    <row r="139" spans="1:18">
      <c r="A139" s="2656"/>
      <c r="G139" s="3071"/>
      <c r="H139" s="3071"/>
      <c r="I139" s="3071"/>
      <c r="J139" s="3071"/>
      <c r="K139" s="3071"/>
      <c r="L139" s="3071"/>
      <c r="M139" s="3071"/>
      <c r="N139" s="3071"/>
      <c r="O139" s="3071"/>
      <c r="P139" s="3071"/>
      <c r="Q139" s="3071"/>
      <c r="R139" s="3071"/>
    </row>
    <row r="140" spans="1:18">
      <c r="A140" s="2656"/>
      <c r="G140" s="3071"/>
      <c r="H140" s="3071"/>
      <c r="I140" s="3071"/>
      <c r="J140" s="3071"/>
      <c r="K140" s="3071"/>
      <c r="L140" s="3071"/>
      <c r="M140" s="3071"/>
      <c r="N140" s="3071"/>
      <c r="O140" s="3071"/>
      <c r="P140" s="3071"/>
      <c r="Q140" s="3071"/>
      <c r="R140" s="3071"/>
    </row>
    <row r="141" spans="1:18">
      <c r="A141" s="2656"/>
      <c r="G141" s="3071"/>
      <c r="H141" s="3071"/>
      <c r="I141" s="3071"/>
      <c r="J141" s="3071"/>
      <c r="K141" s="3071"/>
      <c r="L141" s="3071"/>
      <c r="M141" s="3071"/>
      <c r="N141" s="3071"/>
      <c r="O141" s="3071"/>
      <c r="P141" s="3071"/>
      <c r="Q141" s="3071"/>
      <c r="R141" s="3071"/>
    </row>
    <row r="142" spans="1:18">
      <c r="A142" s="2656"/>
      <c r="G142" s="3071"/>
      <c r="H142" s="3071"/>
      <c r="I142" s="3071"/>
      <c r="J142" s="3071"/>
      <c r="K142" s="3071"/>
      <c r="L142" s="3071"/>
      <c r="M142" s="3071"/>
      <c r="N142" s="3071"/>
      <c r="O142" s="3071"/>
      <c r="P142" s="3071"/>
      <c r="Q142" s="3071"/>
      <c r="R142" s="3071"/>
    </row>
    <row r="143" spans="1:18">
      <c r="A143" s="2656"/>
      <c r="G143" s="3071"/>
      <c r="H143" s="3071"/>
      <c r="I143" s="3071"/>
      <c r="J143" s="3071"/>
      <c r="K143" s="3071"/>
      <c r="L143" s="3071"/>
      <c r="M143" s="3071"/>
      <c r="N143" s="3071"/>
      <c r="O143" s="3071"/>
      <c r="P143" s="3071"/>
      <c r="Q143" s="3071"/>
      <c r="R143" s="3071"/>
    </row>
    <row r="144" spans="1:18">
      <c r="A144" s="2656"/>
      <c r="G144" s="3071"/>
      <c r="H144" s="3071"/>
      <c r="I144" s="3071"/>
      <c r="J144" s="3071"/>
      <c r="K144" s="3071"/>
      <c r="L144" s="3071"/>
      <c r="M144" s="3071"/>
      <c r="N144" s="3071"/>
      <c r="O144" s="3071"/>
      <c r="P144" s="3071"/>
      <c r="Q144" s="3071"/>
      <c r="R144" s="3071"/>
    </row>
    <row r="145" spans="1:18">
      <c r="A145" s="2656"/>
      <c r="G145" s="3071"/>
      <c r="H145" s="3071"/>
      <c r="I145" s="3071"/>
      <c r="J145" s="3071"/>
      <c r="K145" s="3071"/>
      <c r="L145" s="3071"/>
      <c r="M145" s="3071"/>
      <c r="N145" s="3071"/>
      <c r="O145" s="3071"/>
      <c r="P145" s="3071"/>
      <c r="Q145" s="3071"/>
      <c r="R145" s="3071"/>
    </row>
    <row r="146" spans="1:18">
      <c r="A146" s="2656"/>
      <c r="G146" s="3071"/>
      <c r="H146" s="3071"/>
      <c r="I146" s="3071"/>
      <c r="J146" s="3071"/>
      <c r="K146" s="3071"/>
      <c r="L146" s="3071"/>
      <c r="M146" s="3071"/>
      <c r="N146" s="3071"/>
      <c r="O146" s="3071"/>
      <c r="P146" s="3071"/>
      <c r="Q146" s="3071"/>
      <c r="R146" s="3071"/>
    </row>
    <row r="147" spans="1:18">
      <c r="A147" s="2656"/>
      <c r="G147" s="3071"/>
      <c r="H147" s="3071"/>
      <c r="I147" s="3071"/>
      <c r="J147" s="3071"/>
      <c r="K147" s="3071"/>
      <c r="L147" s="3071"/>
      <c r="M147" s="3071"/>
      <c r="N147" s="3071"/>
      <c r="O147" s="3071"/>
      <c r="P147" s="3071"/>
      <c r="Q147" s="3071"/>
      <c r="R147" s="3071"/>
    </row>
    <row r="148" spans="1:18">
      <c r="A148" s="2656"/>
      <c r="E148" s="2648"/>
      <c r="F148" s="2797"/>
      <c r="G148" s="3071"/>
      <c r="H148" s="3071"/>
      <c r="I148" s="3071"/>
      <c r="J148" s="3071"/>
      <c r="K148" s="3071"/>
      <c r="L148" s="3071"/>
      <c r="M148" s="3071"/>
      <c r="N148" s="3071"/>
      <c r="O148" s="3071"/>
      <c r="P148" s="3071"/>
      <c r="Q148" s="3071"/>
      <c r="R148" s="3071"/>
    </row>
    <row r="149" spans="1:18">
      <c r="A149" s="2798"/>
      <c r="B149" s="2799"/>
      <c r="G149" s="3071"/>
      <c r="H149" s="3071"/>
      <c r="I149" s="3071"/>
      <c r="J149" s="3071"/>
      <c r="K149" s="3071"/>
      <c r="L149" s="3071"/>
      <c r="M149" s="3071"/>
      <c r="N149" s="3071"/>
      <c r="O149" s="3071"/>
      <c r="P149" s="3071"/>
      <c r="Q149" s="3071"/>
      <c r="R149" s="3071"/>
    </row>
    <row r="150" spans="1:18">
      <c r="A150" s="2798"/>
      <c r="B150" s="2799"/>
      <c r="G150" s="3071"/>
      <c r="H150" s="3071"/>
      <c r="I150" s="3071"/>
      <c r="J150" s="3071"/>
      <c r="K150" s="3071"/>
      <c r="L150" s="3071"/>
      <c r="M150" s="3071"/>
      <c r="N150" s="3071"/>
      <c r="O150" s="3071"/>
      <c r="P150" s="3071"/>
      <c r="Q150" s="3071"/>
      <c r="R150" s="3071"/>
    </row>
    <row r="151" spans="1:18">
      <c r="A151" s="2645"/>
      <c r="B151" s="2658"/>
      <c r="G151" s="3071"/>
      <c r="H151" s="3071"/>
      <c r="I151" s="3071"/>
      <c r="J151" s="3071"/>
      <c r="K151" s="3071"/>
      <c r="L151" s="3071"/>
      <c r="M151" s="3071"/>
      <c r="N151" s="3071"/>
      <c r="O151" s="3071"/>
      <c r="P151" s="3071"/>
      <c r="Q151" s="3071"/>
      <c r="R151" s="3071"/>
    </row>
    <row r="152" spans="1:18">
      <c r="A152" s="2645"/>
      <c r="B152" s="2661"/>
      <c r="G152" s="3071"/>
      <c r="H152" s="3071"/>
      <c r="I152" s="3071"/>
      <c r="J152" s="3071"/>
      <c r="K152" s="3071"/>
      <c r="L152" s="3071"/>
      <c r="M152" s="3071"/>
      <c r="N152" s="3071"/>
      <c r="O152" s="3071"/>
      <c r="P152" s="3071"/>
      <c r="Q152" s="3071"/>
      <c r="R152" s="3071"/>
    </row>
    <row r="153" spans="1:18">
      <c r="A153" s="2645"/>
      <c r="B153" s="2661"/>
      <c r="E153" s="2648"/>
      <c r="F153" s="2800"/>
      <c r="G153" s="3071"/>
      <c r="H153" s="3071"/>
      <c r="I153" s="3071"/>
      <c r="J153" s="3071"/>
      <c r="K153" s="3071"/>
      <c r="L153" s="3071"/>
      <c r="M153" s="3071"/>
      <c r="N153" s="3071"/>
      <c r="O153" s="3071"/>
      <c r="P153" s="3071"/>
      <c r="Q153" s="3071"/>
      <c r="R153" s="3071"/>
    </row>
    <row r="154" spans="1:18">
      <c r="A154" s="2645"/>
      <c r="B154" s="2658"/>
      <c r="E154" s="2648"/>
      <c r="F154" s="2800"/>
      <c r="G154" s="3071"/>
      <c r="H154" s="3071"/>
      <c r="I154" s="3071"/>
      <c r="J154" s="3071"/>
      <c r="K154" s="3071"/>
      <c r="L154" s="3071"/>
      <c r="M154" s="3071"/>
      <c r="N154" s="3071"/>
      <c r="O154" s="3071"/>
      <c r="P154" s="3071"/>
      <c r="Q154" s="3071"/>
      <c r="R154" s="3071"/>
    </row>
    <row r="155" spans="1:18">
      <c r="A155" s="2798"/>
      <c r="B155" s="2658"/>
      <c r="E155" s="2648"/>
      <c r="F155" s="2800"/>
      <c r="G155" s="3071"/>
      <c r="H155" s="3071"/>
      <c r="I155" s="3071"/>
      <c r="J155" s="3071"/>
      <c r="K155" s="3071"/>
      <c r="L155" s="3071"/>
      <c r="M155" s="3071"/>
      <c r="N155" s="3071"/>
      <c r="O155" s="3071"/>
      <c r="P155" s="3071"/>
      <c r="Q155" s="3071"/>
      <c r="R155" s="3071"/>
    </row>
    <row r="156" spans="1:18">
      <c r="A156" s="2645"/>
      <c r="B156" s="2658"/>
      <c r="E156" s="2648"/>
      <c r="F156" s="2800"/>
      <c r="G156" s="3071"/>
      <c r="H156" s="3071"/>
      <c r="I156" s="3071"/>
      <c r="J156" s="3071"/>
      <c r="K156" s="3071"/>
      <c r="L156" s="3071"/>
      <c r="M156" s="3071"/>
      <c r="N156" s="3071"/>
      <c r="O156" s="3071"/>
      <c r="P156" s="3071"/>
      <c r="Q156" s="3071"/>
      <c r="R156" s="3071"/>
    </row>
    <row r="157" spans="1:18">
      <c r="A157" s="2645"/>
      <c r="B157" s="2658"/>
      <c r="E157" s="2648"/>
      <c r="F157" s="2800"/>
      <c r="G157" s="3071"/>
      <c r="H157" s="3071"/>
      <c r="I157" s="3071"/>
      <c r="J157" s="3071"/>
      <c r="K157" s="3071"/>
      <c r="L157" s="3071"/>
      <c r="M157" s="3071"/>
      <c r="N157" s="3071"/>
      <c r="O157" s="3071"/>
      <c r="P157" s="3071"/>
      <c r="Q157" s="3071"/>
      <c r="R157" s="3071"/>
    </row>
    <row r="158" spans="1:18">
      <c r="A158" s="2645"/>
      <c r="B158" s="2658"/>
      <c r="E158" s="2648"/>
      <c r="F158" s="2800"/>
      <c r="G158" s="3071"/>
      <c r="H158" s="3071"/>
      <c r="I158" s="3071"/>
      <c r="J158" s="3071"/>
      <c r="K158" s="3071"/>
      <c r="L158" s="3071"/>
      <c r="M158" s="3071"/>
      <c r="N158" s="3071"/>
      <c r="O158" s="3071"/>
      <c r="P158" s="3071"/>
      <c r="Q158" s="3071"/>
      <c r="R158" s="3071"/>
    </row>
    <row r="159" spans="1:18">
      <c r="A159" s="2645"/>
      <c r="B159" s="2801"/>
      <c r="E159" s="2648"/>
      <c r="F159" s="2800"/>
      <c r="G159" s="3071"/>
      <c r="H159" s="3071"/>
      <c r="I159" s="3071"/>
      <c r="J159" s="3071"/>
      <c r="K159" s="3071"/>
      <c r="L159" s="3071"/>
      <c r="M159" s="3071"/>
      <c r="N159" s="3071"/>
      <c r="O159" s="3071"/>
      <c r="P159" s="3071"/>
      <c r="Q159" s="3071"/>
      <c r="R159" s="3071"/>
    </row>
    <row r="160" spans="1:18" ht="28.5" customHeight="1">
      <c r="A160" s="2645"/>
      <c r="B160" s="3522"/>
      <c r="C160" s="3522"/>
      <c r="D160" s="3522"/>
      <c r="E160" s="2648"/>
      <c r="F160" s="2800"/>
      <c r="G160" s="3071"/>
      <c r="H160" s="3071"/>
      <c r="I160" s="3071"/>
      <c r="J160" s="3071"/>
      <c r="K160" s="3071"/>
      <c r="L160" s="3071"/>
      <c r="M160" s="3071"/>
      <c r="N160" s="3071"/>
      <c r="O160" s="3071"/>
      <c r="P160" s="3071"/>
      <c r="Q160" s="3071"/>
      <c r="R160" s="3071"/>
    </row>
    <row r="161" spans="1:18">
      <c r="A161" s="2645"/>
      <c r="B161" s="2802"/>
      <c r="C161" s="2923"/>
      <c r="D161" s="2788"/>
      <c r="E161" s="2648"/>
      <c r="F161" s="2800"/>
      <c r="G161" s="3071"/>
      <c r="H161" s="3071"/>
      <c r="I161" s="3071"/>
      <c r="J161" s="3071"/>
      <c r="K161" s="3071"/>
      <c r="L161" s="3071"/>
      <c r="M161" s="3071"/>
      <c r="N161" s="3071"/>
      <c r="O161" s="3071"/>
      <c r="P161" s="3071"/>
      <c r="Q161" s="3071"/>
      <c r="R161" s="3071"/>
    </row>
    <row r="162" spans="1:18">
      <c r="A162" s="2645"/>
      <c r="B162" s="2658"/>
      <c r="E162" s="2648"/>
      <c r="F162" s="2800"/>
      <c r="G162" s="3071"/>
      <c r="H162" s="3071"/>
      <c r="I162" s="3071"/>
      <c r="J162" s="3071"/>
      <c r="K162" s="3071"/>
      <c r="L162" s="3071"/>
      <c r="M162" s="3071"/>
      <c r="N162" s="3071"/>
      <c r="O162" s="3071"/>
      <c r="P162" s="3071"/>
      <c r="Q162" s="3071"/>
      <c r="R162" s="3071"/>
    </row>
  </sheetData>
  <sheetProtection algorithmName="SHA-512" hashValue="mvmvHsCeqpXzIMIAcy6Fce6vd++U9qFTUK7L73zIHIAnn0XB4qE/OkmwReCiPAzdeU6gM2tB+9TIwBA3hfIoGA==" saltValue="YrsCXv+ipBr4Gtc7VGDRDw==" spinCount="100000" sheet="1" objects="1" scenarios="1" selectLockedCells="1"/>
  <mergeCells count="2">
    <mergeCell ref="A99:D99"/>
    <mergeCell ref="B160:D160"/>
  </mergeCells>
  <pageMargins left="0.70866141732283472" right="0.70866141732283472" top="0.74803149606299213" bottom="0.74803149606299213" header="0.31496062992125984" footer="0.31496062992125984"/>
  <pageSetup paperSize="9" orientation="portrait" r:id="rId1"/>
  <headerFooter>
    <oddHeader>&amp;CPREZRAČEVANJE KLIMATIZACIJA</oddHeader>
    <oddFooter>&amp;C&amp;P/&amp;N&amp;RPZI</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6865C-5925-444D-ACB3-1E2F758118A6}">
  <sheetPr>
    <tabColor theme="5" tint="0.59999389629810485"/>
  </sheetPr>
  <dimension ref="A1:Y296"/>
  <sheetViews>
    <sheetView zoomScaleNormal="100" zoomScaleSheetLayoutView="100" workbookViewId="0">
      <selection activeCell="E18" sqref="E18"/>
    </sheetView>
  </sheetViews>
  <sheetFormatPr defaultColWidth="8.85546875" defaultRowHeight="12.75"/>
  <cols>
    <col min="1" max="1" width="7" style="2803" customWidth="1"/>
    <col min="2" max="2" width="52.85546875" style="2657" customWidth="1"/>
    <col min="3" max="3" width="4.85546875" style="2645" bestFit="1" customWidth="1"/>
    <col min="4" max="4" width="6.5703125" style="2648" bestFit="1" customWidth="1"/>
    <col min="5" max="5" width="9" style="2858" customWidth="1"/>
    <col min="6" max="6" width="8.85546875" style="3022" customWidth="1"/>
    <col min="7" max="7" width="8.140625" style="3069" bestFit="1" customWidth="1"/>
    <col min="8" max="8" width="4.42578125" style="3070" bestFit="1" customWidth="1"/>
    <col min="9" max="9" width="2.42578125" style="3070" customWidth="1"/>
    <col min="10" max="10" width="10.42578125" style="3070" bestFit="1" customWidth="1"/>
    <col min="11" max="11" width="8.85546875" style="2659" customWidth="1"/>
    <col min="12" max="12" width="11" style="3070" customWidth="1"/>
    <col min="13" max="13" width="10.42578125" style="3070" bestFit="1" customWidth="1"/>
    <col min="14" max="14" width="10.5703125" style="3070" customWidth="1"/>
    <col min="15" max="15" width="8.7109375" style="3070" bestFit="1" customWidth="1"/>
    <col min="16" max="16" width="10.42578125" style="3070" bestFit="1" customWidth="1"/>
    <col min="17" max="17" width="10" style="2659" bestFit="1" customWidth="1"/>
    <col min="18" max="18" width="12.7109375" style="3070" customWidth="1"/>
    <col min="19" max="25" width="8.85546875" style="3071"/>
    <col min="26" max="255" width="8.85546875" style="2658"/>
    <col min="256" max="256" width="7" style="2658" customWidth="1"/>
    <col min="257" max="257" width="53.140625" style="2658" customWidth="1"/>
    <col min="258" max="258" width="4.85546875" style="2658" bestFit="1" customWidth="1"/>
    <col min="259" max="259" width="6" style="2658" bestFit="1" customWidth="1"/>
    <col min="260" max="260" width="9.140625" style="2658" bestFit="1" customWidth="1"/>
    <col min="261" max="261" width="9.7109375" style="2658" customWidth="1"/>
    <col min="262" max="262" width="4.42578125" style="2658" bestFit="1" customWidth="1"/>
    <col min="263" max="263" width="8.140625" style="2658" bestFit="1" customWidth="1"/>
    <col min="264" max="264" width="4.42578125" style="2658" bestFit="1" customWidth="1"/>
    <col min="265" max="265" width="2.42578125" style="2658" customWidth="1"/>
    <col min="266" max="266" width="10.42578125" style="2658" bestFit="1" customWidth="1"/>
    <col min="267" max="267" width="8.85546875" style="2658" customWidth="1"/>
    <col min="268" max="268" width="11" style="2658" customWidth="1"/>
    <col min="269" max="269" width="10.42578125" style="2658" bestFit="1" customWidth="1"/>
    <col min="270" max="270" width="10.5703125" style="2658" customWidth="1"/>
    <col min="271" max="271" width="8.7109375" style="2658" bestFit="1" customWidth="1"/>
    <col min="272" max="272" width="10.42578125" style="2658" bestFit="1" customWidth="1"/>
    <col min="273" max="273" width="10" style="2658" bestFit="1" customWidth="1"/>
    <col min="274" max="274" width="12.7109375" style="2658" customWidth="1"/>
    <col min="275" max="511" width="8.85546875" style="2658"/>
    <col min="512" max="512" width="7" style="2658" customWidth="1"/>
    <col min="513" max="513" width="53.140625" style="2658" customWidth="1"/>
    <col min="514" max="514" width="4.85546875" style="2658" bestFit="1" customWidth="1"/>
    <col min="515" max="515" width="6" style="2658" bestFit="1" customWidth="1"/>
    <col min="516" max="516" width="9.140625" style="2658" bestFit="1" customWidth="1"/>
    <col min="517" max="517" width="9.7109375" style="2658" customWidth="1"/>
    <col min="518" max="518" width="4.42578125" style="2658" bestFit="1" customWidth="1"/>
    <col min="519" max="519" width="8.140625" style="2658" bestFit="1" customWidth="1"/>
    <col min="520" max="520" width="4.42578125" style="2658" bestFit="1" customWidth="1"/>
    <col min="521" max="521" width="2.42578125" style="2658" customWidth="1"/>
    <col min="522" max="522" width="10.42578125" style="2658" bestFit="1" customWidth="1"/>
    <col min="523" max="523" width="8.85546875" style="2658" customWidth="1"/>
    <col min="524" max="524" width="11" style="2658" customWidth="1"/>
    <col min="525" max="525" width="10.42578125" style="2658" bestFit="1" customWidth="1"/>
    <col min="526" max="526" width="10.5703125" style="2658" customWidth="1"/>
    <col min="527" max="527" width="8.7109375" style="2658" bestFit="1" customWidth="1"/>
    <col min="528" max="528" width="10.42578125" style="2658" bestFit="1" customWidth="1"/>
    <col min="529" max="529" width="10" style="2658" bestFit="1" customWidth="1"/>
    <col min="530" max="530" width="12.7109375" style="2658" customWidth="1"/>
    <col min="531" max="767" width="8.85546875" style="2658"/>
    <col min="768" max="768" width="7" style="2658" customWidth="1"/>
    <col min="769" max="769" width="53.140625" style="2658" customWidth="1"/>
    <col min="770" max="770" width="4.85546875" style="2658" bestFit="1" customWidth="1"/>
    <col min="771" max="771" width="6" style="2658" bestFit="1" customWidth="1"/>
    <col min="772" max="772" width="9.140625" style="2658" bestFit="1" customWidth="1"/>
    <col min="773" max="773" width="9.7109375" style="2658" customWidth="1"/>
    <col min="774" max="774" width="4.42578125" style="2658" bestFit="1" customWidth="1"/>
    <col min="775" max="775" width="8.140625" style="2658" bestFit="1" customWidth="1"/>
    <col min="776" max="776" width="4.42578125" style="2658" bestFit="1" customWidth="1"/>
    <col min="777" max="777" width="2.42578125" style="2658" customWidth="1"/>
    <col min="778" max="778" width="10.42578125" style="2658" bestFit="1" customWidth="1"/>
    <col min="779" max="779" width="8.85546875" style="2658" customWidth="1"/>
    <col min="780" max="780" width="11" style="2658" customWidth="1"/>
    <col min="781" max="781" width="10.42578125" style="2658" bestFit="1" customWidth="1"/>
    <col min="782" max="782" width="10.5703125" style="2658" customWidth="1"/>
    <col min="783" max="783" width="8.7109375" style="2658" bestFit="1" customWidth="1"/>
    <col min="784" max="784" width="10.42578125" style="2658" bestFit="1" customWidth="1"/>
    <col min="785" max="785" width="10" style="2658" bestFit="1" customWidth="1"/>
    <col min="786" max="786" width="12.7109375" style="2658" customWidth="1"/>
    <col min="787" max="1023" width="8.85546875" style="2658"/>
    <col min="1024" max="1024" width="7" style="2658" customWidth="1"/>
    <col min="1025" max="1025" width="53.140625" style="2658" customWidth="1"/>
    <col min="1026" max="1026" width="4.85546875" style="2658" bestFit="1" customWidth="1"/>
    <col min="1027" max="1027" width="6" style="2658" bestFit="1" customWidth="1"/>
    <col min="1028" max="1028" width="9.140625" style="2658" bestFit="1" customWidth="1"/>
    <col min="1029" max="1029" width="9.7109375" style="2658" customWidth="1"/>
    <col min="1030" max="1030" width="4.42578125" style="2658" bestFit="1" customWidth="1"/>
    <col min="1031" max="1031" width="8.140625" style="2658" bestFit="1" customWidth="1"/>
    <col min="1032" max="1032" width="4.42578125" style="2658" bestFit="1" customWidth="1"/>
    <col min="1033" max="1033" width="2.42578125" style="2658" customWidth="1"/>
    <col min="1034" max="1034" width="10.42578125" style="2658" bestFit="1" customWidth="1"/>
    <col min="1035" max="1035" width="8.85546875" style="2658" customWidth="1"/>
    <col min="1036" max="1036" width="11" style="2658" customWidth="1"/>
    <col min="1037" max="1037" width="10.42578125" style="2658" bestFit="1" customWidth="1"/>
    <col min="1038" max="1038" width="10.5703125" style="2658" customWidth="1"/>
    <col min="1039" max="1039" width="8.7109375" style="2658" bestFit="1" customWidth="1"/>
    <col min="1040" max="1040" width="10.42578125" style="2658" bestFit="1" customWidth="1"/>
    <col min="1041" max="1041" width="10" style="2658" bestFit="1" customWidth="1"/>
    <col min="1042" max="1042" width="12.7109375" style="2658" customWidth="1"/>
    <col min="1043" max="1279" width="8.85546875" style="2658"/>
    <col min="1280" max="1280" width="7" style="2658" customWidth="1"/>
    <col min="1281" max="1281" width="53.140625" style="2658" customWidth="1"/>
    <col min="1282" max="1282" width="4.85546875" style="2658" bestFit="1" customWidth="1"/>
    <col min="1283" max="1283" width="6" style="2658" bestFit="1" customWidth="1"/>
    <col min="1284" max="1284" width="9.140625" style="2658" bestFit="1" customWidth="1"/>
    <col min="1285" max="1285" width="9.7109375" style="2658" customWidth="1"/>
    <col min="1286" max="1286" width="4.42578125" style="2658" bestFit="1" customWidth="1"/>
    <col min="1287" max="1287" width="8.140625" style="2658" bestFit="1" customWidth="1"/>
    <col min="1288" max="1288" width="4.42578125" style="2658" bestFit="1" customWidth="1"/>
    <col min="1289" max="1289" width="2.42578125" style="2658" customWidth="1"/>
    <col min="1290" max="1290" width="10.42578125" style="2658" bestFit="1" customWidth="1"/>
    <col min="1291" max="1291" width="8.85546875" style="2658" customWidth="1"/>
    <col min="1292" max="1292" width="11" style="2658" customWidth="1"/>
    <col min="1293" max="1293" width="10.42578125" style="2658" bestFit="1" customWidth="1"/>
    <col min="1294" max="1294" width="10.5703125" style="2658" customWidth="1"/>
    <col min="1295" max="1295" width="8.7109375" style="2658" bestFit="1" customWidth="1"/>
    <col min="1296" max="1296" width="10.42578125" style="2658" bestFit="1" customWidth="1"/>
    <col min="1297" max="1297" width="10" style="2658" bestFit="1" customWidth="1"/>
    <col min="1298" max="1298" width="12.7109375" style="2658" customWidth="1"/>
    <col min="1299" max="1535" width="8.85546875" style="2658"/>
    <col min="1536" max="1536" width="7" style="2658" customWidth="1"/>
    <col min="1537" max="1537" width="53.140625" style="2658" customWidth="1"/>
    <col min="1538" max="1538" width="4.85546875" style="2658" bestFit="1" customWidth="1"/>
    <col min="1539" max="1539" width="6" style="2658" bestFit="1" customWidth="1"/>
    <col min="1540" max="1540" width="9.140625" style="2658" bestFit="1" customWidth="1"/>
    <col min="1541" max="1541" width="9.7109375" style="2658" customWidth="1"/>
    <col min="1542" max="1542" width="4.42578125" style="2658" bestFit="1" customWidth="1"/>
    <col min="1543" max="1543" width="8.140625" style="2658" bestFit="1" customWidth="1"/>
    <col min="1544" max="1544" width="4.42578125" style="2658" bestFit="1" customWidth="1"/>
    <col min="1545" max="1545" width="2.42578125" style="2658" customWidth="1"/>
    <col min="1546" max="1546" width="10.42578125" style="2658" bestFit="1" customWidth="1"/>
    <col min="1547" max="1547" width="8.85546875" style="2658" customWidth="1"/>
    <col min="1548" max="1548" width="11" style="2658" customWidth="1"/>
    <col min="1549" max="1549" width="10.42578125" style="2658" bestFit="1" customWidth="1"/>
    <col min="1550" max="1550" width="10.5703125" style="2658" customWidth="1"/>
    <col min="1551" max="1551" width="8.7109375" style="2658" bestFit="1" customWidth="1"/>
    <col min="1552" max="1552" width="10.42578125" style="2658" bestFit="1" customWidth="1"/>
    <col min="1553" max="1553" width="10" style="2658" bestFit="1" customWidth="1"/>
    <col min="1554" max="1554" width="12.7109375" style="2658" customWidth="1"/>
    <col min="1555" max="1791" width="8.85546875" style="2658"/>
    <col min="1792" max="1792" width="7" style="2658" customWidth="1"/>
    <col min="1793" max="1793" width="53.140625" style="2658" customWidth="1"/>
    <col min="1794" max="1794" width="4.85546875" style="2658" bestFit="1" customWidth="1"/>
    <col min="1795" max="1795" width="6" style="2658" bestFit="1" customWidth="1"/>
    <col min="1796" max="1796" width="9.140625" style="2658" bestFit="1" customWidth="1"/>
    <col min="1797" max="1797" width="9.7109375" style="2658" customWidth="1"/>
    <col min="1798" max="1798" width="4.42578125" style="2658" bestFit="1" customWidth="1"/>
    <col min="1799" max="1799" width="8.140625" style="2658" bestFit="1" customWidth="1"/>
    <col min="1800" max="1800" width="4.42578125" style="2658" bestFit="1" customWidth="1"/>
    <col min="1801" max="1801" width="2.42578125" style="2658" customWidth="1"/>
    <col min="1802" max="1802" width="10.42578125" style="2658" bestFit="1" customWidth="1"/>
    <col min="1803" max="1803" width="8.85546875" style="2658" customWidth="1"/>
    <col min="1804" max="1804" width="11" style="2658" customWidth="1"/>
    <col min="1805" max="1805" width="10.42578125" style="2658" bestFit="1" customWidth="1"/>
    <col min="1806" max="1806" width="10.5703125" style="2658" customWidth="1"/>
    <col min="1807" max="1807" width="8.7109375" style="2658" bestFit="1" customWidth="1"/>
    <col min="1808" max="1808" width="10.42578125" style="2658" bestFit="1" customWidth="1"/>
    <col min="1809" max="1809" width="10" style="2658" bestFit="1" customWidth="1"/>
    <col min="1810" max="1810" width="12.7109375" style="2658" customWidth="1"/>
    <col min="1811" max="2047" width="8.85546875" style="2658"/>
    <col min="2048" max="2048" width="7" style="2658" customWidth="1"/>
    <col min="2049" max="2049" width="53.140625" style="2658" customWidth="1"/>
    <col min="2050" max="2050" width="4.85546875" style="2658" bestFit="1" customWidth="1"/>
    <col min="2051" max="2051" width="6" style="2658" bestFit="1" customWidth="1"/>
    <col min="2052" max="2052" width="9.140625" style="2658" bestFit="1" customWidth="1"/>
    <col min="2053" max="2053" width="9.7109375" style="2658" customWidth="1"/>
    <col min="2054" max="2054" width="4.42578125" style="2658" bestFit="1" customWidth="1"/>
    <col min="2055" max="2055" width="8.140625" style="2658" bestFit="1" customWidth="1"/>
    <col min="2056" max="2056" width="4.42578125" style="2658" bestFit="1" customWidth="1"/>
    <col min="2057" max="2057" width="2.42578125" style="2658" customWidth="1"/>
    <col min="2058" max="2058" width="10.42578125" style="2658" bestFit="1" customWidth="1"/>
    <col min="2059" max="2059" width="8.85546875" style="2658" customWidth="1"/>
    <col min="2060" max="2060" width="11" style="2658" customWidth="1"/>
    <col min="2061" max="2061" width="10.42578125" style="2658" bestFit="1" customWidth="1"/>
    <col min="2062" max="2062" width="10.5703125" style="2658" customWidth="1"/>
    <col min="2063" max="2063" width="8.7109375" style="2658" bestFit="1" customWidth="1"/>
    <col min="2064" max="2064" width="10.42578125" style="2658" bestFit="1" customWidth="1"/>
    <col min="2065" max="2065" width="10" style="2658" bestFit="1" customWidth="1"/>
    <col min="2066" max="2066" width="12.7109375" style="2658" customWidth="1"/>
    <col min="2067" max="2303" width="8.85546875" style="2658"/>
    <col min="2304" max="2304" width="7" style="2658" customWidth="1"/>
    <col min="2305" max="2305" width="53.140625" style="2658" customWidth="1"/>
    <col min="2306" max="2306" width="4.85546875" style="2658" bestFit="1" customWidth="1"/>
    <col min="2307" max="2307" width="6" style="2658" bestFit="1" customWidth="1"/>
    <col min="2308" max="2308" width="9.140625" style="2658" bestFit="1" customWidth="1"/>
    <col min="2309" max="2309" width="9.7109375" style="2658" customWidth="1"/>
    <col min="2310" max="2310" width="4.42578125" style="2658" bestFit="1" customWidth="1"/>
    <col min="2311" max="2311" width="8.140625" style="2658" bestFit="1" customWidth="1"/>
    <col min="2312" max="2312" width="4.42578125" style="2658" bestFit="1" customWidth="1"/>
    <col min="2313" max="2313" width="2.42578125" style="2658" customWidth="1"/>
    <col min="2314" max="2314" width="10.42578125" style="2658" bestFit="1" customWidth="1"/>
    <col min="2315" max="2315" width="8.85546875" style="2658" customWidth="1"/>
    <col min="2316" max="2316" width="11" style="2658" customWidth="1"/>
    <col min="2317" max="2317" width="10.42578125" style="2658" bestFit="1" customWidth="1"/>
    <col min="2318" max="2318" width="10.5703125" style="2658" customWidth="1"/>
    <col min="2319" max="2319" width="8.7109375" style="2658" bestFit="1" customWidth="1"/>
    <col min="2320" max="2320" width="10.42578125" style="2658" bestFit="1" customWidth="1"/>
    <col min="2321" max="2321" width="10" style="2658" bestFit="1" customWidth="1"/>
    <col min="2322" max="2322" width="12.7109375" style="2658" customWidth="1"/>
    <col min="2323" max="2559" width="8.85546875" style="2658"/>
    <col min="2560" max="2560" width="7" style="2658" customWidth="1"/>
    <col min="2561" max="2561" width="53.140625" style="2658" customWidth="1"/>
    <col min="2562" max="2562" width="4.85546875" style="2658" bestFit="1" customWidth="1"/>
    <col min="2563" max="2563" width="6" style="2658" bestFit="1" customWidth="1"/>
    <col min="2564" max="2564" width="9.140625" style="2658" bestFit="1" customWidth="1"/>
    <col min="2565" max="2565" width="9.7109375" style="2658" customWidth="1"/>
    <col min="2566" max="2566" width="4.42578125" style="2658" bestFit="1" customWidth="1"/>
    <col min="2567" max="2567" width="8.140625" style="2658" bestFit="1" customWidth="1"/>
    <col min="2568" max="2568" width="4.42578125" style="2658" bestFit="1" customWidth="1"/>
    <col min="2569" max="2569" width="2.42578125" style="2658" customWidth="1"/>
    <col min="2570" max="2570" width="10.42578125" style="2658" bestFit="1" customWidth="1"/>
    <col min="2571" max="2571" width="8.85546875" style="2658" customWidth="1"/>
    <col min="2572" max="2572" width="11" style="2658" customWidth="1"/>
    <col min="2573" max="2573" width="10.42578125" style="2658" bestFit="1" customWidth="1"/>
    <col min="2574" max="2574" width="10.5703125" style="2658" customWidth="1"/>
    <col min="2575" max="2575" width="8.7109375" style="2658" bestFit="1" customWidth="1"/>
    <col min="2576" max="2576" width="10.42578125" style="2658" bestFit="1" customWidth="1"/>
    <col min="2577" max="2577" width="10" style="2658" bestFit="1" customWidth="1"/>
    <col min="2578" max="2578" width="12.7109375" style="2658" customWidth="1"/>
    <col min="2579" max="2815" width="8.85546875" style="2658"/>
    <col min="2816" max="2816" width="7" style="2658" customWidth="1"/>
    <col min="2817" max="2817" width="53.140625" style="2658" customWidth="1"/>
    <col min="2818" max="2818" width="4.85546875" style="2658" bestFit="1" customWidth="1"/>
    <col min="2819" max="2819" width="6" style="2658" bestFit="1" customWidth="1"/>
    <col min="2820" max="2820" width="9.140625" style="2658" bestFit="1" customWidth="1"/>
    <col min="2821" max="2821" width="9.7109375" style="2658" customWidth="1"/>
    <col min="2822" max="2822" width="4.42578125" style="2658" bestFit="1" customWidth="1"/>
    <col min="2823" max="2823" width="8.140625" style="2658" bestFit="1" customWidth="1"/>
    <col min="2824" max="2824" width="4.42578125" style="2658" bestFit="1" customWidth="1"/>
    <col min="2825" max="2825" width="2.42578125" style="2658" customWidth="1"/>
    <col min="2826" max="2826" width="10.42578125" style="2658" bestFit="1" customWidth="1"/>
    <col min="2827" max="2827" width="8.85546875" style="2658" customWidth="1"/>
    <col min="2828" max="2828" width="11" style="2658" customWidth="1"/>
    <col min="2829" max="2829" width="10.42578125" style="2658" bestFit="1" customWidth="1"/>
    <col min="2830" max="2830" width="10.5703125" style="2658" customWidth="1"/>
    <col min="2831" max="2831" width="8.7109375" style="2658" bestFit="1" customWidth="1"/>
    <col min="2832" max="2832" width="10.42578125" style="2658" bestFit="1" customWidth="1"/>
    <col min="2833" max="2833" width="10" style="2658" bestFit="1" customWidth="1"/>
    <col min="2834" max="2834" width="12.7109375" style="2658" customWidth="1"/>
    <col min="2835" max="3071" width="8.85546875" style="2658"/>
    <col min="3072" max="3072" width="7" style="2658" customWidth="1"/>
    <col min="3073" max="3073" width="53.140625" style="2658" customWidth="1"/>
    <col min="3074" max="3074" width="4.85546875" style="2658" bestFit="1" customWidth="1"/>
    <col min="3075" max="3075" width="6" style="2658" bestFit="1" customWidth="1"/>
    <col min="3076" max="3076" width="9.140625" style="2658" bestFit="1" customWidth="1"/>
    <col min="3077" max="3077" width="9.7109375" style="2658" customWidth="1"/>
    <col min="3078" max="3078" width="4.42578125" style="2658" bestFit="1" customWidth="1"/>
    <col min="3079" max="3079" width="8.140625" style="2658" bestFit="1" customWidth="1"/>
    <col min="3080" max="3080" width="4.42578125" style="2658" bestFit="1" customWidth="1"/>
    <col min="3081" max="3081" width="2.42578125" style="2658" customWidth="1"/>
    <col min="3082" max="3082" width="10.42578125" style="2658" bestFit="1" customWidth="1"/>
    <col min="3083" max="3083" width="8.85546875" style="2658" customWidth="1"/>
    <col min="3084" max="3084" width="11" style="2658" customWidth="1"/>
    <col min="3085" max="3085" width="10.42578125" style="2658" bestFit="1" customWidth="1"/>
    <col min="3086" max="3086" width="10.5703125" style="2658" customWidth="1"/>
    <col min="3087" max="3087" width="8.7109375" style="2658" bestFit="1" customWidth="1"/>
    <col min="3088" max="3088" width="10.42578125" style="2658" bestFit="1" customWidth="1"/>
    <col min="3089" max="3089" width="10" style="2658" bestFit="1" customWidth="1"/>
    <col min="3090" max="3090" width="12.7109375" style="2658" customWidth="1"/>
    <col min="3091" max="3327" width="8.85546875" style="2658"/>
    <col min="3328" max="3328" width="7" style="2658" customWidth="1"/>
    <col min="3329" max="3329" width="53.140625" style="2658" customWidth="1"/>
    <col min="3330" max="3330" width="4.85546875" style="2658" bestFit="1" customWidth="1"/>
    <col min="3331" max="3331" width="6" style="2658" bestFit="1" customWidth="1"/>
    <col min="3332" max="3332" width="9.140625" style="2658" bestFit="1" customWidth="1"/>
    <col min="3333" max="3333" width="9.7109375" style="2658" customWidth="1"/>
    <col min="3334" max="3334" width="4.42578125" style="2658" bestFit="1" customWidth="1"/>
    <col min="3335" max="3335" width="8.140625" style="2658" bestFit="1" customWidth="1"/>
    <col min="3336" max="3336" width="4.42578125" style="2658" bestFit="1" customWidth="1"/>
    <col min="3337" max="3337" width="2.42578125" style="2658" customWidth="1"/>
    <col min="3338" max="3338" width="10.42578125" style="2658" bestFit="1" customWidth="1"/>
    <col min="3339" max="3339" width="8.85546875" style="2658" customWidth="1"/>
    <col min="3340" max="3340" width="11" style="2658" customWidth="1"/>
    <col min="3341" max="3341" width="10.42578125" style="2658" bestFit="1" customWidth="1"/>
    <col min="3342" max="3342" width="10.5703125" style="2658" customWidth="1"/>
    <col min="3343" max="3343" width="8.7109375" style="2658" bestFit="1" customWidth="1"/>
    <col min="3344" max="3344" width="10.42578125" style="2658" bestFit="1" customWidth="1"/>
    <col min="3345" max="3345" width="10" style="2658" bestFit="1" customWidth="1"/>
    <col min="3346" max="3346" width="12.7109375" style="2658" customWidth="1"/>
    <col min="3347" max="3583" width="8.85546875" style="2658"/>
    <col min="3584" max="3584" width="7" style="2658" customWidth="1"/>
    <col min="3585" max="3585" width="53.140625" style="2658" customWidth="1"/>
    <col min="3586" max="3586" width="4.85546875" style="2658" bestFit="1" customWidth="1"/>
    <col min="3587" max="3587" width="6" style="2658" bestFit="1" customWidth="1"/>
    <col min="3588" max="3588" width="9.140625" style="2658" bestFit="1" customWidth="1"/>
    <col min="3589" max="3589" width="9.7109375" style="2658" customWidth="1"/>
    <col min="3590" max="3590" width="4.42578125" style="2658" bestFit="1" customWidth="1"/>
    <col min="3591" max="3591" width="8.140625" style="2658" bestFit="1" customWidth="1"/>
    <col min="3592" max="3592" width="4.42578125" style="2658" bestFit="1" customWidth="1"/>
    <col min="3593" max="3593" width="2.42578125" style="2658" customWidth="1"/>
    <col min="3594" max="3594" width="10.42578125" style="2658" bestFit="1" customWidth="1"/>
    <col min="3595" max="3595" width="8.85546875" style="2658" customWidth="1"/>
    <col min="3596" max="3596" width="11" style="2658" customWidth="1"/>
    <col min="3597" max="3597" width="10.42578125" style="2658" bestFit="1" customWidth="1"/>
    <col min="3598" max="3598" width="10.5703125" style="2658" customWidth="1"/>
    <col min="3599" max="3599" width="8.7109375" style="2658" bestFit="1" customWidth="1"/>
    <col min="3600" max="3600" width="10.42578125" style="2658" bestFit="1" customWidth="1"/>
    <col min="3601" max="3601" width="10" style="2658" bestFit="1" customWidth="1"/>
    <col min="3602" max="3602" width="12.7109375" style="2658" customWidth="1"/>
    <col min="3603" max="3839" width="8.85546875" style="2658"/>
    <col min="3840" max="3840" width="7" style="2658" customWidth="1"/>
    <col min="3841" max="3841" width="53.140625" style="2658" customWidth="1"/>
    <col min="3842" max="3842" width="4.85546875" style="2658" bestFit="1" customWidth="1"/>
    <col min="3843" max="3843" width="6" style="2658" bestFit="1" customWidth="1"/>
    <col min="3844" max="3844" width="9.140625" style="2658" bestFit="1" customWidth="1"/>
    <col min="3845" max="3845" width="9.7109375" style="2658" customWidth="1"/>
    <col min="3846" max="3846" width="4.42578125" style="2658" bestFit="1" customWidth="1"/>
    <col min="3847" max="3847" width="8.140625" style="2658" bestFit="1" customWidth="1"/>
    <col min="3848" max="3848" width="4.42578125" style="2658" bestFit="1" customWidth="1"/>
    <col min="3849" max="3849" width="2.42578125" style="2658" customWidth="1"/>
    <col min="3850" max="3850" width="10.42578125" style="2658" bestFit="1" customWidth="1"/>
    <col min="3851" max="3851" width="8.85546875" style="2658" customWidth="1"/>
    <col min="3852" max="3852" width="11" style="2658" customWidth="1"/>
    <col min="3853" max="3853" width="10.42578125" style="2658" bestFit="1" customWidth="1"/>
    <col min="3854" max="3854" width="10.5703125" style="2658" customWidth="1"/>
    <col min="3855" max="3855" width="8.7109375" style="2658" bestFit="1" customWidth="1"/>
    <col min="3856" max="3856" width="10.42578125" style="2658" bestFit="1" customWidth="1"/>
    <col min="3857" max="3857" width="10" style="2658" bestFit="1" customWidth="1"/>
    <col min="3858" max="3858" width="12.7109375" style="2658" customWidth="1"/>
    <col min="3859" max="4095" width="8.85546875" style="2658"/>
    <col min="4096" max="4096" width="7" style="2658" customWidth="1"/>
    <col min="4097" max="4097" width="53.140625" style="2658" customWidth="1"/>
    <col min="4098" max="4098" width="4.85546875" style="2658" bestFit="1" customWidth="1"/>
    <col min="4099" max="4099" width="6" style="2658" bestFit="1" customWidth="1"/>
    <col min="4100" max="4100" width="9.140625" style="2658" bestFit="1" customWidth="1"/>
    <col min="4101" max="4101" width="9.7109375" style="2658" customWidth="1"/>
    <col min="4102" max="4102" width="4.42578125" style="2658" bestFit="1" customWidth="1"/>
    <col min="4103" max="4103" width="8.140625" style="2658" bestFit="1" customWidth="1"/>
    <col min="4104" max="4104" width="4.42578125" style="2658" bestFit="1" customWidth="1"/>
    <col min="4105" max="4105" width="2.42578125" style="2658" customWidth="1"/>
    <col min="4106" max="4106" width="10.42578125" style="2658" bestFit="1" customWidth="1"/>
    <col min="4107" max="4107" width="8.85546875" style="2658" customWidth="1"/>
    <col min="4108" max="4108" width="11" style="2658" customWidth="1"/>
    <col min="4109" max="4109" width="10.42578125" style="2658" bestFit="1" customWidth="1"/>
    <col min="4110" max="4110" width="10.5703125" style="2658" customWidth="1"/>
    <col min="4111" max="4111" width="8.7109375" style="2658" bestFit="1" customWidth="1"/>
    <col min="4112" max="4112" width="10.42578125" style="2658" bestFit="1" customWidth="1"/>
    <col min="4113" max="4113" width="10" style="2658" bestFit="1" customWidth="1"/>
    <col min="4114" max="4114" width="12.7109375" style="2658" customWidth="1"/>
    <col min="4115" max="4351" width="8.85546875" style="2658"/>
    <col min="4352" max="4352" width="7" style="2658" customWidth="1"/>
    <col min="4353" max="4353" width="53.140625" style="2658" customWidth="1"/>
    <col min="4354" max="4354" width="4.85546875" style="2658" bestFit="1" customWidth="1"/>
    <col min="4355" max="4355" width="6" style="2658" bestFit="1" customWidth="1"/>
    <col min="4356" max="4356" width="9.140625" style="2658" bestFit="1" customWidth="1"/>
    <col min="4357" max="4357" width="9.7109375" style="2658" customWidth="1"/>
    <col min="4358" max="4358" width="4.42578125" style="2658" bestFit="1" customWidth="1"/>
    <col min="4359" max="4359" width="8.140625" style="2658" bestFit="1" customWidth="1"/>
    <col min="4360" max="4360" width="4.42578125" style="2658" bestFit="1" customWidth="1"/>
    <col min="4361" max="4361" width="2.42578125" style="2658" customWidth="1"/>
    <col min="4362" max="4362" width="10.42578125" style="2658" bestFit="1" customWidth="1"/>
    <col min="4363" max="4363" width="8.85546875" style="2658" customWidth="1"/>
    <col min="4364" max="4364" width="11" style="2658" customWidth="1"/>
    <col min="4365" max="4365" width="10.42578125" style="2658" bestFit="1" customWidth="1"/>
    <col min="4366" max="4366" width="10.5703125" style="2658" customWidth="1"/>
    <col min="4367" max="4367" width="8.7109375" style="2658" bestFit="1" customWidth="1"/>
    <col min="4368" max="4368" width="10.42578125" style="2658" bestFit="1" customWidth="1"/>
    <col min="4369" max="4369" width="10" style="2658" bestFit="1" customWidth="1"/>
    <col min="4370" max="4370" width="12.7109375" style="2658" customWidth="1"/>
    <col min="4371" max="4607" width="8.85546875" style="2658"/>
    <col min="4608" max="4608" width="7" style="2658" customWidth="1"/>
    <col min="4609" max="4609" width="53.140625" style="2658" customWidth="1"/>
    <col min="4610" max="4610" width="4.85546875" style="2658" bestFit="1" customWidth="1"/>
    <col min="4611" max="4611" width="6" style="2658" bestFit="1" customWidth="1"/>
    <col min="4612" max="4612" width="9.140625" style="2658" bestFit="1" customWidth="1"/>
    <col min="4613" max="4613" width="9.7109375" style="2658" customWidth="1"/>
    <col min="4614" max="4614" width="4.42578125" style="2658" bestFit="1" customWidth="1"/>
    <col min="4615" max="4615" width="8.140625" style="2658" bestFit="1" customWidth="1"/>
    <col min="4616" max="4616" width="4.42578125" style="2658" bestFit="1" customWidth="1"/>
    <col min="4617" max="4617" width="2.42578125" style="2658" customWidth="1"/>
    <col min="4618" max="4618" width="10.42578125" style="2658" bestFit="1" customWidth="1"/>
    <col min="4619" max="4619" width="8.85546875" style="2658" customWidth="1"/>
    <col min="4620" max="4620" width="11" style="2658" customWidth="1"/>
    <col min="4621" max="4621" width="10.42578125" style="2658" bestFit="1" customWidth="1"/>
    <col min="4622" max="4622" width="10.5703125" style="2658" customWidth="1"/>
    <col min="4623" max="4623" width="8.7109375" style="2658" bestFit="1" customWidth="1"/>
    <col min="4624" max="4624" width="10.42578125" style="2658" bestFit="1" customWidth="1"/>
    <col min="4625" max="4625" width="10" style="2658" bestFit="1" customWidth="1"/>
    <col min="4626" max="4626" width="12.7109375" style="2658" customWidth="1"/>
    <col min="4627" max="4863" width="8.85546875" style="2658"/>
    <col min="4864" max="4864" width="7" style="2658" customWidth="1"/>
    <col min="4865" max="4865" width="53.140625" style="2658" customWidth="1"/>
    <col min="4866" max="4866" width="4.85546875" style="2658" bestFit="1" customWidth="1"/>
    <col min="4867" max="4867" width="6" style="2658" bestFit="1" customWidth="1"/>
    <col min="4868" max="4868" width="9.140625" style="2658" bestFit="1" customWidth="1"/>
    <col min="4869" max="4869" width="9.7109375" style="2658" customWidth="1"/>
    <col min="4870" max="4870" width="4.42578125" style="2658" bestFit="1" customWidth="1"/>
    <col min="4871" max="4871" width="8.140625" style="2658" bestFit="1" customWidth="1"/>
    <col min="4872" max="4872" width="4.42578125" style="2658" bestFit="1" customWidth="1"/>
    <col min="4873" max="4873" width="2.42578125" style="2658" customWidth="1"/>
    <col min="4874" max="4874" width="10.42578125" style="2658" bestFit="1" customWidth="1"/>
    <col min="4875" max="4875" width="8.85546875" style="2658" customWidth="1"/>
    <col min="4876" max="4876" width="11" style="2658" customWidth="1"/>
    <col min="4877" max="4877" width="10.42578125" style="2658" bestFit="1" customWidth="1"/>
    <col min="4878" max="4878" width="10.5703125" style="2658" customWidth="1"/>
    <col min="4879" max="4879" width="8.7109375" style="2658" bestFit="1" customWidth="1"/>
    <col min="4880" max="4880" width="10.42578125" style="2658" bestFit="1" customWidth="1"/>
    <col min="4881" max="4881" width="10" style="2658" bestFit="1" customWidth="1"/>
    <col min="4882" max="4882" width="12.7109375" style="2658" customWidth="1"/>
    <col min="4883" max="5119" width="8.85546875" style="2658"/>
    <col min="5120" max="5120" width="7" style="2658" customWidth="1"/>
    <col min="5121" max="5121" width="53.140625" style="2658" customWidth="1"/>
    <col min="5122" max="5122" width="4.85546875" style="2658" bestFit="1" customWidth="1"/>
    <col min="5123" max="5123" width="6" style="2658" bestFit="1" customWidth="1"/>
    <col min="5124" max="5124" width="9.140625" style="2658" bestFit="1" customWidth="1"/>
    <col min="5125" max="5125" width="9.7109375" style="2658" customWidth="1"/>
    <col min="5126" max="5126" width="4.42578125" style="2658" bestFit="1" customWidth="1"/>
    <col min="5127" max="5127" width="8.140625" style="2658" bestFit="1" customWidth="1"/>
    <col min="5128" max="5128" width="4.42578125" style="2658" bestFit="1" customWidth="1"/>
    <col min="5129" max="5129" width="2.42578125" style="2658" customWidth="1"/>
    <col min="5130" max="5130" width="10.42578125" style="2658" bestFit="1" customWidth="1"/>
    <col min="5131" max="5131" width="8.85546875" style="2658" customWidth="1"/>
    <col min="5132" max="5132" width="11" style="2658" customWidth="1"/>
    <col min="5133" max="5133" width="10.42578125" style="2658" bestFit="1" customWidth="1"/>
    <col min="5134" max="5134" width="10.5703125" style="2658" customWidth="1"/>
    <col min="5135" max="5135" width="8.7109375" style="2658" bestFit="1" customWidth="1"/>
    <col min="5136" max="5136" width="10.42578125" style="2658" bestFit="1" customWidth="1"/>
    <col min="5137" max="5137" width="10" style="2658" bestFit="1" customWidth="1"/>
    <col min="5138" max="5138" width="12.7109375" style="2658" customWidth="1"/>
    <col min="5139" max="5375" width="8.85546875" style="2658"/>
    <col min="5376" max="5376" width="7" style="2658" customWidth="1"/>
    <col min="5377" max="5377" width="53.140625" style="2658" customWidth="1"/>
    <col min="5378" max="5378" width="4.85546875" style="2658" bestFit="1" customWidth="1"/>
    <col min="5379" max="5379" width="6" style="2658" bestFit="1" customWidth="1"/>
    <col min="5380" max="5380" width="9.140625" style="2658" bestFit="1" customWidth="1"/>
    <col min="5381" max="5381" width="9.7109375" style="2658" customWidth="1"/>
    <col min="5382" max="5382" width="4.42578125" style="2658" bestFit="1" customWidth="1"/>
    <col min="5383" max="5383" width="8.140625" style="2658" bestFit="1" customWidth="1"/>
    <col min="5384" max="5384" width="4.42578125" style="2658" bestFit="1" customWidth="1"/>
    <col min="5385" max="5385" width="2.42578125" style="2658" customWidth="1"/>
    <col min="5386" max="5386" width="10.42578125" style="2658" bestFit="1" customWidth="1"/>
    <col min="5387" max="5387" width="8.85546875" style="2658" customWidth="1"/>
    <col min="5388" max="5388" width="11" style="2658" customWidth="1"/>
    <col min="5389" max="5389" width="10.42578125" style="2658" bestFit="1" customWidth="1"/>
    <col min="5390" max="5390" width="10.5703125" style="2658" customWidth="1"/>
    <col min="5391" max="5391" width="8.7109375" style="2658" bestFit="1" customWidth="1"/>
    <col min="5392" max="5392" width="10.42578125" style="2658" bestFit="1" customWidth="1"/>
    <col min="5393" max="5393" width="10" style="2658" bestFit="1" customWidth="1"/>
    <col min="5394" max="5394" width="12.7109375" style="2658" customWidth="1"/>
    <col min="5395" max="5631" width="8.85546875" style="2658"/>
    <col min="5632" max="5632" width="7" style="2658" customWidth="1"/>
    <col min="5633" max="5633" width="53.140625" style="2658" customWidth="1"/>
    <col min="5634" max="5634" width="4.85546875" style="2658" bestFit="1" customWidth="1"/>
    <col min="5635" max="5635" width="6" style="2658" bestFit="1" customWidth="1"/>
    <col min="5636" max="5636" width="9.140625" style="2658" bestFit="1" customWidth="1"/>
    <col min="5637" max="5637" width="9.7109375" style="2658" customWidth="1"/>
    <col min="5638" max="5638" width="4.42578125" style="2658" bestFit="1" customWidth="1"/>
    <col min="5639" max="5639" width="8.140625" style="2658" bestFit="1" customWidth="1"/>
    <col min="5640" max="5640" width="4.42578125" style="2658" bestFit="1" customWidth="1"/>
    <col min="5641" max="5641" width="2.42578125" style="2658" customWidth="1"/>
    <col min="5642" max="5642" width="10.42578125" style="2658" bestFit="1" customWidth="1"/>
    <col min="5643" max="5643" width="8.85546875" style="2658" customWidth="1"/>
    <col min="5644" max="5644" width="11" style="2658" customWidth="1"/>
    <col min="5645" max="5645" width="10.42578125" style="2658" bestFit="1" customWidth="1"/>
    <col min="5646" max="5646" width="10.5703125" style="2658" customWidth="1"/>
    <col min="5647" max="5647" width="8.7109375" style="2658" bestFit="1" customWidth="1"/>
    <col min="5648" max="5648" width="10.42578125" style="2658" bestFit="1" customWidth="1"/>
    <col min="5649" max="5649" width="10" style="2658" bestFit="1" customWidth="1"/>
    <col min="5650" max="5650" width="12.7109375" style="2658" customWidth="1"/>
    <col min="5651" max="5887" width="8.85546875" style="2658"/>
    <col min="5888" max="5888" width="7" style="2658" customWidth="1"/>
    <col min="5889" max="5889" width="53.140625" style="2658" customWidth="1"/>
    <col min="5890" max="5890" width="4.85546875" style="2658" bestFit="1" customWidth="1"/>
    <col min="5891" max="5891" width="6" style="2658" bestFit="1" customWidth="1"/>
    <col min="5892" max="5892" width="9.140625" style="2658" bestFit="1" customWidth="1"/>
    <col min="5893" max="5893" width="9.7109375" style="2658" customWidth="1"/>
    <col min="5894" max="5894" width="4.42578125" style="2658" bestFit="1" customWidth="1"/>
    <col min="5895" max="5895" width="8.140625" style="2658" bestFit="1" customWidth="1"/>
    <col min="5896" max="5896" width="4.42578125" style="2658" bestFit="1" customWidth="1"/>
    <col min="5897" max="5897" width="2.42578125" style="2658" customWidth="1"/>
    <col min="5898" max="5898" width="10.42578125" style="2658" bestFit="1" customWidth="1"/>
    <col min="5899" max="5899" width="8.85546875" style="2658" customWidth="1"/>
    <col min="5900" max="5900" width="11" style="2658" customWidth="1"/>
    <col min="5901" max="5901" width="10.42578125" style="2658" bestFit="1" customWidth="1"/>
    <col min="5902" max="5902" width="10.5703125" style="2658" customWidth="1"/>
    <col min="5903" max="5903" width="8.7109375" style="2658" bestFit="1" customWidth="1"/>
    <col min="5904" max="5904" width="10.42578125" style="2658" bestFit="1" customWidth="1"/>
    <col min="5905" max="5905" width="10" style="2658" bestFit="1" customWidth="1"/>
    <col min="5906" max="5906" width="12.7109375" style="2658" customWidth="1"/>
    <col min="5907" max="6143" width="8.85546875" style="2658"/>
    <col min="6144" max="6144" width="7" style="2658" customWidth="1"/>
    <col min="6145" max="6145" width="53.140625" style="2658" customWidth="1"/>
    <col min="6146" max="6146" width="4.85546875" style="2658" bestFit="1" customWidth="1"/>
    <col min="6147" max="6147" width="6" style="2658" bestFit="1" customWidth="1"/>
    <col min="6148" max="6148" width="9.140625" style="2658" bestFit="1" customWidth="1"/>
    <col min="6149" max="6149" width="9.7109375" style="2658" customWidth="1"/>
    <col min="6150" max="6150" width="4.42578125" style="2658" bestFit="1" customWidth="1"/>
    <col min="6151" max="6151" width="8.140625" style="2658" bestFit="1" customWidth="1"/>
    <col min="6152" max="6152" width="4.42578125" style="2658" bestFit="1" customWidth="1"/>
    <col min="6153" max="6153" width="2.42578125" style="2658" customWidth="1"/>
    <col min="6154" max="6154" width="10.42578125" style="2658" bestFit="1" customWidth="1"/>
    <col min="6155" max="6155" width="8.85546875" style="2658" customWidth="1"/>
    <col min="6156" max="6156" width="11" style="2658" customWidth="1"/>
    <col min="6157" max="6157" width="10.42578125" style="2658" bestFit="1" customWidth="1"/>
    <col min="6158" max="6158" width="10.5703125" style="2658" customWidth="1"/>
    <col min="6159" max="6159" width="8.7109375" style="2658" bestFit="1" customWidth="1"/>
    <col min="6160" max="6160" width="10.42578125" style="2658" bestFit="1" customWidth="1"/>
    <col min="6161" max="6161" width="10" style="2658" bestFit="1" customWidth="1"/>
    <col min="6162" max="6162" width="12.7109375" style="2658" customWidth="1"/>
    <col min="6163" max="6399" width="8.85546875" style="2658"/>
    <col min="6400" max="6400" width="7" style="2658" customWidth="1"/>
    <col min="6401" max="6401" width="53.140625" style="2658" customWidth="1"/>
    <col min="6402" max="6402" width="4.85546875" style="2658" bestFit="1" customWidth="1"/>
    <col min="6403" max="6403" width="6" style="2658" bestFit="1" customWidth="1"/>
    <col min="6404" max="6404" width="9.140625" style="2658" bestFit="1" customWidth="1"/>
    <col min="6405" max="6405" width="9.7109375" style="2658" customWidth="1"/>
    <col min="6406" max="6406" width="4.42578125" style="2658" bestFit="1" customWidth="1"/>
    <col min="6407" max="6407" width="8.140625" style="2658" bestFit="1" customWidth="1"/>
    <col min="6408" max="6408" width="4.42578125" style="2658" bestFit="1" customWidth="1"/>
    <col min="6409" max="6409" width="2.42578125" style="2658" customWidth="1"/>
    <col min="6410" max="6410" width="10.42578125" style="2658" bestFit="1" customWidth="1"/>
    <col min="6411" max="6411" width="8.85546875" style="2658" customWidth="1"/>
    <col min="6412" max="6412" width="11" style="2658" customWidth="1"/>
    <col min="6413" max="6413" width="10.42578125" style="2658" bestFit="1" customWidth="1"/>
    <col min="6414" max="6414" width="10.5703125" style="2658" customWidth="1"/>
    <col min="6415" max="6415" width="8.7109375" style="2658" bestFit="1" customWidth="1"/>
    <col min="6416" max="6416" width="10.42578125" style="2658" bestFit="1" customWidth="1"/>
    <col min="6417" max="6417" width="10" style="2658" bestFit="1" customWidth="1"/>
    <col min="6418" max="6418" width="12.7109375" style="2658" customWidth="1"/>
    <col min="6419" max="6655" width="8.85546875" style="2658"/>
    <col min="6656" max="6656" width="7" style="2658" customWidth="1"/>
    <col min="6657" max="6657" width="53.140625" style="2658" customWidth="1"/>
    <col min="6658" max="6658" width="4.85546875" style="2658" bestFit="1" customWidth="1"/>
    <col min="6659" max="6659" width="6" style="2658" bestFit="1" customWidth="1"/>
    <col min="6660" max="6660" width="9.140625" style="2658" bestFit="1" customWidth="1"/>
    <col min="6661" max="6661" width="9.7109375" style="2658" customWidth="1"/>
    <col min="6662" max="6662" width="4.42578125" style="2658" bestFit="1" customWidth="1"/>
    <col min="6663" max="6663" width="8.140625" style="2658" bestFit="1" customWidth="1"/>
    <col min="6664" max="6664" width="4.42578125" style="2658" bestFit="1" customWidth="1"/>
    <col min="6665" max="6665" width="2.42578125" style="2658" customWidth="1"/>
    <col min="6666" max="6666" width="10.42578125" style="2658" bestFit="1" customWidth="1"/>
    <col min="6667" max="6667" width="8.85546875" style="2658" customWidth="1"/>
    <col min="6668" max="6668" width="11" style="2658" customWidth="1"/>
    <col min="6669" max="6669" width="10.42578125" style="2658" bestFit="1" customWidth="1"/>
    <col min="6670" max="6670" width="10.5703125" style="2658" customWidth="1"/>
    <col min="6671" max="6671" width="8.7109375" style="2658" bestFit="1" customWidth="1"/>
    <col min="6672" max="6672" width="10.42578125" style="2658" bestFit="1" customWidth="1"/>
    <col min="6673" max="6673" width="10" style="2658" bestFit="1" customWidth="1"/>
    <col min="6674" max="6674" width="12.7109375" style="2658" customWidth="1"/>
    <col min="6675" max="6911" width="8.85546875" style="2658"/>
    <col min="6912" max="6912" width="7" style="2658" customWidth="1"/>
    <col min="6913" max="6913" width="53.140625" style="2658" customWidth="1"/>
    <col min="6914" max="6914" width="4.85546875" style="2658" bestFit="1" customWidth="1"/>
    <col min="6915" max="6915" width="6" style="2658" bestFit="1" customWidth="1"/>
    <col min="6916" max="6916" width="9.140625" style="2658" bestFit="1" customWidth="1"/>
    <col min="6917" max="6917" width="9.7109375" style="2658" customWidth="1"/>
    <col min="6918" max="6918" width="4.42578125" style="2658" bestFit="1" customWidth="1"/>
    <col min="6919" max="6919" width="8.140625" style="2658" bestFit="1" customWidth="1"/>
    <col min="6920" max="6920" width="4.42578125" style="2658" bestFit="1" customWidth="1"/>
    <col min="6921" max="6921" width="2.42578125" style="2658" customWidth="1"/>
    <col min="6922" max="6922" width="10.42578125" style="2658" bestFit="1" customWidth="1"/>
    <col min="6923" max="6923" width="8.85546875" style="2658" customWidth="1"/>
    <col min="6924" max="6924" width="11" style="2658" customWidth="1"/>
    <col min="6925" max="6925" width="10.42578125" style="2658" bestFit="1" customWidth="1"/>
    <col min="6926" max="6926" width="10.5703125" style="2658" customWidth="1"/>
    <col min="6927" max="6927" width="8.7109375" style="2658" bestFit="1" customWidth="1"/>
    <col min="6928" max="6928" width="10.42578125" style="2658" bestFit="1" customWidth="1"/>
    <col min="6929" max="6929" width="10" style="2658" bestFit="1" customWidth="1"/>
    <col min="6930" max="6930" width="12.7109375" style="2658" customWidth="1"/>
    <col min="6931" max="7167" width="8.85546875" style="2658"/>
    <col min="7168" max="7168" width="7" style="2658" customWidth="1"/>
    <col min="7169" max="7169" width="53.140625" style="2658" customWidth="1"/>
    <col min="7170" max="7170" width="4.85546875" style="2658" bestFit="1" customWidth="1"/>
    <col min="7171" max="7171" width="6" style="2658" bestFit="1" customWidth="1"/>
    <col min="7172" max="7172" width="9.140625" style="2658" bestFit="1" customWidth="1"/>
    <col min="7173" max="7173" width="9.7109375" style="2658" customWidth="1"/>
    <col min="7174" max="7174" width="4.42578125" style="2658" bestFit="1" customWidth="1"/>
    <col min="7175" max="7175" width="8.140625" style="2658" bestFit="1" customWidth="1"/>
    <col min="7176" max="7176" width="4.42578125" style="2658" bestFit="1" customWidth="1"/>
    <col min="7177" max="7177" width="2.42578125" style="2658" customWidth="1"/>
    <col min="7178" max="7178" width="10.42578125" style="2658" bestFit="1" customWidth="1"/>
    <col min="7179" max="7179" width="8.85546875" style="2658" customWidth="1"/>
    <col min="7180" max="7180" width="11" style="2658" customWidth="1"/>
    <col min="7181" max="7181" width="10.42578125" style="2658" bestFit="1" customWidth="1"/>
    <col min="7182" max="7182" width="10.5703125" style="2658" customWidth="1"/>
    <col min="7183" max="7183" width="8.7109375" style="2658" bestFit="1" customWidth="1"/>
    <col min="7184" max="7184" width="10.42578125" style="2658" bestFit="1" customWidth="1"/>
    <col min="7185" max="7185" width="10" style="2658" bestFit="1" customWidth="1"/>
    <col min="7186" max="7186" width="12.7109375" style="2658" customWidth="1"/>
    <col min="7187" max="7423" width="8.85546875" style="2658"/>
    <col min="7424" max="7424" width="7" style="2658" customWidth="1"/>
    <col min="7425" max="7425" width="53.140625" style="2658" customWidth="1"/>
    <col min="7426" max="7426" width="4.85546875" style="2658" bestFit="1" customWidth="1"/>
    <col min="7427" max="7427" width="6" style="2658" bestFit="1" customWidth="1"/>
    <col min="7428" max="7428" width="9.140625" style="2658" bestFit="1" customWidth="1"/>
    <col min="7429" max="7429" width="9.7109375" style="2658" customWidth="1"/>
    <col min="7430" max="7430" width="4.42578125" style="2658" bestFit="1" customWidth="1"/>
    <col min="7431" max="7431" width="8.140625" style="2658" bestFit="1" customWidth="1"/>
    <col min="7432" max="7432" width="4.42578125" style="2658" bestFit="1" customWidth="1"/>
    <col min="7433" max="7433" width="2.42578125" style="2658" customWidth="1"/>
    <col min="7434" max="7434" width="10.42578125" style="2658" bestFit="1" customWidth="1"/>
    <col min="7435" max="7435" width="8.85546875" style="2658" customWidth="1"/>
    <col min="7436" max="7436" width="11" style="2658" customWidth="1"/>
    <col min="7437" max="7437" width="10.42578125" style="2658" bestFit="1" customWidth="1"/>
    <col min="7438" max="7438" width="10.5703125" style="2658" customWidth="1"/>
    <col min="7439" max="7439" width="8.7109375" style="2658" bestFit="1" customWidth="1"/>
    <col min="7440" max="7440" width="10.42578125" style="2658" bestFit="1" customWidth="1"/>
    <col min="7441" max="7441" width="10" style="2658" bestFit="1" customWidth="1"/>
    <col min="7442" max="7442" width="12.7109375" style="2658" customWidth="1"/>
    <col min="7443" max="7679" width="8.85546875" style="2658"/>
    <col min="7680" max="7680" width="7" style="2658" customWidth="1"/>
    <col min="7681" max="7681" width="53.140625" style="2658" customWidth="1"/>
    <col min="7682" max="7682" width="4.85546875" style="2658" bestFit="1" customWidth="1"/>
    <col min="7683" max="7683" width="6" style="2658" bestFit="1" customWidth="1"/>
    <col min="7684" max="7684" width="9.140625" style="2658" bestFit="1" customWidth="1"/>
    <col min="7685" max="7685" width="9.7109375" style="2658" customWidth="1"/>
    <col min="7686" max="7686" width="4.42578125" style="2658" bestFit="1" customWidth="1"/>
    <col min="7687" max="7687" width="8.140625" style="2658" bestFit="1" customWidth="1"/>
    <col min="7688" max="7688" width="4.42578125" style="2658" bestFit="1" customWidth="1"/>
    <col min="7689" max="7689" width="2.42578125" style="2658" customWidth="1"/>
    <col min="7690" max="7690" width="10.42578125" style="2658" bestFit="1" customWidth="1"/>
    <col min="7691" max="7691" width="8.85546875" style="2658" customWidth="1"/>
    <col min="7692" max="7692" width="11" style="2658" customWidth="1"/>
    <col min="7693" max="7693" width="10.42578125" style="2658" bestFit="1" customWidth="1"/>
    <col min="7694" max="7694" width="10.5703125" style="2658" customWidth="1"/>
    <col min="7695" max="7695" width="8.7109375" style="2658" bestFit="1" customWidth="1"/>
    <col min="7696" max="7696" width="10.42578125" style="2658" bestFit="1" customWidth="1"/>
    <col min="7697" max="7697" width="10" style="2658" bestFit="1" customWidth="1"/>
    <col min="7698" max="7698" width="12.7109375" style="2658" customWidth="1"/>
    <col min="7699" max="7935" width="8.85546875" style="2658"/>
    <col min="7936" max="7936" width="7" style="2658" customWidth="1"/>
    <col min="7937" max="7937" width="53.140625" style="2658" customWidth="1"/>
    <col min="7938" max="7938" width="4.85546875" style="2658" bestFit="1" customWidth="1"/>
    <col min="7939" max="7939" width="6" style="2658" bestFit="1" customWidth="1"/>
    <col min="7940" max="7940" width="9.140625" style="2658" bestFit="1" customWidth="1"/>
    <col min="7941" max="7941" width="9.7109375" style="2658" customWidth="1"/>
    <col min="7942" max="7942" width="4.42578125" style="2658" bestFit="1" customWidth="1"/>
    <col min="7943" max="7943" width="8.140625" style="2658" bestFit="1" customWidth="1"/>
    <col min="7944" max="7944" width="4.42578125" style="2658" bestFit="1" customWidth="1"/>
    <col min="7945" max="7945" width="2.42578125" style="2658" customWidth="1"/>
    <col min="7946" max="7946" width="10.42578125" style="2658" bestFit="1" customWidth="1"/>
    <col min="7947" max="7947" width="8.85546875" style="2658" customWidth="1"/>
    <col min="7948" max="7948" width="11" style="2658" customWidth="1"/>
    <col min="7949" max="7949" width="10.42578125" style="2658" bestFit="1" customWidth="1"/>
    <col min="7950" max="7950" width="10.5703125" style="2658" customWidth="1"/>
    <col min="7951" max="7951" width="8.7109375" style="2658" bestFit="1" customWidth="1"/>
    <col min="7952" max="7952" width="10.42578125" style="2658" bestFit="1" customWidth="1"/>
    <col min="7953" max="7953" width="10" style="2658" bestFit="1" customWidth="1"/>
    <col min="7954" max="7954" width="12.7109375" style="2658" customWidth="1"/>
    <col min="7955" max="8191" width="8.85546875" style="2658"/>
    <col min="8192" max="8192" width="7" style="2658" customWidth="1"/>
    <col min="8193" max="8193" width="53.140625" style="2658" customWidth="1"/>
    <col min="8194" max="8194" width="4.85546875" style="2658" bestFit="1" customWidth="1"/>
    <col min="8195" max="8195" width="6" style="2658" bestFit="1" customWidth="1"/>
    <col min="8196" max="8196" width="9.140625" style="2658" bestFit="1" customWidth="1"/>
    <col min="8197" max="8197" width="9.7109375" style="2658" customWidth="1"/>
    <col min="8198" max="8198" width="4.42578125" style="2658" bestFit="1" customWidth="1"/>
    <col min="8199" max="8199" width="8.140625" style="2658" bestFit="1" customWidth="1"/>
    <col min="8200" max="8200" width="4.42578125" style="2658" bestFit="1" customWidth="1"/>
    <col min="8201" max="8201" width="2.42578125" style="2658" customWidth="1"/>
    <col min="8202" max="8202" width="10.42578125" style="2658" bestFit="1" customWidth="1"/>
    <col min="8203" max="8203" width="8.85546875" style="2658" customWidth="1"/>
    <col min="8204" max="8204" width="11" style="2658" customWidth="1"/>
    <col min="8205" max="8205" width="10.42578125" style="2658" bestFit="1" customWidth="1"/>
    <col min="8206" max="8206" width="10.5703125" style="2658" customWidth="1"/>
    <col min="8207" max="8207" width="8.7109375" style="2658" bestFit="1" customWidth="1"/>
    <col min="8208" max="8208" width="10.42578125" style="2658" bestFit="1" customWidth="1"/>
    <col min="8209" max="8209" width="10" style="2658" bestFit="1" customWidth="1"/>
    <col min="8210" max="8210" width="12.7109375" style="2658" customWidth="1"/>
    <col min="8211" max="8447" width="8.85546875" style="2658"/>
    <col min="8448" max="8448" width="7" style="2658" customWidth="1"/>
    <col min="8449" max="8449" width="53.140625" style="2658" customWidth="1"/>
    <col min="8450" max="8450" width="4.85546875" style="2658" bestFit="1" customWidth="1"/>
    <col min="8451" max="8451" width="6" style="2658" bestFit="1" customWidth="1"/>
    <col min="8452" max="8452" width="9.140625" style="2658" bestFit="1" customWidth="1"/>
    <col min="8453" max="8453" width="9.7109375" style="2658" customWidth="1"/>
    <col min="8454" max="8454" width="4.42578125" style="2658" bestFit="1" customWidth="1"/>
    <col min="8455" max="8455" width="8.140625" style="2658" bestFit="1" customWidth="1"/>
    <col min="8456" max="8456" width="4.42578125" style="2658" bestFit="1" customWidth="1"/>
    <col min="8457" max="8457" width="2.42578125" style="2658" customWidth="1"/>
    <col min="8458" max="8458" width="10.42578125" style="2658" bestFit="1" customWidth="1"/>
    <col min="8459" max="8459" width="8.85546875" style="2658" customWidth="1"/>
    <col min="8460" max="8460" width="11" style="2658" customWidth="1"/>
    <col min="8461" max="8461" width="10.42578125" style="2658" bestFit="1" customWidth="1"/>
    <col min="8462" max="8462" width="10.5703125" style="2658" customWidth="1"/>
    <col min="8463" max="8463" width="8.7109375" style="2658" bestFit="1" customWidth="1"/>
    <col min="8464" max="8464" width="10.42578125" style="2658" bestFit="1" customWidth="1"/>
    <col min="8465" max="8465" width="10" style="2658" bestFit="1" customWidth="1"/>
    <col min="8466" max="8466" width="12.7109375" style="2658" customWidth="1"/>
    <col min="8467" max="8703" width="8.85546875" style="2658"/>
    <col min="8704" max="8704" width="7" style="2658" customWidth="1"/>
    <col min="8705" max="8705" width="53.140625" style="2658" customWidth="1"/>
    <col min="8706" max="8706" width="4.85546875" style="2658" bestFit="1" customWidth="1"/>
    <col min="8707" max="8707" width="6" style="2658" bestFit="1" customWidth="1"/>
    <col min="8708" max="8708" width="9.140625" style="2658" bestFit="1" customWidth="1"/>
    <col min="8709" max="8709" width="9.7109375" style="2658" customWidth="1"/>
    <col min="8710" max="8710" width="4.42578125" style="2658" bestFit="1" customWidth="1"/>
    <col min="8711" max="8711" width="8.140625" style="2658" bestFit="1" customWidth="1"/>
    <col min="8712" max="8712" width="4.42578125" style="2658" bestFit="1" customWidth="1"/>
    <col min="8713" max="8713" width="2.42578125" style="2658" customWidth="1"/>
    <col min="8714" max="8714" width="10.42578125" style="2658" bestFit="1" customWidth="1"/>
    <col min="8715" max="8715" width="8.85546875" style="2658" customWidth="1"/>
    <col min="8716" max="8716" width="11" style="2658" customWidth="1"/>
    <col min="8717" max="8717" width="10.42578125" style="2658" bestFit="1" customWidth="1"/>
    <col min="8718" max="8718" width="10.5703125" style="2658" customWidth="1"/>
    <col min="8719" max="8719" width="8.7109375" style="2658" bestFit="1" customWidth="1"/>
    <col min="8720" max="8720" width="10.42578125" style="2658" bestFit="1" customWidth="1"/>
    <col min="8721" max="8721" width="10" style="2658" bestFit="1" customWidth="1"/>
    <col min="8722" max="8722" width="12.7109375" style="2658" customWidth="1"/>
    <col min="8723" max="8959" width="8.85546875" style="2658"/>
    <col min="8960" max="8960" width="7" style="2658" customWidth="1"/>
    <col min="8961" max="8961" width="53.140625" style="2658" customWidth="1"/>
    <col min="8962" max="8962" width="4.85546875" style="2658" bestFit="1" customWidth="1"/>
    <col min="8963" max="8963" width="6" style="2658" bestFit="1" customWidth="1"/>
    <col min="8964" max="8964" width="9.140625" style="2658" bestFit="1" customWidth="1"/>
    <col min="8965" max="8965" width="9.7109375" style="2658" customWidth="1"/>
    <col min="8966" max="8966" width="4.42578125" style="2658" bestFit="1" customWidth="1"/>
    <col min="8967" max="8967" width="8.140625" style="2658" bestFit="1" customWidth="1"/>
    <col min="8968" max="8968" width="4.42578125" style="2658" bestFit="1" customWidth="1"/>
    <col min="8969" max="8969" width="2.42578125" style="2658" customWidth="1"/>
    <col min="8970" max="8970" width="10.42578125" style="2658" bestFit="1" customWidth="1"/>
    <col min="8971" max="8971" width="8.85546875" style="2658" customWidth="1"/>
    <col min="8972" max="8972" width="11" style="2658" customWidth="1"/>
    <col min="8973" max="8973" width="10.42578125" style="2658" bestFit="1" customWidth="1"/>
    <col min="8974" max="8974" width="10.5703125" style="2658" customWidth="1"/>
    <col min="8975" max="8975" width="8.7109375" style="2658" bestFit="1" customWidth="1"/>
    <col min="8976" max="8976" width="10.42578125" style="2658" bestFit="1" customWidth="1"/>
    <col min="8977" max="8977" width="10" style="2658" bestFit="1" customWidth="1"/>
    <col min="8978" max="8978" width="12.7109375" style="2658" customWidth="1"/>
    <col min="8979" max="9215" width="8.85546875" style="2658"/>
    <col min="9216" max="9216" width="7" style="2658" customWidth="1"/>
    <col min="9217" max="9217" width="53.140625" style="2658" customWidth="1"/>
    <col min="9218" max="9218" width="4.85546875" style="2658" bestFit="1" customWidth="1"/>
    <col min="9219" max="9219" width="6" style="2658" bestFit="1" customWidth="1"/>
    <col min="9220" max="9220" width="9.140625" style="2658" bestFit="1" customWidth="1"/>
    <col min="9221" max="9221" width="9.7109375" style="2658" customWidth="1"/>
    <col min="9222" max="9222" width="4.42578125" style="2658" bestFit="1" customWidth="1"/>
    <col min="9223" max="9223" width="8.140625" style="2658" bestFit="1" customWidth="1"/>
    <col min="9224" max="9224" width="4.42578125" style="2658" bestFit="1" customWidth="1"/>
    <col min="9225" max="9225" width="2.42578125" style="2658" customWidth="1"/>
    <col min="9226" max="9226" width="10.42578125" style="2658" bestFit="1" customWidth="1"/>
    <col min="9227" max="9227" width="8.85546875" style="2658" customWidth="1"/>
    <col min="9228" max="9228" width="11" style="2658" customWidth="1"/>
    <col min="9229" max="9229" width="10.42578125" style="2658" bestFit="1" customWidth="1"/>
    <col min="9230" max="9230" width="10.5703125" style="2658" customWidth="1"/>
    <col min="9231" max="9231" width="8.7109375" style="2658" bestFit="1" customWidth="1"/>
    <col min="9232" max="9232" width="10.42578125" style="2658" bestFit="1" customWidth="1"/>
    <col min="9233" max="9233" width="10" style="2658" bestFit="1" customWidth="1"/>
    <col min="9234" max="9234" width="12.7109375" style="2658" customWidth="1"/>
    <col min="9235" max="9471" width="8.85546875" style="2658"/>
    <col min="9472" max="9472" width="7" style="2658" customWidth="1"/>
    <col min="9473" max="9473" width="53.140625" style="2658" customWidth="1"/>
    <col min="9474" max="9474" width="4.85546875" style="2658" bestFit="1" customWidth="1"/>
    <col min="9475" max="9475" width="6" style="2658" bestFit="1" customWidth="1"/>
    <col min="9476" max="9476" width="9.140625" style="2658" bestFit="1" customWidth="1"/>
    <col min="9477" max="9477" width="9.7109375" style="2658" customWidth="1"/>
    <col min="9478" max="9478" width="4.42578125" style="2658" bestFit="1" customWidth="1"/>
    <col min="9479" max="9479" width="8.140625" style="2658" bestFit="1" customWidth="1"/>
    <col min="9480" max="9480" width="4.42578125" style="2658" bestFit="1" customWidth="1"/>
    <col min="9481" max="9481" width="2.42578125" style="2658" customWidth="1"/>
    <col min="9482" max="9482" width="10.42578125" style="2658" bestFit="1" customWidth="1"/>
    <col min="9483" max="9483" width="8.85546875" style="2658" customWidth="1"/>
    <col min="9484" max="9484" width="11" style="2658" customWidth="1"/>
    <col min="9485" max="9485" width="10.42578125" style="2658" bestFit="1" customWidth="1"/>
    <col min="9486" max="9486" width="10.5703125" style="2658" customWidth="1"/>
    <col min="9487" max="9487" width="8.7109375" style="2658" bestFit="1" customWidth="1"/>
    <col min="9488" max="9488" width="10.42578125" style="2658" bestFit="1" customWidth="1"/>
    <col min="9489" max="9489" width="10" style="2658" bestFit="1" customWidth="1"/>
    <col min="9490" max="9490" width="12.7109375" style="2658" customWidth="1"/>
    <col min="9491" max="9727" width="8.85546875" style="2658"/>
    <col min="9728" max="9728" width="7" style="2658" customWidth="1"/>
    <col min="9729" max="9729" width="53.140625" style="2658" customWidth="1"/>
    <col min="9730" max="9730" width="4.85546875" style="2658" bestFit="1" customWidth="1"/>
    <col min="9731" max="9731" width="6" style="2658" bestFit="1" customWidth="1"/>
    <col min="9732" max="9732" width="9.140625" style="2658" bestFit="1" customWidth="1"/>
    <col min="9733" max="9733" width="9.7109375" style="2658" customWidth="1"/>
    <col min="9734" max="9734" width="4.42578125" style="2658" bestFit="1" customWidth="1"/>
    <col min="9735" max="9735" width="8.140625" style="2658" bestFit="1" customWidth="1"/>
    <col min="9736" max="9736" width="4.42578125" style="2658" bestFit="1" customWidth="1"/>
    <col min="9737" max="9737" width="2.42578125" style="2658" customWidth="1"/>
    <col min="9738" max="9738" width="10.42578125" style="2658" bestFit="1" customWidth="1"/>
    <col min="9739" max="9739" width="8.85546875" style="2658" customWidth="1"/>
    <col min="9740" max="9740" width="11" style="2658" customWidth="1"/>
    <col min="9741" max="9741" width="10.42578125" style="2658" bestFit="1" customWidth="1"/>
    <col min="9742" max="9742" width="10.5703125" style="2658" customWidth="1"/>
    <col min="9743" max="9743" width="8.7109375" style="2658" bestFit="1" customWidth="1"/>
    <col min="9744" max="9744" width="10.42578125" style="2658" bestFit="1" customWidth="1"/>
    <col min="9745" max="9745" width="10" style="2658" bestFit="1" customWidth="1"/>
    <col min="9746" max="9746" width="12.7109375" style="2658" customWidth="1"/>
    <col min="9747" max="9983" width="8.85546875" style="2658"/>
    <col min="9984" max="9984" width="7" style="2658" customWidth="1"/>
    <col min="9985" max="9985" width="53.140625" style="2658" customWidth="1"/>
    <col min="9986" max="9986" width="4.85546875" style="2658" bestFit="1" customWidth="1"/>
    <col min="9987" max="9987" width="6" style="2658" bestFit="1" customWidth="1"/>
    <col min="9988" max="9988" width="9.140625" style="2658" bestFit="1" customWidth="1"/>
    <col min="9989" max="9989" width="9.7109375" style="2658" customWidth="1"/>
    <col min="9990" max="9990" width="4.42578125" style="2658" bestFit="1" customWidth="1"/>
    <col min="9991" max="9991" width="8.140625" style="2658" bestFit="1" customWidth="1"/>
    <col min="9992" max="9992" width="4.42578125" style="2658" bestFit="1" customWidth="1"/>
    <col min="9993" max="9993" width="2.42578125" style="2658" customWidth="1"/>
    <col min="9994" max="9994" width="10.42578125" style="2658" bestFit="1" customWidth="1"/>
    <col min="9995" max="9995" width="8.85546875" style="2658" customWidth="1"/>
    <col min="9996" max="9996" width="11" style="2658" customWidth="1"/>
    <col min="9997" max="9997" width="10.42578125" style="2658" bestFit="1" customWidth="1"/>
    <col min="9998" max="9998" width="10.5703125" style="2658" customWidth="1"/>
    <col min="9999" max="9999" width="8.7109375" style="2658" bestFit="1" customWidth="1"/>
    <col min="10000" max="10000" width="10.42578125" style="2658" bestFit="1" customWidth="1"/>
    <col min="10001" max="10001" width="10" style="2658" bestFit="1" customWidth="1"/>
    <col min="10002" max="10002" width="12.7109375" style="2658" customWidth="1"/>
    <col min="10003" max="10239" width="8.85546875" style="2658"/>
    <col min="10240" max="10240" width="7" style="2658" customWidth="1"/>
    <col min="10241" max="10241" width="53.140625" style="2658" customWidth="1"/>
    <col min="10242" max="10242" width="4.85546875" style="2658" bestFit="1" customWidth="1"/>
    <col min="10243" max="10243" width="6" style="2658" bestFit="1" customWidth="1"/>
    <col min="10244" max="10244" width="9.140625" style="2658" bestFit="1" customWidth="1"/>
    <col min="10245" max="10245" width="9.7109375" style="2658" customWidth="1"/>
    <col min="10246" max="10246" width="4.42578125" style="2658" bestFit="1" customWidth="1"/>
    <col min="10247" max="10247" width="8.140625" style="2658" bestFit="1" customWidth="1"/>
    <col min="10248" max="10248" width="4.42578125" style="2658" bestFit="1" customWidth="1"/>
    <col min="10249" max="10249" width="2.42578125" style="2658" customWidth="1"/>
    <col min="10250" max="10250" width="10.42578125" style="2658" bestFit="1" customWidth="1"/>
    <col min="10251" max="10251" width="8.85546875" style="2658" customWidth="1"/>
    <col min="10252" max="10252" width="11" style="2658" customWidth="1"/>
    <col min="10253" max="10253" width="10.42578125" style="2658" bestFit="1" customWidth="1"/>
    <col min="10254" max="10254" width="10.5703125" style="2658" customWidth="1"/>
    <col min="10255" max="10255" width="8.7109375" style="2658" bestFit="1" customWidth="1"/>
    <col min="10256" max="10256" width="10.42578125" style="2658" bestFit="1" customWidth="1"/>
    <col min="10257" max="10257" width="10" style="2658" bestFit="1" customWidth="1"/>
    <col min="10258" max="10258" width="12.7109375" style="2658" customWidth="1"/>
    <col min="10259" max="10495" width="8.85546875" style="2658"/>
    <col min="10496" max="10496" width="7" style="2658" customWidth="1"/>
    <col min="10497" max="10497" width="53.140625" style="2658" customWidth="1"/>
    <col min="10498" max="10498" width="4.85546875" style="2658" bestFit="1" customWidth="1"/>
    <col min="10499" max="10499" width="6" style="2658" bestFit="1" customWidth="1"/>
    <col min="10500" max="10500" width="9.140625" style="2658" bestFit="1" customWidth="1"/>
    <col min="10501" max="10501" width="9.7109375" style="2658" customWidth="1"/>
    <col min="10502" max="10502" width="4.42578125" style="2658" bestFit="1" customWidth="1"/>
    <col min="10503" max="10503" width="8.140625" style="2658" bestFit="1" customWidth="1"/>
    <col min="10504" max="10504" width="4.42578125" style="2658" bestFit="1" customWidth="1"/>
    <col min="10505" max="10505" width="2.42578125" style="2658" customWidth="1"/>
    <col min="10506" max="10506" width="10.42578125" style="2658" bestFit="1" customWidth="1"/>
    <col min="10507" max="10507" width="8.85546875" style="2658" customWidth="1"/>
    <col min="10508" max="10508" width="11" style="2658" customWidth="1"/>
    <col min="10509" max="10509" width="10.42578125" style="2658" bestFit="1" customWidth="1"/>
    <col min="10510" max="10510" width="10.5703125" style="2658" customWidth="1"/>
    <col min="10511" max="10511" width="8.7109375" style="2658" bestFit="1" customWidth="1"/>
    <col min="10512" max="10512" width="10.42578125" style="2658" bestFit="1" customWidth="1"/>
    <col min="10513" max="10513" width="10" style="2658" bestFit="1" customWidth="1"/>
    <col min="10514" max="10514" width="12.7109375" style="2658" customWidth="1"/>
    <col min="10515" max="10751" width="8.85546875" style="2658"/>
    <col min="10752" max="10752" width="7" style="2658" customWidth="1"/>
    <col min="10753" max="10753" width="53.140625" style="2658" customWidth="1"/>
    <col min="10754" max="10754" width="4.85546875" style="2658" bestFit="1" customWidth="1"/>
    <col min="10755" max="10755" width="6" style="2658" bestFit="1" customWidth="1"/>
    <col min="10756" max="10756" width="9.140625" style="2658" bestFit="1" customWidth="1"/>
    <col min="10757" max="10757" width="9.7109375" style="2658" customWidth="1"/>
    <col min="10758" max="10758" width="4.42578125" style="2658" bestFit="1" customWidth="1"/>
    <col min="10759" max="10759" width="8.140625" style="2658" bestFit="1" customWidth="1"/>
    <col min="10760" max="10760" width="4.42578125" style="2658" bestFit="1" customWidth="1"/>
    <col min="10761" max="10761" width="2.42578125" style="2658" customWidth="1"/>
    <col min="10762" max="10762" width="10.42578125" style="2658" bestFit="1" customWidth="1"/>
    <col min="10763" max="10763" width="8.85546875" style="2658" customWidth="1"/>
    <col min="10764" max="10764" width="11" style="2658" customWidth="1"/>
    <col min="10765" max="10765" width="10.42578125" style="2658" bestFit="1" customWidth="1"/>
    <col min="10766" max="10766" width="10.5703125" style="2658" customWidth="1"/>
    <col min="10767" max="10767" width="8.7109375" style="2658" bestFit="1" customWidth="1"/>
    <col min="10768" max="10768" width="10.42578125" style="2658" bestFit="1" customWidth="1"/>
    <col min="10769" max="10769" width="10" style="2658" bestFit="1" customWidth="1"/>
    <col min="10770" max="10770" width="12.7109375" style="2658" customWidth="1"/>
    <col min="10771" max="11007" width="8.85546875" style="2658"/>
    <col min="11008" max="11008" width="7" style="2658" customWidth="1"/>
    <col min="11009" max="11009" width="53.140625" style="2658" customWidth="1"/>
    <col min="11010" max="11010" width="4.85546875" style="2658" bestFit="1" customWidth="1"/>
    <col min="11011" max="11011" width="6" style="2658" bestFit="1" customWidth="1"/>
    <col min="11012" max="11012" width="9.140625" style="2658" bestFit="1" customWidth="1"/>
    <col min="11013" max="11013" width="9.7109375" style="2658" customWidth="1"/>
    <col min="11014" max="11014" width="4.42578125" style="2658" bestFit="1" customWidth="1"/>
    <col min="11015" max="11015" width="8.140625" style="2658" bestFit="1" customWidth="1"/>
    <col min="11016" max="11016" width="4.42578125" style="2658" bestFit="1" customWidth="1"/>
    <col min="11017" max="11017" width="2.42578125" style="2658" customWidth="1"/>
    <col min="11018" max="11018" width="10.42578125" style="2658" bestFit="1" customWidth="1"/>
    <col min="11019" max="11019" width="8.85546875" style="2658" customWidth="1"/>
    <col min="11020" max="11020" width="11" style="2658" customWidth="1"/>
    <col min="11021" max="11021" width="10.42578125" style="2658" bestFit="1" customWidth="1"/>
    <col min="11022" max="11022" width="10.5703125" style="2658" customWidth="1"/>
    <col min="11023" max="11023" width="8.7109375" style="2658" bestFit="1" customWidth="1"/>
    <col min="11024" max="11024" width="10.42578125" style="2658" bestFit="1" customWidth="1"/>
    <col min="11025" max="11025" width="10" style="2658" bestFit="1" customWidth="1"/>
    <col min="11026" max="11026" width="12.7109375" style="2658" customWidth="1"/>
    <col min="11027" max="11263" width="8.85546875" style="2658"/>
    <col min="11264" max="11264" width="7" style="2658" customWidth="1"/>
    <col min="11265" max="11265" width="53.140625" style="2658" customWidth="1"/>
    <col min="11266" max="11266" width="4.85546875" style="2658" bestFit="1" customWidth="1"/>
    <col min="11267" max="11267" width="6" style="2658" bestFit="1" customWidth="1"/>
    <col min="11268" max="11268" width="9.140625" style="2658" bestFit="1" customWidth="1"/>
    <col min="11269" max="11269" width="9.7109375" style="2658" customWidth="1"/>
    <col min="11270" max="11270" width="4.42578125" style="2658" bestFit="1" customWidth="1"/>
    <col min="11271" max="11271" width="8.140625" style="2658" bestFit="1" customWidth="1"/>
    <col min="11272" max="11272" width="4.42578125" style="2658" bestFit="1" customWidth="1"/>
    <col min="11273" max="11273" width="2.42578125" style="2658" customWidth="1"/>
    <col min="11274" max="11274" width="10.42578125" style="2658" bestFit="1" customWidth="1"/>
    <col min="11275" max="11275" width="8.85546875" style="2658" customWidth="1"/>
    <col min="11276" max="11276" width="11" style="2658" customWidth="1"/>
    <col min="11277" max="11277" width="10.42578125" style="2658" bestFit="1" customWidth="1"/>
    <col min="11278" max="11278" width="10.5703125" style="2658" customWidth="1"/>
    <col min="11279" max="11279" width="8.7109375" style="2658" bestFit="1" customWidth="1"/>
    <col min="11280" max="11280" width="10.42578125" style="2658" bestFit="1" customWidth="1"/>
    <col min="11281" max="11281" width="10" style="2658" bestFit="1" customWidth="1"/>
    <col min="11282" max="11282" width="12.7109375" style="2658" customWidth="1"/>
    <col min="11283" max="11519" width="8.85546875" style="2658"/>
    <col min="11520" max="11520" width="7" style="2658" customWidth="1"/>
    <col min="11521" max="11521" width="53.140625" style="2658" customWidth="1"/>
    <col min="11522" max="11522" width="4.85546875" style="2658" bestFit="1" customWidth="1"/>
    <col min="11523" max="11523" width="6" style="2658" bestFit="1" customWidth="1"/>
    <col min="11524" max="11524" width="9.140625" style="2658" bestFit="1" customWidth="1"/>
    <col min="11525" max="11525" width="9.7109375" style="2658" customWidth="1"/>
    <col min="11526" max="11526" width="4.42578125" style="2658" bestFit="1" customWidth="1"/>
    <col min="11527" max="11527" width="8.140625" style="2658" bestFit="1" customWidth="1"/>
    <col min="11528" max="11528" width="4.42578125" style="2658" bestFit="1" customWidth="1"/>
    <col min="11529" max="11529" width="2.42578125" style="2658" customWidth="1"/>
    <col min="11530" max="11530" width="10.42578125" style="2658" bestFit="1" customWidth="1"/>
    <col min="11531" max="11531" width="8.85546875" style="2658" customWidth="1"/>
    <col min="11532" max="11532" width="11" style="2658" customWidth="1"/>
    <col min="11533" max="11533" width="10.42578125" style="2658" bestFit="1" customWidth="1"/>
    <col min="11534" max="11534" width="10.5703125" style="2658" customWidth="1"/>
    <col min="11535" max="11535" width="8.7109375" style="2658" bestFit="1" customWidth="1"/>
    <col min="11536" max="11536" width="10.42578125" style="2658" bestFit="1" customWidth="1"/>
    <col min="11537" max="11537" width="10" style="2658" bestFit="1" customWidth="1"/>
    <col min="11538" max="11538" width="12.7109375" style="2658" customWidth="1"/>
    <col min="11539" max="11775" width="8.85546875" style="2658"/>
    <col min="11776" max="11776" width="7" style="2658" customWidth="1"/>
    <col min="11777" max="11777" width="53.140625" style="2658" customWidth="1"/>
    <col min="11778" max="11778" width="4.85546875" style="2658" bestFit="1" customWidth="1"/>
    <col min="11779" max="11779" width="6" style="2658" bestFit="1" customWidth="1"/>
    <col min="11780" max="11780" width="9.140625" style="2658" bestFit="1" customWidth="1"/>
    <col min="11781" max="11781" width="9.7109375" style="2658" customWidth="1"/>
    <col min="11782" max="11782" width="4.42578125" style="2658" bestFit="1" customWidth="1"/>
    <col min="11783" max="11783" width="8.140625" style="2658" bestFit="1" customWidth="1"/>
    <col min="11784" max="11784" width="4.42578125" style="2658" bestFit="1" customWidth="1"/>
    <col min="11785" max="11785" width="2.42578125" style="2658" customWidth="1"/>
    <col min="11786" max="11786" width="10.42578125" style="2658" bestFit="1" customWidth="1"/>
    <col min="11787" max="11787" width="8.85546875" style="2658" customWidth="1"/>
    <col min="11788" max="11788" width="11" style="2658" customWidth="1"/>
    <col min="11789" max="11789" width="10.42578125" style="2658" bestFit="1" customWidth="1"/>
    <col min="11790" max="11790" width="10.5703125" style="2658" customWidth="1"/>
    <col min="11791" max="11791" width="8.7109375" style="2658" bestFit="1" customWidth="1"/>
    <col min="11792" max="11792" width="10.42578125" style="2658" bestFit="1" customWidth="1"/>
    <col min="11793" max="11793" width="10" style="2658" bestFit="1" customWidth="1"/>
    <col min="11794" max="11794" width="12.7109375" style="2658" customWidth="1"/>
    <col min="11795" max="12031" width="8.85546875" style="2658"/>
    <col min="12032" max="12032" width="7" style="2658" customWidth="1"/>
    <col min="12033" max="12033" width="53.140625" style="2658" customWidth="1"/>
    <col min="12034" max="12034" width="4.85546875" style="2658" bestFit="1" customWidth="1"/>
    <col min="12035" max="12035" width="6" style="2658" bestFit="1" customWidth="1"/>
    <col min="12036" max="12036" width="9.140625" style="2658" bestFit="1" customWidth="1"/>
    <col min="12037" max="12037" width="9.7109375" style="2658" customWidth="1"/>
    <col min="12038" max="12038" width="4.42578125" style="2658" bestFit="1" customWidth="1"/>
    <col min="12039" max="12039" width="8.140625" style="2658" bestFit="1" customWidth="1"/>
    <col min="12040" max="12040" width="4.42578125" style="2658" bestFit="1" customWidth="1"/>
    <col min="12041" max="12041" width="2.42578125" style="2658" customWidth="1"/>
    <col min="12042" max="12042" width="10.42578125" style="2658" bestFit="1" customWidth="1"/>
    <col min="12043" max="12043" width="8.85546875" style="2658" customWidth="1"/>
    <col min="12044" max="12044" width="11" style="2658" customWidth="1"/>
    <col min="12045" max="12045" width="10.42578125" style="2658" bestFit="1" customWidth="1"/>
    <col min="12046" max="12046" width="10.5703125" style="2658" customWidth="1"/>
    <col min="12047" max="12047" width="8.7109375" style="2658" bestFit="1" customWidth="1"/>
    <col min="12048" max="12048" width="10.42578125" style="2658" bestFit="1" customWidth="1"/>
    <col min="12049" max="12049" width="10" style="2658" bestFit="1" customWidth="1"/>
    <col min="12050" max="12050" width="12.7109375" style="2658" customWidth="1"/>
    <col min="12051" max="12287" width="8.85546875" style="2658"/>
    <col min="12288" max="12288" width="7" style="2658" customWidth="1"/>
    <col min="12289" max="12289" width="53.140625" style="2658" customWidth="1"/>
    <col min="12290" max="12290" width="4.85546875" style="2658" bestFit="1" customWidth="1"/>
    <col min="12291" max="12291" width="6" style="2658" bestFit="1" customWidth="1"/>
    <col min="12292" max="12292" width="9.140625" style="2658" bestFit="1" customWidth="1"/>
    <col min="12293" max="12293" width="9.7109375" style="2658" customWidth="1"/>
    <col min="12294" max="12294" width="4.42578125" style="2658" bestFit="1" customWidth="1"/>
    <col min="12295" max="12295" width="8.140625" style="2658" bestFit="1" customWidth="1"/>
    <col min="12296" max="12296" width="4.42578125" style="2658" bestFit="1" customWidth="1"/>
    <col min="12297" max="12297" width="2.42578125" style="2658" customWidth="1"/>
    <col min="12298" max="12298" width="10.42578125" style="2658" bestFit="1" customWidth="1"/>
    <col min="12299" max="12299" width="8.85546875" style="2658" customWidth="1"/>
    <col min="12300" max="12300" width="11" style="2658" customWidth="1"/>
    <col min="12301" max="12301" width="10.42578125" style="2658" bestFit="1" customWidth="1"/>
    <col min="12302" max="12302" width="10.5703125" style="2658" customWidth="1"/>
    <col min="12303" max="12303" width="8.7109375" style="2658" bestFit="1" customWidth="1"/>
    <col min="12304" max="12304" width="10.42578125" style="2658" bestFit="1" customWidth="1"/>
    <col min="12305" max="12305" width="10" style="2658" bestFit="1" customWidth="1"/>
    <col min="12306" max="12306" width="12.7109375" style="2658" customWidth="1"/>
    <col min="12307" max="12543" width="8.85546875" style="2658"/>
    <col min="12544" max="12544" width="7" style="2658" customWidth="1"/>
    <col min="12545" max="12545" width="53.140625" style="2658" customWidth="1"/>
    <col min="12546" max="12546" width="4.85546875" style="2658" bestFit="1" customWidth="1"/>
    <col min="12547" max="12547" width="6" style="2658" bestFit="1" customWidth="1"/>
    <col min="12548" max="12548" width="9.140625" style="2658" bestFit="1" customWidth="1"/>
    <col min="12549" max="12549" width="9.7109375" style="2658" customWidth="1"/>
    <col min="12550" max="12550" width="4.42578125" style="2658" bestFit="1" customWidth="1"/>
    <col min="12551" max="12551" width="8.140625" style="2658" bestFit="1" customWidth="1"/>
    <col min="12552" max="12552" width="4.42578125" style="2658" bestFit="1" customWidth="1"/>
    <col min="12553" max="12553" width="2.42578125" style="2658" customWidth="1"/>
    <col min="12554" max="12554" width="10.42578125" style="2658" bestFit="1" customWidth="1"/>
    <col min="12555" max="12555" width="8.85546875" style="2658" customWidth="1"/>
    <col min="12556" max="12556" width="11" style="2658" customWidth="1"/>
    <col min="12557" max="12557" width="10.42578125" style="2658" bestFit="1" customWidth="1"/>
    <col min="12558" max="12558" width="10.5703125" style="2658" customWidth="1"/>
    <col min="12559" max="12559" width="8.7109375" style="2658" bestFit="1" customWidth="1"/>
    <col min="12560" max="12560" width="10.42578125" style="2658" bestFit="1" customWidth="1"/>
    <col min="12561" max="12561" width="10" style="2658" bestFit="1" customWidth="1"/>
    <col min="12562" max="12562" width="12.7109375" style="2658" customWidth="1"/>
    <col min="12563" max="12799" width="8.85546875" style="2658"/>
    <col min="12800" max="12800" width="7" style="2658" customWidth="1"/>
    <col min="12801" max="12801" width="53.140625" style="2658" customWidth="1"/>
    <col min="12802" max="12802" width="4.85546875" style="2658" bestFit="1" customWidth="1"/>
    <col min="12803" max="12803" width="6" style="2658" bestFit="1" customWidth="1"/>
    <col min="12804" max="12804" width="9.140625" style="2658" bestFit="1" customWidth="1"/>
    <col min="12805" max="12805" width="9.7109375" style="2658" customWidth="1"/>
    <col min="12806" max="12806" width="4.42578125" style="2658" bestFit="1" customWidth="1"/>
    <col min="12807" max="12807" width="8.140625" style="2658" bestFit="1" customWidth="1"/>
    <col min="12808" max="12808" width="4.42578125" style="2658" bestFit="1" customWidth="1"/>
    <col min="12809" max="12809" width="2.42578125" style="2658" customWidth="1"/>
    <col min="12810" max="12810" width="10.42578125" style="2658" bestFit="1" customWidth="1"/>
    <col min="12811" max="12811" width="8.85546875" style="2658" customWidth="1"/>
    <col min="12812" max="12812" width="11" style="2658" customWidth="1"/>
    <col min="12813" max="12813" width="10.42578125" style="2658" bestFit="1" customWidth="1"/>
    <col min="12814" max="12814" width="10.5703125" style="2658" customWidth="1"/>
    <col min="12815" max="12815" width="8.7109375" style="2658" bestFit="1" customWidth="1"/>
    <col min="12816" max="12816" width="10.42578125" style="2658" bestFit="1" customWidth="1"/>
    <col min="12817" max="12817" width="10" style="2658" bestFit="1" customWidth="1"/>
    <col min="12818" max="12818" width="12.7109375" style="2658" customWidth="1"/>
    <col min="12819" max="13055" width="8.85546875" style="2658"/>
    <col min="13056" max="13056" width="7" style="2658" customWidth="1"/>
    <col min="13057" max="13057" width="53.140625" style="2658" customWidth="1"/>
    <col min="13058" max="13058" width="4.85546875" style="2658" bestFit="1" customWidth="1"/>
    <col min="13059" max="13059" width="6" style="2658" bestFit="1" customWidth="1"/>
    <col min="13060" max="13060" width="9.140625" style="2658" bestFit="1" customWidth="1"/>
    <col min="13061" max="13061" width="9.7109375" style="2658" customWidth="1"/>
    <col min="13062" max="13062" width="4.42578125" style="2658" bestFit="1" customWidth="1"/>
    <col min="13063" max="13063" width="8.140625" style="2658" bestFit="1" customWidth="1"/>
    <col min="13064" max="13064" width="4.42578125" style="2658" bestFit="1" customWidth="1"/>
    <col min="13065" max="13065" width="2.42578125" style="2658" customWidth="1"/>
    <col min="13066" max="13066" width="10.42578125" style="2658" bestFit="1" customWidth="1"/>
    <col min="13067" max="13067" width="8.85546875" style="2658" customWidth="1"/>
    <col min="13068" max="13068" width="11" style="2658" customWidth="1"/>
    <col min="13069" max="13069" width="10.42578125" style="2658" bestFit="1" customWidth="1"/>
    <col min="13070" max="13070" width="10.5703125" style="2658" customWidth="1"/>
    <col min="13071" max="13071" width="8.7109375" style="2658" bestFit="1" customWidth="1"/>
    <col min="13072" max="13072" width="10.42578125" style="2658" bestFit="1" customWidth="1"/>
    <col min="13073" max="13073" width="10" style="2658" bestFit="1" customWidth="1"/>
    <col min="13074" max="13074" width="12.7109375" style="2658" customWidth="1"/>
    <col min="13075" max="13311" width="8.85546875" style="2658"/>
    <col min="13312" max="13312" width="7" style="2658" customWidth="1"/>
    <col min="13313" max="13313" width="53.140625" style="2658" customWidth="1"/>
    <col min="13314" max="13314" width="4.85546875" style="2658" bestFit="1" customWidth="1"/>
    <col min="13315" max="13315" width="6" style="2658" bestFit="1" customWidth="1"/>
    <col min="13316" max="13316" width="9.140625" style="2658" bestFit="1" customWidth="1"/>
    <col min="13317" max="13317" width="9.7109375" style="2658" customWidth="1"/>
    <col min="13318" max="13318" width="4.42578125" style="2658" bestFit="1" customWidth="1"/>
    <col min="13319" max="13319" width="8.140625" style="2658" bestFit="1" customWidth="1"/>
    <col min="13320" max="13320" width="4.42578125" style="2658" bestFit="1" customWidth="1"/>
    <col min="13321" max="13321" width="2.42578125" style="2658" customWidth="1"/>
    <col min="13322" max="13322" width="10.42578125" style="2658" bestFit="1" customWidth="1"/>
    <col min="13323" max="13323" width="8.85546875" style="2658" customWidth="1"/>
    <col min="13324" max="13324" width="11" style="2658" customWidth="1"/>
    <col min="13325" max="13325" width="10.42578125" style="2658" bestFit="1" customWidth="1"/>
    <col min="13326" max="13326" width="10.5703125" style="2658" customWidth="1"/>
    <col min="13327" max="13327" width="8.7109375" style="2658" bestFit="1" customWidth="1"/>
    <col min="13328" max="13328" width="10.42578125" style="2658" bestFit="1" customWidth="1"/>
    <col min="13329" max="13329" width="10" style="2658" bestFit="1" customWidth="1"/>
    <col min="13330" max="13330" width="12.7109375" style="2658" customWidth="1"/>
    <col min="13331" max="13567" width="8.85546875" style="2658"/>
    <col min="13568" max="13568" width="7" style="2658" customWidth="1"/>
    <col min="13569" max="13569" width="53.140625" style="2658" customWidth="1"/>
    <col min="13570" max="13570" width="4.85546875" style="2658" bestFit="1" customWidth="1"/>
    <col min="13571" max="13571" width="6" style="2658" bestFit="1" customWidth="1"/>
    <col min="13572" max="13572" width="9.140625" style="2658" bestFit="1" customWidth="1"/>
    <col min="13573" max="13573" width="9.7109375" style="2658" customWidth="1"/>
    <col min="13574" max="13574" width="4.42578125" style="2658" bestFit="1" customWidth="1"/>
    <col min="13575" max="13575" width="8.140625" style="2658" bestFit="1" customWidth="1"/>
    <col min="13576" max="13576" width="4.42578125" style="2658" bestFit="1" customWidth="1"/>
    <col min="13577" max="13577" width="2.42578125" style="2658" customWidth="1"/>
    <col min="13578" max="13578" width="10.42578125" style="2658" bestFit="1" customWidth="1"/>
    <col min="13579" max="13579" width="8.85546875" style="2658" customWidth="1"/>
    <col min="13580" max="13580" width="11" style="2658" customWidth="1"/>
    <col min="13581" max="13581" width="10.42578125" style="2658" bestFit="1" customWidth="1"/>
    <col min="13582" max="13582" width="10.5703125" style="2658" customWidth="1"/>
    <col min="13583" max="13583" width="8.7109375" style="2658" bestFit="1" customWidth="1"/>
    <col min="13584" max="13584" width="10.42578125" style="2658" bestFit="1" customWidth="1"/>
    <col min="13585" max="13585" width="10" style="2658" bestFit="1" customWidth="1"/>
    <col min="13586" max="13586" width="12.7109375" style="2658" customWidth="1"/>
    <col min="13587" max="13823" width="8.85546875" style="2658"/>
    <col min="13824" max="13824" width="7" style="2658" customWidth="1"/>
    <col min="13825" max="13825" width="53.140625" style="2658" customWidth="1"/>
    <col min="13826" max="13826" width="4.85546875" style="2658" bestFit="1" customWidth="1"/>
    <col min="13827" max="13827" width="6" style="2658" bestFit="1" customWidth="1"/>
    <col min="13828" max="13828" width="9.140625" style="2658" bestFit="1" customWidth="1"/>
    <col min="13829" max="13829" width="9.7109375" style="2658" customWidth="1"/>
    <col min="13830" max="13830" width="4.42578125" style="2658" bestFit="1" customWidth="1"/>
    <col min="13831" max="13831" width="8.140625" style="2658" bestFit="1" customWidth="1"/>
    <col min="13832" max="13832" width="4.42578125" style="2658" bestFit="1" customWidth="1"/>
    <col min="13833" max="13833" width="2.42578125" style="2658" customWidth="1"/>
    <col min="13834" max="13834" width="10.42578125" style="2658" bestFit="1" customWidth="1"/>
    <col min="13835" max="13835" width="8.85546875" style="2658" customWidth="1"/>
    <col min="13836" max="13836" width="11" style="2658" customWidth="1"/>
    <col min="13837" max="13837" width="10.42578125" style="2658" bestFit="1" customWidth="1"/>
    <col min="13838" max="13838" width="10.5703125" style="2658" customWidth="1"/>
    <col min="13839" max="13839" width="8.7109375" style="2658" bestFit="1" customWidth="1"/>
    <col min="13840" max="13840" width="10.42578125" style="2658" bestFit="1" customWidth="1"/>
    <col min="13841" max="13841" width="10" style="2658" bestFit="1" customWidth="1"/>
    <col min="13842" max="13842" width="12.7109375" style="2658" customWidth="1"/>
    <col min="13843" max="14079" width="8.85546875" style="2658"/>
    <col min="14080" max="14080" width="7" style="2658" customWidth="1"/>
    <col min="14081" max="14081" width="53.140625" style="2658" customWidth="1"/>
    <col min="14082" max="14082" width="4.85546875" style="2658" bestFit="1" customWidth="1"/>
    <col min="14083" max="14083" width="6" style="2658" bestFit="1" customWidth="1"/>
    <col min="14084" max="14084" width="9.140625" style="2658" bestFit="1" customWidth="1"/>
    <col min="14085" max="14085" width="9.7109375" style="2658" customWidth="1"/>
    <col min="14086" max="14086" width="4.42578125" style="2658" bestFit="1" customWidth="1"/>
    <col min="14087" max="14087" width="8.140625" style="2658" bestFit="1" customWidth="1"/>
    <col min="14088" max="14088" width="4.42578125" style="2658" bestFit="1" customWidth="1"/>
    <col min="14089" max="14089" width="2.42578125" style="2658" customWidth="1"/>
    <col min="14090" max="14090" width="10.42578125" style="2658" bestFit="1" customWidth="1"/>
    <col min="14091" max="14091" width="8.85546875" style="2658" customWidth="1"/>
    <col min="14092" max="14092" width="11" style="2658" customWidth="1"/>
    <col min="14093" max="14093" width="10.42578125" style="2658" bestFit="1" customWidth="1"/>
    <col min="14094" max="14094" width="10.5703125" style="2658" customWidth="1"/>
    <col min="14095" max="14095" width="8.7109375" style="2658" bestFit="1" customWidth="1"/>
    <col min="14096" max="14096" width="10.42578125" style="2658" bestFit="1" customWidth="1"/>
    <col min="14097" max="14097" width="10" style="2658" bestFit="1" customWidth="1"/>
    <col min="14098" max="14098" width="12.7109375" style="2658" customWidth="1"/>
    <col min="14099" max="14335" width="8.85546875" style="2658"/>
    <col min="14336" max="14336" width="7" style="2658" customWidth="1"/>
    <col min="14337" max="14337" width="53.140625" style="2658" customWidth="1"/>
    <col min="14338" max="14338" width="4.85546875" style="2658" bestFit="1" customWidth="1"/>
    <col min="14339" max="14339" width="6" style="2658" bestFit="1" customWidth="1"/>
    <col min="14340" max="14340" width="9.140625" style="2658" bestFit="1" customWidth="1"/>
    <col min="14341" max="14341" width="9.7109375" style="2658" customWidth="1"/>
    <col min="14342" max="14342" width="4.42578125" style="2658" bestFit="1" customWidth="1"/>
    <col min="14343" max="14343" width="8.140625" style="2658" bestFit="1" customWidth="1"/>
    <col min="14344" max="14344" width="4.42578125" style="2658" bestFit="1" customWidth="1"/>
    <col min="14345" max="14345" width="2.42578125" style="2658" customWidth="1"/>
    <col min="14346" max="14346" width="10.42578125" style="2658" bestFit="1" customWidth="1"/>
    <col min="14347" max="14347" width="8.85546875" style="2658" customWidth="1"/>
    <col min="14348" max="14348" width="11" style="2658" customWidth="1"/>
    <col min="14349" max="14349" width="10.42578125" style="2658" bestFit="1" customWidth="1"/>
    <col min="14350" max="14350" width="10.5703125" style="2658" customWidth="1"/>
    <col min="14351" max="14351" width="8.7109375" style="2658" bestFit="1" customWidth="1"/>
    <col min="14352" max="14352" width="10.42578125" style="2658" bestFit="1" customWidth="1"/>
    <col min="14353" max="14353" width="10" style="2658" bestFit="1" customWidth="1"/>
    <col min="14354" max="14354" width="12.7109375" style="2658" customWidth="1"/>
    <col min="14355" max="14591" width="8.85546875" style="2658"/>
    <col min="14592" max="14592" width="7" style="2658" customWidth="1"/>
    <col min="14593" max="14593" width="53.140625" style="2658" customWidth="1"/>
    <col min="14594" max="14594" width="4.85546875" style="2658" bestFit="1" customWidth="1"/>
    <col min="14595" max="14595" width="6" style="2658" bestFit="1" customWidth="1"/>
    <col min="14596" max="14596" width="9.140625" style="2658" bestFit="1" customWidth="1"/>
    <col min="14597" max="14597" width="9.7109375" style="2658" customWidth="1"/>
    <col min="14598" max="14598" width="4.42578125" style="2658" bestFit="1" customWidth="1"/>
    <col min="14599" max="14599" width="8.140625" style="2658" bestFit="1" customWidth="1"/>
    <col min="14600" max="14600" width="4.42578125" style="2658" bestFit="1" customWidth="1"/>
    <col min="14601" max="14601" width="2.42578125" style="2658" customWidth="1"/>
    <col min="14602" max="14602" width="10.42578125" style="2658" bestFit="1" customWidth="1"/>
    <col min="14603" max="14603" width="8.85546875" style="2658" customWidth="1"/>
    <col min="14604" max="14604" width="11" style="2658" customWidth="1"/>
    <col min="14605" max="14605" width="10.42578125" style="2658" bestFit="1" customWidth="1"/>
    <col min="14606" max="14606" width="10.5703125" style="2658" customWidth="1"/>
    <col min="14607" max="14607" width="8.7109375" style="2658" bestFit="1" customWidth="1"/>
    <col min="14608" max="14608" width="10.42578125" style="2658" bestFit="1" customWidth="1"/>
    <col min="14609" max="14609" width="10" style="2658" bestFit="1" customWidth="1"/>
    <col min="14610" max="14610" width="12.7109375" style="2658" customWidth="1"/>
    <col min="14611" max="14847" width="8.85546875" style="2658"/>
    <col min="14848" max="14848" width="7" style="2658" customWidth="1"/>
    <col min="14849" max="14849" width="53.140625" style="2658" customWidth="1"/>
    <col min="14850" max="14850" width="4.85546875" style="2658" bestFit="1" customWidth="1"/>
    <col min="14851" max="14851" width="6" style="2658" bestFit="1" customWidth="1"/>
    <col min="14852" max="14852" width="9.140625" style="2658" bestFit="1" customWidth="1"/>
    <col min="14853" max="14853" width="9.7109375" style="2658" customWidth="1"/>
    <col min="14854" max="14854" width="4.42578125" style="2658" bestFit="1" customWidth="1"/>
    <col min="14855" max="14855" width="8.140625" style="2658" bestFit="1" customWidth="1"/>
    <col min="14856" max="14856" width="4.42578125" style="2658" bestFit="1" customWidth="1"/>
    <col min="14857" max="14857" width="2.42578125" style="2658" customWidth="1"/>
    <col min="14858" max="14858" width="10.42578125" style="2658" bestFit="1" customWidth="1"/>
    <col min="14859" max="14859" width="8.85546875" style="2658" customWidth="1"/>
    <col min="14860" max="14860" width="11" style="2658" customWidth="1"/>
    <col min="14861" max="14861" width="10.42578125" style="2658" bestFit="1" customWidth="1"/>
    <col min="14862" max="14862" width="10.5703125" style="2658" customWidth="1"/>
    <col min="14863" max="14863" width="8.7109375" style="2658" bestFit="1" customWidth="1"/>
    <col min="14864" max="14864" width="10.42578125" style="2658" bestFit="1" customWidth="1"/>
    <col min="14865" max="14865" width="10" style="2658" bestFit="1" customWidth="1"/>
    <col min="14866" max="14866" width="12.7109375" style="2658" customWidth="1"/>
    <col min="14867" max="15103" width="8.85546875" style="2658"/>
    <col min="15104" max="15104" width="7" style="2658" customWidth="1"/>
    <col min="15105" max="15105" width="53.140625" style="2658" customWidth="1"/>
    <col min="15106" max="15106" width="4.85546875" style="2658" bestFit="1" customWidth="1"/>
    <col min="15107" max="15107" width="6" style="2658" bestFit="1" customWidth="1"/>
    <col min="15108" max="15108" width="9.140625" style="2658" bestFit="1" customWidth="1"/>
    <col min="15109" max="15109" width="9.7109375" style="2658" customWidth="1"/>
    <col min="15110" max="15110" width="4.42578125" style="2658" bestFit="1" customWidth="1"/>
    <col min="15111" max="15111" width="8.140625" style="2658" bestFit="1" customWidth="1"/>
    <col min="15112" max="15112" width="4.42578125" style="2658" bestFit="1" customWidth="1"/>
    <col min="15113" max="15113" width="2.42578125" style="2658" customWidth="1"/>
    <col min="15114" max="15114" width="10.42578125" style="2658" bestFit="1" customWidth="1"/>
    <col min="15115" max="15115" width="8.85546875" style="2658" customWidth="1"/>
    <col min="15116" max="15116" width="11" style="2658" customWidth="1"/>
    <col min="15117" max="15117" width="10.42578125" style="2658" bestFit="1" customWidth="1"/>
    <col min="15118" max="15118" width="10.5703125" style="2658" customWidth="1"/>
    <col min="15119" max="15119" width="8.7109375" style="2658" bestFit="1" customWidth="1"/>
    <col min="15120" max="15120" width="10.42578125" style="2658" bestFit="1" customWidth="1"/>
    <col min="15121" max="15121" width="10" style="2658" bestFit="1" customWidth="1"/>
    <col min="15122" max="15122" width="12.7109375" style="2658" customWidth="1"/>
    <col min="15123" max="15359" width="8.85546875" style="2658"/>
    <col min="15360" max="15360" width="7" style="2658" customWidth="1"/>
    <col min="15361" max="15361" width="53.140625" style="2658" customWidth="1"/>
    <col min="15362" max="15362" width="4.85546875" style="2658" bestFit="1" customWidth="1"/>
    <col min="15363" max="15363" width="6" style="2658" bestFit="1" customWidth="1"/>
    <col min="15364" max="15364" width="9.140625" style="2658" bestFit="1" customWidth="1"/>
    <col min="15365" max="15365" width="9.7109375" style="2658" customWidth="1"/>
    <col min="15366" max="15366" width="4.42578125" style="2658" bestFit="1" customWidth="1"/>
    <col min="15367" max="15367" width="8.140625" style="2658" bestFit="1" customWidth="1"/>
    <col min="15368" max="15368" width="4.42578125" style="2658" bestFit="1" customWidth="1"/>
    <col min="15369" max="15369" width="2.42578125" style="2658" customWidth="1"/>
    <col min="15370" max="15370" width="10.42578125" style="2658" bestFit="1" customWidth="1"/>
    <col min="15371" max="15371" width="8.85546875" style="2658" customWidth="1"/>
    <col min="15372" max="15372" width="11" style="2658" customWidth="1"/>
    <col min="15373" max="15373" width="10.42578125" style="2658" bestFit="1" customWidth="1"/>
    <col min="15374" max="15374" width="10.5703125" style="2658" customWidth="1"/>
    <col min="15375" max="15375" width="8.7109375" style="2658" bestFit="1" customWidth="1"/>
    <col min="15376" max="15376" width="10.42578125" style="2658" bestFit="1" customWidth="1"/>
    <col min="15377" max="15377" width="10" style="2658" bestFit="1" customWidth="1"/>
    <col min="15378" max="15378" width="12.7109375" style="2658" customWidth="1"/>
    <col min="15379" max="15615" width="8.85546875" style="2658"/>
    <col min="15616" max="15616" width="7" style="2658" customWidth="1"/>
    <col min="15617" max="15617" width="53.140625" style="2658" customWidth="1"/>
    <col min="15618" max="15618" width="4.85546875" style="2658" bestFit="1" customWidth="1"/>
    <col min="15619" max="15619" width="6" style="2658" bestFit="1" customWidth="1"/>
    <col min="15620" max="15620" width="9.140625" style="2658" bestFit="1" customWidth="1"/>
    <col min="15621" max="15621" width="9.7109375" style="2658" customWidth="1"/>
    <col min="15622" max="15622" width="4.42578125" style="2658" bestFit="1" customWidth="1"/>
    <col min="15623" max="15623" width="8.140625" style="2658" bestFit="1" customWidth="1"/>
    <col min="15624" max="15624" width="4.42578125" style="2658" bestFit="1" customWidth="1"/>
    <col min="15625" max="15625" width="2.42578125" style="2658" customWidth="1"/>
    <col min="15626" max="15626" width="10.42578125" style="2658" bestFit="1" customWidth="1"/>
    <col min="15627" max="15627" width="8.85546875" style="2658" customWidth="1"/>
    <col min="15628" max="15628" width="11" style="2658" customWidth="1"/>
    <col min="15629" max="15629" width="10.42578125" style="2658" bestFit="1" customWidth="1"/>
    <col min="15630" max="15630" width="10.5703125" style="2658" customWidth="1"/>
    <col min="15631" max="15631" width="8.7109375" style="2658" bestFit="1" customWidth="1"/>
    <col min="15632" max="15632" width="10.42578125" style="2658" bestFit="1" customWidth="1"/>
    <col min="15633" max="15633" width="10" style="2658" bestFit="1" customWidth="1"/>
    <col min="15634" max="15634" width="12.7109375" style="2658" customWidth="1"/>
    <col min="15635" max="15871" width="8.85546875" style="2658"/>
    <col min="15872" max="15872" width="7" style="2658" customWidth="1"/>
    <col min="15873" max="15873" width="53.140625" style="2658" customWidth="1"/>
    <col min="15874" max="15874" width="4.85546875" style="2658" bestFit="1" customWidth="1"/>
    <col min="15875" max="15875" width="6" style="2658" bestFit="1" customWidth="1"/>
    <col min="15876" max="15876" width="9.140625" style="2658" bestFit="1" customWidth="1"/>
    <col min="15877" max="15877" width="9.7109375" style="2658" customWidth="1"/>
    <col min="15878" max="15878" width="4.42578125" style="2658" bestFit="1" customWidth="1"/>
    <col min="15879" max="15879" width="8.140625" style="2658" bestFit="1" customWidth="1"/>
    <col min="15880" max="15880" width="4.42578125" style="2658" bestFit="1" customWidth="1"/>
    <col min="15881" max="15881" width="2.42578125" style="2658" customWidth="1"/>
    <col min="15882" max="15882" width="10.42578125" style="2658" bestFit="1" customWidth="1"/>
    <col min="15883" max="15883" width="8.85546875" style="2658" customWidth="1"/>
    <col min="15884" max="15884" width="11" style="2658" customWidth="1"/>
    <col min="15885" max="15885" width="10.42578125" style="2658" bestFit="1" customWidth="1"/>
    <col min="15886" max="15886" width="10.5703125" style="2658" customWidth="1"/>
    <col min="15887" max="15887" width="8.7109375" style="2658" bestFit="1" customWidth="1"/>
    <col min="15888" max="15888" width="10.42578125" style="2658" bestFit="1" customWidth="1"/>
    <col min="15889" max="15889" width="10" style="2658" bestFit="1" customWidth="1"/>
    <col min="15890" max="15890" width="12.7109375" style="2658" customWidth="1"/>
    <col min="15891" max="16127" width="8.85546875" style="2658"/>
    <col min="16128" max="16128" width="7" style="2658" customWidth="1"/>
    <col min="16129" max="16129" width="53.140625" style="2658" customWidth="1"/>
    <col min="16130" max="16130" width="4.85546875" style="2658" bestFit="1" customWidth="1"/>
    <col min="16131" max="16131" width="6" style="2658" bestFit="1" customWidth="1"/>
    <col min="16132" max="16132" width="9.140625" style="2658" bestFit="1" customWidth="1"/>
    <col min="16133" max="16133" width="9.7109375" style="2658" customWidth="1"/>
    <col min="16134" max="16134" width="4.42578125" style="2658" bestFit="1" customWidth="1"/>
    <col min="16135" max="16135" width="8.140625" style="2658" bestFit="1" customWidth="1"/>
    <col min="16136" max="16136" width="4.42578125" style="2658" bestFit="1" customWidth="1"/>
    <col min="16137" max="16137" width="2.42578125" style="2658" customWidth="1"/>
    <col min="16138" max="16138" width="10.42578125" style="2658" bestFit="1" customWidth="1"/>
    <col min="16139" max="16139" width="8.85546875" style="2658" customWidth="1"/>
    <col min="16140" max="16140" width="11" style="2658" customWidth="1"/>
    <col min="16141" max="16141" width="10.42578125" style="2658" bestFit="1" customWidth="1"/>
    <col min="16142" max="16142" width="10.5703125" style="2658" customWidth="1"/>
    <col min="16143" max="16143" width="8.7109375" style="2658" bestFit="1" customWidth="1"/>
    <col min="16144" max="16144" width="10.42578125" style="2658" bestFit="1" customWidth="1"/>
    <col min="16145" max="16145" width="10" style="2658" bestFit="1" customWidth="1"/>
    <col min="16146" max="16146" width="12.7109375" style="2658" customWidth="1"/>
    <col min="16147" max="16384" width="8.85546875" style="2658"/>
  </cols>
  <sheetData>
    <row r="1" spans="1:25" s="2679" customFormat="1" ht="24" customHeight="1">
      <c r="A1" s="2674" t="s">
        <v>2713</v>
      </c>
      <c r="B1" s="2675" t="s">
        <v>2714</v>
      </c>
      <c r="C1" s="2869" t="s">
        <v>2058</v>
      </c>
      <c r="D1" s="2677" t="s">
        <v>39</v>
      </c>
      <c r="E1" s="2714" t="s">
        <v>3148</v>
      </c>
      <c r="F1" s="2707" t="s">
        <v>2716</v>
      </c>
      <c r="G1" s="3056"/>
      <c r="H1" s="3057"/>
      <c r="I1" s="3057"/>
      <c r="J1" s="3058"/>
      <c r="K1" s="3059"/>
      <c r="L1" s="3056"/>
      <c r="M1" s="3060"/>
      <c r="N1" s="3060"/>
      <c r="O1" s="3060"/>
      <c r="P1" s="3056"/>
      <c r="Q1" s="3059"/>
      <c r="R1" s="3058"/>
      <c r="S1" s="3061"/>
      <c r="T1" s="3062"/>
      <c r="U1" s="3062"/>
      <c r="V1" s="3063"/>
      <c r="W1" s="3064"/>
      <c r="X1" s="3064"/>
      <c r="Y1" s="3064"/>
    </row>
    <row r="2" spans="1:25" s="2679" customFormat="1" ht="13.5" customHeight="1">
      <c r="A2" s="2674"/>
      <c r="B2" s="2675"/>
      <c r="C2" s="2869"/>
      <c r="D2" s="2677"/>
      <c r="E2" s="2714"/>
      <c r="F2" s="2978"/>
      <c r="G2" s="3056"/>
      <c r="H2" s="3057"/>
      <c r="I2" s="3057"/>
      <c r="J2" s="3065"/>
      <c r="K2" s="3059"/>
      <c r="L2" s="3060"/>
      <c r="M2" s="3056"/>
      <c r="N2" s="3060"/>
      <c r="O2" s="3056"/>
      <c r="P2" s="3060"/>
      <c r="Q2" s="3066"/>
      <c r="R2" s="3065"/>
      <c r="S2" s="3067"/>
      <c r="T2" s="3068"/>
      <c r="U2" s="3068"/>
      <c r="V2" s="3057"/>
      <c r="W2" s="3064"/>
      <c r="X2" s="3064"/>
      <c r="Y2" s="3064"/>
    </row>
    <row r="3" spans="1:25" s="2679" customFormat="1" ht="13.5" customHeight="1">
      <c r="A3" s="2674"/>
      <c r="B3" s="2675"/>
      <c r="C3" s="2869"/>
      <c r="D3" s="2677"/>
      <c r="E3" s="2714"/>
      <c r="F3" s="2978"/>
      <c r="G3" s="3056"/>
      <c r="H3" s="3057"/>
      <c r="I3" s="3057"/>
      <c r="J3" s="3065"/>
      <c r="K3" s="3059"/>
      <c r="L3" s="3060"/>
      <c r="M3" s="3056"/>
      <c r="N3" s="3060"/>
      <c r="O3" s="3056"/>
      <c r="P3" s="3060"/>
      <c r="Q3" s="3066"/>
      <c r="R3" s="3065"/>
      <c r="S3" s="3067"/>
      <c r="T3" s="3068"/>
      <c r="U3" s="3068"/>
      <c r="V3" s="3057"/>
      <c r="W3" s="3064"/>
      <c r="X3" s="3064"/>
      <c r="Y3" s="3064"/>
    </row>
    <row r="4" spans="1:25" s="2679" customFormat="1" ht="15.75">
      <c r="A4" s="2683" t="s">
        <v>2682</v>
      </c>
      <c r="B4" s="2684" t="s">
        <v>2681</v>
      </c>
      <c r="C4" s="2870"/>
      <c r="D4" s="2685"/>
      <c r="E4" s="2714"/>
      <c r="F4" s="2979"/>
      <c r="G4" s="3056"/>
      <c r="H4" s="3057"/>
      <c r="I4" s="3057"/>
      <c r="J4" s="3065"/>
      <c r="K4" s="3059"/>
      <c r="L4" s="3060"/>
      <c r="M4" s="3056"/>
      <c r="N4" s="3060"/>
      <c r="O4" s="3056"/>
      <c r="P4" s="3060"/>
      <c r="Q4" s="3066"/>
      <c r="R4" s="3065"/>
      <c r="S4" s="3067"/>
      <c r="T4" s="3068"/>
      <c r="U4" s="3068"/>
      <c r="V4" s="3057"/>
      <c r="W4" s="3064"/>
      <c r="X4" s="3064"/>
      <c r="Y4" s="3064"/>
    </row>
    <row r="5" spans="1:25" s="2679" customFormat="1" ht="13.5" customHeight="1">
      <c r="A5" s="2688"/>
      <c r="B5" s="2684"/>
      <c r="C5" s="2870"/>
      <c r="D5" s="2685"/>
      <c r="E5" s="2714"/>
      <c r="F5" s="2979"/>
      <c r="G5" s="3056"/>
      <c r="H5" s="3057"/>
      <c r="I5" s="3057"/>
      <c r="J5" s="3065"/>
      <c r="K5" s="3059"/>
      <c r="L5" s="3060"/>
      <c r="M5" s="3056"/>
      <c r="N5" s="3060"/>
      <c r="O5" s="3056"/>
      <c r="P5" s="3060"/>
      <c r="Q5" s="3066"/>
      <c r="R5" s="3065"/>
      <c r="S5" s="3067"/>
      <c r="T5" s="3068"/>
      <c r="U5" s="3068"/>
      <c r="V5" s="3057"/>
      <c r="W5" s="3064"/>
      <c r="X5" s="3064"/>
      <c r="Y5" s="3064"/>
    </row>
    <row r="6" spans="1:25" ht="38.25">
      <c r="A6" s="2689"/>
      <c r="B6" s="2690" t="s">
        <v>3197</v>
      </c>
      <c r="C6" s="2871"/>
      <c r="D6" s="2685"/>
      <c r="E6" s="3114"/>
      <c r="F6" s="2979"/>
    </row>
    <row r="7" spans="1:25" s="2697" customFormat="1">
      <c r="A7" s="2692"/>
      <c r="B7" s="2693"/>
      <c r="C7" s="2980"/>
      <c r="D7" s="2685"/>
      <c r="E7" s="3114"/>
      <c r="F7" s="2981"/>
      <c r="G7" s="3072"/>
      <c r="H7" s="3072"/>
      <c r="I7" s="3072"/>
      <c r="J7" s="3072"/>
      <c r="K7" s="3072"/>
      <c r="L7" s="3072"/>
      <c r="M7" s="3072"/>
      <c r="N7" s="3072"/>
      <c r="O7" s="3072"/>
      <c r="P7" s="3072"/>
      <c r="Q7" s="3072"/>
      <c r="R7" s="3072"/>
      <c r="S7" s="3072"/>
      <c r="T7" s="3072"/>
      <c r="U7" s="3072"/>
      <c r="V7" s="3072"/>
      <c r="W7" s="3072"/>
      <c r="X7" s="3072"/>
      <c r="Y7" s="3072"/>
    </row>
    <row r="8" spans="1:25" s="2735" customFormat="1">
      <c r="A8" s="2982"/>
      <c r="B8" s="2983"/>
      <c r="C8" s="2954"/>
      <c r="D8" s="2734"/>
      <c r="E8" s="3114"/>
      <c r="F8" s="2734"/>
      <c r="G8" s="3123"/>
      <c r="H8" s="3078"/>
      <c r="I8" s="3078"/>
      <c r="J8" s="3078"/>
      <c r="K8" s="3078"/>
      <c r="L8" s="3078"/>
      <c r="M8" s="3078"/>
      <c r="N8" s="3078"/>
      <c r="O8" s="3078"/>
      <c r="P8" s="3078"/>
      <c r="Q8" s="3078"/>
      <c r="R8" s="3078"/>
      <c r="S8" s="3078"/>
      <c r="T8" s="3078"/>
      <c r="U8" s="3078"/>
      <c r="V8" s="3078"/>
      <c r="W8" s="3078"/>
      <c r="X8" s="3078"/>
      <c r="Y8" s="3078"/>
    </row>
    <row r="9" spans="1:25" s="2703" customFormat="1">
      <c r="A9" s="2692"/>
      <c r="B9" s="2984" t="s">
        <v>3874</v>
      </c>
      <c r="C9" s="2709"/>
      <c r="D9" s="2713"/>
      <c r="E9" s="3114"/>
      <c r="F9" s="2702"/>
      <c r="G9" s="3073"/>
      <c r="H9" s="3073"/>
      <c r="I9" s="3073"/>
      <c r="J9" s="3073"/>
      <c r="K9" s="3073"/>
      <c r="L9" s="3073"/>
      <c r="M9" s="3073"/>
      <c r="N9" s="3073"/>
      <c r="O9" s="3073"/>
      <c r="P9" s="3073"/>
      <c r="Q9" s="3073"/>
      <c r="R9" s="3073"/>
      <c r="S9" s="3073"/>
      <c r="T9" s="3073"/>
      <c r="U9" s="3073"/>
      <c r="V9" s="3073"/>
      <c r="W9" s="3073"/>
      <c r="X9" s="3073"/>
      <c r="Y9" s="3073"/>
    </row>
    <row r="10" spans="1:25" s="2703" customFormat="1">
      <c r="A10" s="2692">
        <f>COUNT($A$3:A9)+1</f>
        <v>1</v>
      </c>
      <c r="B10" s="2698" t="s">
        <v>3875</v>
      </c>
      <c r="C10" s="2709"/>
      <c r="D10" s="2713"/>
      <c r="E10" s="3114"/>
      <c r="F10" s="2702"/>
      <c r="G10" s="3073"/>
      <c r="H10" s="3073"/>
      <c r="I10" s="3073"/>
      <c r="J10" s="3073"/>
      <c r="K10" s="3073"/>
      <c r="L10" s="3073"/>
      <c r="M10" s="3073"/>
      <c r="N10" s="3073"/>
      <c r="O10" s="3073"/>
      <c r="P10" s="3073"/>
      <c r="Q10" s="3073"/>
      <c r="R10" s="3073"/>
      <c r="S10" s="3073"/>
      <c r="T10" s="3073"/>
      <c r="U10" s="3073"/>
      <c r="V10" s="3073"/>
      <c r="W10" s="3073"/>
      <c r="X10" s="3073"/>
      <c r="Y10" s="3073"/>
    </row>
    <row r="11" spans="1:25" s="2703" customFormat="1" ht="25.5">
      <c r="A11" s="2692"/>
      <c r="B11" s="2698" t="s">
        <v>3876</v>
      </c>
      <c r="C11" s="2709"/>
      <c r="D11" s="2713"/>
      <c r="E11" s="3114"/>
      <c r="F11" s="2702"/>
      <c r="G11" s="3073"/>
      <c r="H11" s="3073"/>
      <c r="I11" s="3073"/>
      <c r="J11" s="3073"/>
      <c r="K11" s="3073"/>
      <c r="L11" s="3073"/>
      <c r="M11" s="3073"/>
      <c r="N11" s="3073"/>
      <c r="O11" s="3073"/>
      <c r="P11" s="3073"/>
      <c r="Q11" s="3073"/>
      <c r="R11" s="3073"/>
      <c r="S11" s="3073"/>
      <c r="T11" s="3073"/>
      <c r="U11" s="3073"/>
      <c r="V11" s="3073"/>
      <c r="W11" s="3073"/>
      <c r="X11" s="3073"/>
      <c r="Y11" s="3073"/>
    </row>
    <row r="12" spans="1:25" s="2703" customFormat="1">
      <c r="A12" s="2692"/>
      <c r="B12" s="2698" t="s">
        <v>3877</v>
      </c>
      <c r="C12" s="2709"/>
      <c r="D12" s="2713"/>
      <c r="E12" s="3114"/>
      <c r="F12" s="2702"/>
      <c r="G12" s="3073"/>
      <c r="H12" s="3073"/>
      <c r="I12" s="3073"/>
      <c r="J12" s="3073"/>
      <c r="K12" s="3073"/>
      <c r="L12" s="3073"/>
      <c r="M12" s="3073"/>
      <c r="N12" s="3073"/>
      <c r="O12" s="3073"/>
      <c r="P12" s="3073"/>
      <c r="Q12" s="3073"/>
      <c r="R12" s="3073"/>
      <c r="S12" s="3073"/>
      <c r="T12" s="3073"/>
      <c r="U12" s="3073"/>
      <c r="V12" s="3073"/>
      <c r="W12" s="3073"/>
      <c r="X12" s="3073"/>
      <c r="Y12" s="3073"/>
    </row>
    <row r="13" spans="1:25" s="2703" customFormat="1" ht="25.5">
      <c r="A13" s="2692"/>
      <c r="B13" s="2698" t="s">
        <v>3878</v>
      </c>
      <c r="C13" s="2709"/>
      <c r="D13" s="2713"/>
      <c r="E13" s="3114"/>
      <c r="F13" s="2702"/>
      <c r="G13" s="3073"/>
      <c r="H13" s="3073"/>
      <c r="I13" s="3073"/>
      <c r="J13" s="3073"/>
      <c r="K13" s="3073"/>
      <c r="L13" s="3073"/>
      <c r="M13" s="3073"/>
      <c r="N13" s="3073"/>
      <c r="O13" s="3073"/>
      <c r="P13" s="3073"/>
      <c r="Q13" s="3073"/>
      <c r="R13" s="3073"/>
      <c r="S13" s="3073"/>
      <c r="T13" s="3073"/>
      <c r="U13" s="3073"/>
      <c r="V13" s="3073"/>
      <c r="W13" s="3073"/>
      <c r="X13" s="3073"/>
      <c r="Y13" s="3073"/>
    </row>
    <row r="14" spans="1:25" s="2703" customFormat="1">
      <c r="A14" s="2692"/>
      <c r="B14" s="2698" t="s">
        <v>3879</v>
      </c>
      <c r="C14" s="2709"/>
      <c r="D14" s="2713"/>
      <c r="E14" s="3114"/>
      <c r="F14" s="2702"/>
      <c r="G14" s="3073"/>
      <c r="H14" s="3073"/>
      <c r="I14" s="3073"/>
      <c r="J14" s="3073"/>
      <c r="K14" s="3073"/>
      <c r="L14" s="3073"/>
      <c r="M14" s="3073"/>
      <c r="N14" s="3073"/>
      <c r="O14" s="3073"/>
      <c r="P14" s="3073"/>
      <c r="Q14" s="3073"/>
      <c r="R14" s="3073"/>
      <c r="S14" s="3073"/>
      <c r="T14" s="3073"/>
      <c r="U14" s="3073"/>
      <c r="V14" s="3073"/>
      <c r="W14" s="3073"/>
      <c r="X14" s="3073"/>
      <c r="Y14" s="3073"/>
    </row>
    <row r="15" spans="1:25" s="2703" customFormat="1">
      <c r="A15" s="2692"/>
      <c r="B15" s="2698" t="s">
        <v>3880</v>
      </c>
      <c r="C15" s="2709"/>
      <c r="D15" s="2713"/>
      <c r="E15" s="3114"/>
      <c r="F15" s="2702"/>
      <c r="G15" s="3073"/>
      <c r="H15" s="3073"/>
      <c r="I15" s="3073"/>
      <c r="J15" s="3073"/>
      <c r="K15" s="3073"/>
      <c r="L15" s="3073"/>
      <c r="M15" s="3073"/>
      <c r="N15" s="3073"/>
      <c r="O15" s="3073"/>
      <c r="P15" s="3073"/>
      <c r="Q15" s="3073"/>
      <c r="R15" s="3073"/>
      <c r="S15" s="3073"/>
      <c r="T15" s="3073"/>
      <c r="U15" s="3073"/>
      <c r="V15" s="3073"/>
      <c r="W15" s="3073"/>
      <c r="X15" s="3073"/>
      <c r="Y15" s="3073"/>
    </row>
    <row r="16" spans="1:25" s="2703" customFormat="1">
      <c r="A16" s="2692"/>
      <c r="B16" s="2698" t="s">
        <v>3881</v>
      </c>
      <c r="C16" s="2709"/>
      <c r="D16" s="2713"/>
      <c r="E16" s="3114"/>
      <c r="F16" s="2702"/>
      <c r="G16" s="3073"/>
      <c r="H16" s="3073"/>
      <c r="I16" s="3073"/>
      <c r="J16" s="3073"/>
      <c r="K16" s="3073"/>
      <c r="L16" s="3073"/>
      <c r="M16" s="3073"/>
      <c r="N16" s="3073"/>
      <c r="O16" s="3073"/>
      <c r="P16" s="3073"/>
      <c r="Q16" s="3073"/>
      <c r="R16" s="3073"/>
      <c r="S16" s="3073"/>
      <c r="T16" s="3073"/>
      <c r="U16" s="3073"/>
      <c r="V16" s="3073"/>
      <c r="W16" s="3073"/>
      <c r="X16" s="3073"/>
      <c r="Y16" s="3073"/>
    </row>
    <row r="17" spans="1:25" s="2703" customFormat="1">
      <c r="A17" s="2692" t="s">
        <v>2744</v>
      </c>
      <c r="B17" s="2698" t="s">
        <v>3882</v>
      </c>
      <c r="C17" s="2709"/>
      <c r="D17" s="2713"/>
      <c r="E17" s="3114"/>
      <c r="F17" s="2702"/>
      <c r="G17" s="3073"/>
      <c r="H17" s="3073"/>
      <c r="I17" s="3073"/>
      <c r="J17" s="3073"/>
      <c r="K17" s="3073"/>
      <c r="L17" s="3073"/>
      <c r="M17" s="3073"/>
      <c r="N17" s="3073"/>
      <c r="O17" s="3073"/>
      <c r="P17" s="3073"/>
      <c r="Q17" s="3073"/>
      <c r="R17" s="3073"/>
      <c r="S17" s="3073"/>
      <c r="T17" s="3073"/>
      <c r="U17" s="3073"/>
      <c r="V17" s="3073"/>
      <c r="W17" s="3073"/>
      <c r="X17" s="3073"/>
      <c r="Y17" s="3073"/>
    </row>
    <row r="18" spans="1:25" s="2703" customFormat="1">
      <c r="A18" s="2692"/>
      <c r="B18" s="2698" t="s">
        <v>3883</v>
      </c>
      <c r="C18" s="2935" t="s">
        <v>73</v>
      </c>
      <c r="D18" s="2714">
        <v>1</v>
      </c>
      <c r="E18" s="3114"/>
      <c r="F18" s="2713">
        <f t="shared" ref="F18" si="0">D18*E18</f>
        <v>0</v>
      </c>
      <c r="G18" s="3073"/>
      <c r="H18" s="3073"/>
      <c r="I18" s="3073"/>
      <c r="J18" s="3073"/>
      <c r="K18" s="3073"/>
      <c r="L18" s="3073"/>
      <c r="M18" s="3073"/>
      <c r="N18" s="3073"/>
      <c r="O18" s="3073"/>
      <c r="P18" s="3073"/>
      <c r="Q18" s="3073"/>
      <c r="R18" s="3073"/>
      <c r="S18" s="3073"/>
      <c r="T18" s="3073"/>
      <c r="U18" s="3073"/>
      <c r="V18" s="3073"/>
      <c r="W18" s="3073"/>
      <c r="X18" s="3073"/>
      <c r="Y18" s="3073"/>
    </row>
    <row r="19" spans="1:25" s="2703" customFormat="1">
      <c r="A19" s="2692"/>
      <c r="B19" s="2698"/>
      <c r="C19" s="2709"/>
      <c r="D19" s="2713"/>
      <c r="E19" s="3114"/>
      <c r="F19" s="2702"/>
      <c r="G19" s="3073"/>
      <c r="H19" s="3073"/>
      <c r="I19" s="3073"/>
      <c r="J19" s="3073"/>
      <c r="K19" s="3073"/>
      <c r="L19" s="3073"/>
      <c r="M19" s="3073"/>
      <c r="N19" s="3073"/>
      <c r="O19" s="3073"/>
      <c r="P19" s="3073"/>
      <c r="Q19" s="3073"/>
      <c r="R19" s="3073"/>
      <c r="S19" s="3073"/>
      <c r="T19" s="3073"/>
      <c r="U19" s="3073"/>
      <c r="V19" s="3073"/>
      <c r="W19" s="3073"/>
      <c r="X19" s="3073"/>
      <c r="Y19" s="3073"/>
    </row>
    <row r="20" spans="1:25" s="2703" customFormat="1">
      <c r="A20" s="2692">
        <f>COUNT($A$5:A19)+1</f>
        <v>2</v>
      </c>
      <c r="B20" s="2698" t="s">
        <v>3884</v>
      </c>
      <c r="C20" s="2709"/>
      <c r="D20" s="2713"/>
      <c r="E20" s="3114"/>
      <c r="F20" s="2702"/>
      <c r="G20" s="3073"/>
      <c r="H20" s="3073"/>
      <c r="I20" s="3073"/>
      <c r="J20" s="3073"/>
      <c r="K20" s="3073"/>
      <c r="L20" s="3073"/>
      <c r="M20" s="3073"/>
      <c r="N20" s="3073"/>
      <c r="O20" s="3073"/>
      <c r="P20" s="3073"/>
      <c r="Q20" s="3073"/>
      <c r="R20" s="3073"/>
      <c r="S20" s="3073"/>
      <c r="T20" s="3073"/>
      <c r="U20" s="3073"/>
      <c r="V20" s="3073"/>
      <c r="W20" s="3073"/>
      <c r="X20" s="3073"/>
      <c r="Y20" s="3073"/>
    </row>
    <row r="21" spans="1:25" s="2703" customFormat="1" ht="76.5">
      <c r="A21" s="2692"/>
      <c r="B21" s="2698" t="s">
        <v>3885</v>
      </c>
      <c r="C21" s="2709"/>
      <c r="D21" s="2713"/>
      <c r="E21" s="3114"/>
      <c r="F21" s="2702"/>
      <c r="G21" s="3073"/>
      <c r="H21" s="3073"/>
      <c r="I21" s="3073"/>
      <c r="J21" s="3073"/>
      <c r="K21" s="3073"/>
      <c r="L21" s="3073"/>
      <c r="M21" s="3073"/>
      <c r="N21" s="3073"/>
      <c r="O21" s="3073"/>
      <c r="P21" s="3073"/>
      <c r="Q21" s="3073"/>
      <c r="R21" s="3073"/>
      <c r="S21" s="3073"/>
      <c r="T21" s="3073"/>
      <c r="U21" s="3073"/>
      <c r="V21" s="3073"/>
      <c r="W21" s="3073"/>
      <c r="X21" s="3073"/>
      <c r="Y21" s="3073"/>
    </row>
    <row r="22" spans="1:25" s="2703" customFormat="1">
      <c r="A22" s="2692" t="s">
        <v>2724</v>
      </c>
      <c r="B22" s="2698" t="s">
        <v>3886</v>
      </c>
      <c r="C22" s="2709"/>
      <c r="D22" s="2713"/>
      <c r="E22" s="3114"/>
      <c r="F22" s="2702"/>
      <c r="G22" s="3073"/>
      <c r="H22" s="3073"/>
      <c r="I22" s="3073"/>
      <c r="J22" s="3073"/>
      <c r="K22" s="3073"/>
      <c r="L22" s="3073"/>
      <c r="M22" s="3073"/>
      <c r="N22" s="3073"/>
      <c r="O22" s="3073"/>
      <c r="P22" s="3073"/>
      <c r="Q22" s="3073"/>
      <c r="R22" s="3073"/>
      <c r="S22" s="3073"/>
      <c r="T22" s="3073"/>
      <c r="U22" s="3073"/>
      <c r="V22" s="3073"/>
      <c r="W22" s="3073"/>
      <c r="X22" s="3073"/>
      <c r="Y22" s="3073"/>
    </row>
    <row r="23" spans="1:25" s="2703" customFormat="1">
      <c r="A23" s="2692"/>
      <c r="B23" s="2698" t="s">
        <v>3887</v>
      </c>
      <c r="C23" s="2935" t="s">
        <v>84</v>
      </c>
      <c r="D23" s="2714">
        <v>1</v>
      </c>
      <c r="E23" s="3114"/>
      <c r="F23" s="2713">
        <f t="shared" ref="F23" si="1">D23*E23</f>
        <v>0</v>
      </c>
      <c r="G23" s="3073"/>
      <c r="H23" s="3073"/>
      <c r="I23" s="3073"/>
      <c r="J23" s="3073"/>
      <c r="K23" s="3073"/>
      <c r="L23" s="3073"/>
      <c r="M23" s="3073"/>
      <c r="N23" s="3073"/>
      <c r="O23" s="3073"/>
      <c r="P23" s="3073"/>
      <c r="Q23" s="3073"/>
      <c r="R23" s="3073"/>
      <c r="S23" s="3073"/>
      <c r="T23" s="3073"/>
      <c r="U23" s="3073"/>
      <c r="V23" s="3073"/>
      <c r="W23" s="3073"/>
      <c r="X23" s="3073"/>
      <c r="Y23" s="3073"/>
    </row>
    <row r="24" spans="1:25" s="2703" customFormat="1">
      <c r="A24" s="2692"/>
      <c r="B24" s="2698"/>
      <c r="C24" s="2935"/>
      <c r="D24" s="2714"/>
      <c r="E24" s="3114"/>
      <c r="F24" s="2713"/>
      <c r="G24" s="3073"/>
      <c r="H24" s="3073"/>
      <c r="I24" s="3073"/>
      <c r="J24" s="3073"/>
      <c r="K24" s="3073"/>
      <c r="L24" s="3073"/>
      <c r="M24" s="3073"/>
      <c r="N24" s="3073"/>
      <c r="O24" s="3073"/>
      <c r="P24" s="3073"/>
      <c r="Q24" s="3073"/>
      <c r="R24" s="3073"/>
      <c r="S24" s="3073"/>
      <c r="T24" s="3073"/>
      <c r="U24" s="3073"/>
      <c r="V24" s="3073"/>
      <c r="W24" s="3073"/>
      <c r="X24" s="3073"/>
      <c r="Y24" s="3073"/>
    </row>
    <row r="25" spans="1:25" s="2703" customFormat="1">
      <c r="A25" s="2692">
        <f>COUNT($A$5:A24)+1</f>
        <v>3</v>
      </c>
      <c r="B25" s="2985" t="s">
        <v>3888</v>
      </c>
      <c r="C25" s="2935"/>
      <c r="D25" s="2714"/>
      <c r="E25" s="3114"/>
      <c r="F25" s="2713"/>
      <c r="G25" s="3073"/>
      <c r="H25" s="3073"/>
      <c r="I25" s="3073"/>
      <c r="J25" s="3073"/>
      <c r="K25" s="3073"/>
      <c r="L25" s="3073"/>
      <c r="M25" s="3073"/>
      <c r="N25" s="3073"/>
      <c r="O25" s="3073"/>
      <c r="P25" s="3073"/>
      <c r="Q25" s="3073"/>
      <c r="R25" s="3073"/>
      <c r="S25" s="3073"/>
      <c r="T25" s="3073"/>
      <c r="U25" s="3073"/>
      <c r="V25" s="3073"/>
      <c r="W25" s="3073"/>
      <c r="X25" s="3073"/>
      <c r="Y25" s="3073"/>
    </row>
    <row r="26" spans="1:25" s="2703" customFormat="1" ht="140.25">
      <c r="A26" s="2692"/>
      <c r="B26" s="2986" t="s">
        <v>3889</v>
      </c>
      <c r="C26" s="2935"/>
      <c r="D26" s="2714"/>
      <c r="E26" s="3114"/>
      <c r="F26" s="2713"/>
      <c r="G26" s="3073"/>
      <c r="H26" s="3073"/>
      <c r="I26" s="3073"/>
      <c r="J26" s="3073"/>
      <c r="K26" s="3073"/>
      <c r="L26" s="3073"/>
      <c r="M26" s="3073"/>
      <c r="N26" s="3073"/>
      <c r="O26" s="3073"/>
      <c r="P26" s="3073"/>
      <c r="Q26" s="3073"/>
      <c r="R26" s="3073"/>
      <c r="S26" s="3073"/>
      <c r="T26" s="3073"/>
      <c r="U26" s="3073"/>
      <c r="V26" s="3073"/>
      <c r="W26" s="3073"/>
      <c r="X26" s="3073"/>
      <c r="Y26" s="3073"/>
    </row>
    <row r="27" spans="1:25" s="2703" customFormat="1">
      <c r="A27" s="2692"/>
      <c r="B27" s="2986" t="s">
        <v>3592</v>
      </c>
      <c r="C27" s="2935" t="s">
        <v>84</v>
      </c>
      <c r="D27" s="2714">
        <v>1</v>
      </c>
      <c r="E27" s="3114"/>
      <c r="F27" s="2713">
        <f t="shared" ref="F27" si="2">D27*E27</f>
        <v>0</v>
      </c>
      <c r="G27" s="3073"/>
      <c r="H27" s="3073"/>
      <c r="I27" s="3073"/>
      <c r="J27" s="3073"/>
      <c r="K27" s="3073"/>
      <c r="L27" s="3073"/>
      <c r="M27" s="3073"/>
      <c r="N27" s="3073"/>
      <c r="O27" s="3073"/>
      <c r="P27" s="3073"/>
      <c r="Q27" s="3073"/>
      <c r="R27" s="3073"/>
      <c r="S27" s="3073"/>
      <c r="T27" s="3073"/>
      <c r="U27" s="3073"/>
      <c r="V27" s="3073"/>
      <c r="W27" s="3073"/>
      <c r="X27" s="3073"/>
      <c r="Y27" s="3073"/>
    </row>
    <row r="28" spans="1:25" s="2703" customFormat="1">
      <c r="A28" s="2692" t="s">
        <v>2724</v>
      </c>
      <c r="B28" s="2987" t="s">
        <v>3890</v>
      </c>
      <c r="C28" s="2988"/>
      <c r="D28" s="2732"/>
      <c r="E28" s="3115"/>
      <c r="F28" s="2989"/>
      <c r="G28" s="3073"/>
      <c r="H28" s="3073"/>
      <c r="I28" s="3073"/>
      <c r="J28" s="3073"/>
      <c r="K28" s="3073"/>
      <c r="L28" s="3073"/>
      <c r="M28" s="3073"/>
      <c r="N28" s="3073"/>
      <c r="O28" s="3073"/>
      <c r="P28" s="3073"/>
      <c r="Q28" s="3073"/>
      <c r="R28" s="3073"/>
      <c r="S28" s="3073"/>
      <c r="T28" s="3073"/>
      <c r="U28" s="3073"/>
      <c r="V28" s="3073"/>
      <c r="W28" s="3073"/>
      <c r="X28" s="3073"/>
      <c r="Y28" s="3073"/>
    </row>
    <row r="29" spans="1:25" s="2703" customFormat="1">
      <c r="A29" s="2692"/>
      <c r="B29" s="2698"/>
      <c r="C29" s="2935"/>
      <c r="D29" s="2714"/>
      <c r="E29" s="3114"/>
      <c r="F29" s="2713"/>
      <c r="G29" s="3073"/>
      <c r="H29" s="3073"/>
      <c r="I29" s="3073"/>
      <c r="J29" s="3073"/>
      <c r="K29" s="3073"/>
      <c r="L29" s="3073"/>
      <c r="M29" s="3073"/>
      <c r="N29" s="3073"/>
      <c r="O29" s="3073"/>
      <c r="P29" s="3073"/>
      <c r="Q29" s="3073"/>
      <c r="R29" s="3073"/>
      <c r="S29" s="3073"/>
      <c r="T29" s="3073"/>
      <c r="U29" s="3073"/>
      <c r="V29" s="3073"/>
      <c r="W29" s="3073"/>
      <c r="X29" s="3073"/>
      <c r="Y29" s="3073"/>
    </row>
    <row r="30" spans="1:25" s="2703" customFormat="1">
      <c r="A30" s="2692"/>
      <c r="B30" s="2984" t="s">
        <v>3891</v>
      </c>
      <c r="C30" s="2709"/>
      <c r="D30" s="2713"/>
      <c r="E30" s="3114"/>
      <c r="F30" s="2702"/>
      <c r="G30" s="3073"/>
      <c r="H30" s="3073"/>
      <c r="I30" s="3073"/>
      <c r="J30" s="3073"/>
      <c r="K30" s="3073"/>
      <c r="L30" s="3073"/>
      <c r="M30" s="3073"/>
      <c r="N30" s="3073"/>
      <c r="O30" s="3073"/>
      <c r="P30" s="3073"/>
      <c r="Q30" s="3073"/>
      <c r="R30" s="3073"/>
      <c r="S30" s="3073"/>
      <c r="T30" s="3073"/>
      <c r="U30" s="3073"/>
      <c r="V30" s="3073"/>
      <c r="W30" s="3073"/>
      <c r="X30" s="3073"/>
      <c r="Y30" s="3073"/>
    </row>
    <row r="31" spans="1:25" s="2703" customFormat="1">
      <c r="A31" s="2692">
        <f>COUNT($A$5:A30)+1</f>
        <v>4</v>
      </c>
      <c r="B31" s="2698" t="s">
        <v>3884</v>
      </c>
      <c r="C31" s="2709"/>
      <c r="D31" s="2713"/>
      <c r="E31" s="3114"/>
      <c r="F31" s="2702"/>
      <c r="G31" s="3073"/>
      <c r="H31" s="3073"/>
      <c r="I31" s="3073"/>
      <c r="J31" s="3073"/>
      <c r="K31" s="3073"/>
      <c r="L31" s="3073"/>
      <c r="M31" s="3073"/>
      <c r="N31" s="3073"/>
      <c r="O31" s="3073"/>
      <c r="P31" s="3073"/>
      <c r="Q31" s="3073"/>
      <c r="R31" s="3073"/>
      <c r="S31" s="3073"/>
      <c r="T31" s="3073"/>
      <c r="U31" s="3073"/>
      <c r="V31" s="3073"/>
      <c r="W31" s="3073"/>
      <c r="X31" s="3073"/>
      <c r="Y31" s="3073"/>
    </row>
    <row r="32" spans="1:25" s="2703" customFormat="1" ht="76.5">
      <c r="A32" s="2692"/>
      <c r="B32" s="2698" t="s">
        <v>3885</v>
      </c>
      <c r="C32" s="2709"/>
      <c r="D32" s="2713"/>
      <c r="E32" s="3114"/>
      <c r="F32" s="2702"/>
      <c r="G32" s="3073"/>
      <c r="H32" s="3073"/>
      <c r="I32" s="3073"/>
      <c r="J32" s="3073"/>
      <c r="K32" s="3073"/>
      <c r="L32" s="3073"/>
      <c r="M32" s="3073"/>
      <c r="N32" s="3073"/>
      <c r="O32" s="3073"/>
      <c r="P32" s="3073"/>
      <c r="Q32" s="3073"/>
      <c r="R32" s="3073"/>
      <c r="S32" s="3073"/>
      <c r="T32" s="3073"/>
      <c r="U32" s="3073"/>
      <c r="V32" s="3073"/>
      <c r="W32" s="3073"/>
      <c r="X32" s="3073"/>
      <c r="Y32" s="3073"/>
    </row>
    <row r="33" spans="1:25" s="2703" customFormat="1">
      <c r="A33" s="2692" t="s">
        <v>2724</v>
      </c>
      <c r="B33" s="2698" t="s">
        <v>3886</v>
      </c>
      <c r="C33" s="2709"/>
      <c r="D33" s="2713"/>
      <c r="E33" s="3114"/>
      <c r="F33" s="2702"/>
      <c r="G33" s="3073"/>
      <c r="H33" s="3073"/>
      <c r="I33" s="3073"/>
      <c r="J33" s="3073"/>
      <c r="K33" s="3073"/>
      <c r="L33" s="3073"/>
      <c r="M33" s="3073"/>
      <c r="N33" s="3073"/>
      <c r="O33" s="3073"/>
      <c r="P33" s="3073"/>
      <c r="Q33" s="3073"/>
      <c r="R33" s="3073"/>
      <c r="S33" s="3073"/>
      <c r="T33" s="3073"/>
      <c r="U33" s="3073"/>
      <c r="V33" s="3073"/>
      <c r="W33" s="3073"/>
      <c r="X33" s="3073"/>
      <c r="Y33" s="3073"/>
    </row>
    <row r="34" spans="1:25" s="2703" customFormat="1">
      <c r="A34" s="2692"/>
      <c r="B34" s="2698" t="s">
        <v>3892</v>
      </c>
      <c r="C34" s="2935" t="s">
        <v>84</v>
      </c>
      <c r="D34" s="2714">
        <v>1</v>
      </c>
      <c r="E34" s="3114"/>
      <c r="F34" s="2713">
        <f t="shared" ref="F34" si="3">D34*E34</f>
        <v>0</v>
      </c>
      <c r="G34" s="3073"/>
      <c r="H34" s="3073"/>
      <c r="I34" s="3073"/>
      <c r="J34" s="3073"/>
      <c r="K34" s="3073"/>
      <c r="L34" s="3073"/>
      <c r="M34" s="3073"/>
      <c r="N34" s="3073"/>
      <c r="O34" s="3073"/>
      <c r="P34" s="3073"/>
      <c r="Q34" s="3073"/>
      <c r="R34" s="3073"/>
      <c r="S34" s="3073"/>
      <c r="T34" s="3073"/>
      <c r="U34" s="3073"/>
      <c r="V34" s="3073"/>
      <c r="W34" s="3073"/>
      <c r="X34" s="3073"/>
      <c r="Y34" s="3073"/>
    </row>
    <row r="35" spans="1:25" s="2703" customFormat="1">
      <c r="A35" s="2692"/>
      <c r="B35" s="2698"/>
      <c r="C35" s="2709"/>
      <c r="D35" s="2713"/>
      <c r="E35" s="3114"/>
      <c r="F35" s="2702"/>
      <c r="G35" s="3073"/>
      <c r="H35" s="3073"/>
      <c r="I35" s="3073"/>
      <c r="J35" s="3073"/>
      <c r="K35" s="3073"/>
      <c r="L35" s="3073"/>
      <c r="M35" s="3073"/>
      <c r="N35" s="3073"/>
      <c r="O35" s="3073"/>
      <c r="P35" s="3073"/>
      <c r="Q35" s="3073"/>
      <c r="R35" s="3073"/>
      <c r="S35" s="3073"/>
      <c r="T35" s="3073"/>
      <c r="U35" s="3073"/>
      <c r="V35" s="3073"/>
      <c r="W35" s="3073"/>
      <c r="X35" s="3073"/>
      <c r="Y35" s="3073"/>
    </row>
    <row r="36" spans="1:25" ht="15">
      <c r="A36" s="2990"/>
      <c r="B36" s="2984" t="s">
        <v>3893</v>
      </c>
      <c r="C36" s="2990"/>
      <c r="D36" s="2991"/>
      <c r="E36" s="3114"/>
      <c r="F36" s="2685"/>
    </row>
    <row r="37" spans="1:25" s="2703" customFormat="1">
      <c r="A37" s="2692">
        <f>COUNT($A$5:A36)+1</f>
        <v>5</v>
      </c>
      <c r="B37" s="2698" t="s">
        <v>3894</v>
      </c>
      <c r="C37" s="2935"/>
      <c r="D37" s="2714"/>
      <c r="E37" s="3114"/>
      <c r="F37" s="2713"/>
      <c r="G37" s="3073"/>
      <c r="H37" s="3073"/>
      <c r="I37" s="3073"/>
      <c r="J37" s="3073"/>
      <c r="K37" s="3073"/>
      <c r="L37" s="3073"/>
      <c r="M37" s="3073"/>
      <c r="N37" s="3073"/>
      <c r="O37" s="3073"/>
      <c r="P37" s="3073"/>
      <c r="Q37" s="3073"/>
      <c r="R37" s="3073"/>
      <c r="S37" s="3073"/>
      <c r="T37" s="3073"/>
      <c r="U37" s="3073"/>
      <c r="V37" s="3073"/>
      <c r="W37" s="3073"/>
      <c r="X37" s="3073"/>
      <c r="Y37" s="3073"/>
    </row>
    <row r="38" spans="1:25" s="2703" customFormat="1" ht="25.5">
      <c r="A38" s="2692"/>
      <c r="B38" s="2698" t="s">
        <v>3895</v>
      </c>
      <c r="C38" s="2935"/>
      <c r="D38" s="2714"/>
      <c r="E38" s="3114"/>
      <c r="F38" s="2713"/>
      <c r="G38" s="3073"/>
      <c r="H38" s="3073"/>
      <c r="I38" s="3073"/>
      <c r="J38" s="3073"/>
      <c r="K38" s="3073"/>
      <c r="L38" s="3073"/>
      <c r="M38" s="3073"/>
      <c r="N38" s="3073"/>
      <c r="O38" s="3073"/>
      <c r="P38" s="3073"/>
      <c r="Q38" s="3073"/>
      <c r="R38" s="3073"/>
      <c r="S38" s="3073"/>
      <c r="T38" s="3073"/>
      <c r="U38" s="3073"/>
      <c r="V38" s="3073"/>
      <c r="W38" s="3073"/>
      <c r="X38" s="3073"/>
      <c r="Y38" s="3073"/>
    </row>
    <row r="39" spans="1:25" s="2703" customFormat="1">
      <c r="A39" s="2692"/>
      <c r="B39" s="2698" t="s">
        <v>3877</v>
      </c>
      <c r="C39" s="2992"/>
      <c r="D39" s="2713"/>
      <c r="E39" s="3115"/>
      <c r="F39" s="2989"/>
      <c r="G39" s="3073"/>
      <c r="H39" s="3073"/>
      <c r="I39" s="3073"/>
      <c r="J39" s="3073"/>
      <c r="K39" s="3073"/>
      <c r="L39" s="3073"/>
      <c r="M39" s="3073"/>
      <c r="N39" s="3073"/>
      <c r="O39" s="3073"/>
      <c r="P39" s="3073"/>
      <c r="Q39" s="3073"/>
      <c r="R39" s="3073"/>
      <c r="S39" s="3073"/>
      <c r="T39" s="3073"/>
      <c r="U39" s="3073"/>
      <c r="V39" s="3073"/>
      <c r="W39" s="3073"/>
      <c r="X39" s="3073"/>
      <c r="Y39" s="3073"/>
    </row>
    <row r="40" spans="1:25" s="2703" customFormat="1">
      <c r="A40" s="2692"/>
      <c r="B40" s="2698" t="s">
        <v>3896</v>
      </c>
      <c r="C40" s="2709"/>
      <c r="D40" s="2713"/>
      <c r="E40" s="3114"/>
      <c r="F40" s="2702"/>
      <c r="G40" s="3073"/>
      <c r="H40" s="3073"/>
      <c r="I40" s="3073"/>
      <c r="J40" s="3073"/>
      <c r="K40" s="3073"/>
      <c r="L40" s="3073"/>
      <c r="M40" s="3073"/>
      <c r="N40" s="3073"/>
      <c r="O40" s="3073"/>
      <c r="P40" s="3073"/>
      <c r="Q40" s="3073"/>
      <c r="R40" s="3073"/>
      <c r="S40" s="3073"/>
      <c r="T40" s="3073"/>
      <c r="U40" s="3073"/>
      <c r="V40" s="3073"/>
      <c r="W40" s="3073"/>
      <c r="X40" s="3073"/>
      <c r="Y40" s="3073"/>
    </row>
    <row r="41" spans="1:25" s="2703" customFormat="1">
      <c r="A41" s="2692"/>
      <c r="B41" s="2698" t="s">
        <v>3897</v>
      </c>
      <c r="C41" s="2709"/>
      <c r="D41" s="2713"/>
      <c r="E41" s="3114"/>
      <c r="F41" s="2702"/>
      <c r="G41" s="3073"/>
      <c r="H41" s="3073"/>
      <c r="I41" s="3073"/>
      <c r="J41" s="3073"/>
      <c r="K41" s="3073"/>
      <c r="L41" s="3073"/>
      <c r="M41" s="3073"/>
      <c r="N41" s="3073"/>
      <c r="O41" s="3073"/>
      <c r="P41" s="3073"/>
      <c r="Q41" s="3073"/>
      <c r="R41" s="3073"/>
      <c r="S41" s="3073"/>
      <c r="T41" s="3073"/>
      <c r="U41" s="3073"/>
      <c r="V41" s="3073"/>
      <c r="W41" s="3073"/>
      <c r="X41" s="3073"/>
      <c r="Y41" s="3073"/>
    </row>
    <row r="42" spans="1:25" s="2703" customFormat="1">
      <c r="A42" s="2692"/>
      <c r="B42" s="2698" t="s">
        <v>3898</v>
      </c>
      <c r="C42" s="2709"/>
      <c r="D42" s="2713"/>
      <c r="E42" s="3114"/>
      <c r="F42" s="2702"/>
      <c r="G42" s="3073"/>
      <c r="H42" s="3073"/>
      <c r="I42" s="3073"/>
      <c r="J42" s="3073"/>
      <c r="K42" s="3073"/>
      <c r="L42" s="3073"/>
      <c r="M42" s="3073"/>
      <c r="N42" s="3073"/>
      <c r="O42" s="3073"/>
      <c r="P42" s="3073"/>
      <c r="Q42" s="3073"/>
      <c r="R42" s="3073"/>
      <c r="S42" s="3073"/>
      <c r="T42" s="3073"/>
      <c r="U42" s="3073"/>
      <c r="V42" s="3073"/>
      <c r="W42" s="3073"/>
      <c r="X42" s="3073"/>
      <c r="Y42" s="3073"/>
    </row>
    <row r="43" spans="1:25" s="2703" customFormat="1">
      <c r="A43" s="2692"/>
      <c r="B43" s="2698" t="s">
        <v>3899</v>
      </c>
      <c r="C43" s="2709"/>
      <c r="D43" s="2713"/>
      <c r="E43" s="3114"/>
      <c r="F43" s="2702"/>
      <c r="G43" s="3073"/>
      <c r="H43" s="3073"/>
      <c r="I43" s="3073"/>
      <c r="J43" s="3073"/>
      <c r="K43" s="3073"/>
      <c r="L43" s="3073"/>
      <c r="M43" s="3073"/>
      <c r="N43" s="3073"/>
      <c r="O43" s="3073"/>
      <c r="P43" s="3073"/>
      <c r="Q43" s="3073"/>
      <c r="R43" s="3073"/>
      <c r="S43" s="3073"/>
      <c r="T43" s="3073"/>
      <c r="U43" s="3073"/>
      <c r="V43" s="3073"/>
      <c r="W43" s="3073"/>
      <c r="X43" s="3073"/>
      <c r="Y43" s="3073"/>
    </row>
    <row r="44" spans="1:25" s="2703" customFormat="1">
      <c r="A44" s="2692" t="s">
        <v>2744</v>
      </c>
      <c r="B44" s="2698" t="s">
        <v>3882</v>
      </c>
      <c r="C44" s="2732" t="s">
        <v>84</v>
      </c>
      <c r="D44" s="2713">
        <v>1</v>
      </c>
      <c r="E44" s="3114"/>
      <c r="F44" s="2732">
        <f t="shared" ref="F44" si="4">D44*E44</f>
        <v>0</v>
      </c>
      <c r="G44" s="3073"/>
      <c r="H44" s="3073"/>
      <c r="I44" s="3073"/>
      <c r="J44" s="3073"/>
      <c r="K44" s="3073"/>
      <c r="L44" s="3073"/>
      <c r="M44" s="3073"/>
      <c r="N44" s="3073"/>
      <c r="O44" s="3073"/>
      <c r="P44" s="3073"/>
      <c r="Q44" s="3073"/>
      <c r="R44" s="3073"/>
      <c r="S44" s="3073"/>
      <c r="T44" s="3073"/>
      <c r="U44" s="3073"/>
      <c r="V44" s="3073"/>
      <c r="W44" s="3073"/>
      <c r="X44" s="3073"/>
      <c r="Y44" s="3073"/>
    </row>
    <row r="45" spans="1:25" s="2703" customFormat="1">
      <c r="A45" s="2692"/>
      <c r="B45" s="2698"/>
      <c r="C45" s="2709"/>
      <c r="D45" s="2713"/>
      <c r="E45" s="3114"/>
      <c r="F45" s="2702"/>
      <c r="G45" s="3073"/>
      <c r="H45" s="3073"/>
      <c r="I45" s="3073"/>
      <c r="J45" s="3073"/>
      <c r="K45" s="3073"/>
      <c r="L45" s="3073"/>
      <c r="M45" s="3073"/>
      <c r="N45" s="3073"/>
      <c r="O45" s="3073"/>
      <c r="P45" s="3073"/>
      <c r="Q45" s="3073"/>
      <c r="R45" s="3073"/>
      <c r="S45" s="3073"/>
      <c r="T45" s="3073"/>
      <c r="U45" s="3073"/>
      <c r="V45" s="3073"/>
      <c r="W45" s="3073"/>
      <c r="X45" s="3073"/>
      <c r="Y45" s="3073"/>
    </row>
    <row r="46" spans="1:25" s="2703" customFormat="1">
      <c r="A46" s="2692">
        <f>COUNT($A$5:A45)+1</f>
        <v>6</v>
      </c>
      <c r="B46" s="2698" t="s">
        <v>3900</v>
      </c>
      <c r="C46" s="2935"/>
      <c r="D46" s="2714"/>
      <c r="E46" s="3114"/>
      <c r="F46" s="2713"/>
      <c r="G46" s="3073"/>
      <c r="H46" s="3073"/>
      <c r="I46" s="3073"/>
      <c r="J46" s="3073"/>
      <c r="K46" s="3073"/>
      <c r="L46" s="3073"/>
      <c r="M46" s="3073"/>
      <c r="N46" s="3073"/>
      <c r="O46" s="3073"/>
      <c r="P46" s="3073"/>
      <c r="Q46" s="3073"/>
      <c r="R46" s="3073"/>
      <c r="S46" s="3073"/>
      <c r="T46" s="3073"/>
      <c r="U46" s="3073"/>
      <c r="V46" s="3073"/>
      <c r="W46" s="3073"/>
      <c r="X46" s="3073"/>
      <c r="Y46" s="3073"/>
    </row>
    <row r="47" spans="1:25" s="2703" customFormat="1">
      <c r="A47" s="2692"/>
      <c r="B47" s="2698" t="s">
        <v>3901</v>
      </c>
      <c r="C47" s="2935"/>
      <c r="D47" s="2714"/>
      <c r="E47" s="3114"/>
      <c r="F47" s="2713"/>
      <c r="G47" s="3073"/>
      <c r="H47" s="3073"/>
      <c r="I47" s="3073"/>
      <c r="J47" s="3073"/>
      <c r="K47" s="3073"/>
      <c r="L47" s="3073"/>
      <c r="M47" s="3073"/>
      <c r="N47" s="3073"/>
      <c r="O47" s="3073"/>
      <c r="P47" s="3073"/>
      <c r="Q47" s="3073"/>
      <c r="R47" s="3073"/>
      <c r="S47" s="3073"/>
      <c r="T47" s="3073"/>
      <c r="U47" s="3073"/>
      <c r="V47" s="3073"/>
      <c r="W47" s="3073"/>
      <c r="X47" s="3073"/>
      <c r="Y47" s="3073"/>
    </row>
    <row r="48" spans="1:25" s="2703" customFormat="1">
      <c r="A48" s="2692"/>
      <c r="B48" s="2698" t="s">
        <v>3877</v>
      </c>
      <c r="C48" s="2992"/>
      <c r="D48" s="2713"/>
      <c r="E48" s="3115"/>
      <c r="F48" s="2989"/>
      <c r="G48" s="3073"/>
      <c r="H48" s="3073"/>
      <c r="I48" s="3073"/>
      <c r="J48" s="3073"/>
      <c r="K48" s="3073"/>
      <c r="L48" s="3073"/>
      <c r="M48" s="3073"/>
      <c r="N48" s="3073"/>
      <c r="O48" s="3073"/>
      <c r="P48" s="3073"/>
      <c r="Q48" s="3073"/>
      <c r="R48" s="3073"/>
      <c r="S48" s="3073"/>
      <c r="T48" s="3073"/>
      <c r="U48" s="3073"/>
      <c r="V48" s="3073"/>
      <c r="W48" s="3073"/>
      <c r="X48" s="3073"/>
      <c r="Y48" s="3073"/>
    </row>
    <row r="49" spans="1:25" s="2703" customFormat="1" ht="25.5">
      <c r="A49" s="2692"/>
      <c r="B49" s="2698" t="s">
        <v>3902</v>
      </c>
      <c r="C49" s="2709"/>
      <c r="D49" s="2713"/>
      <c r="E49" s="3114"/>
      <c r="F49" s="2702"/>
      <c r="G49" s="3073"/>
      <c r="H49" s="3073"/>
      <c r="I49" s="3073"/>
      <c r="J49" s="3073"/>
      <c r="K49" s="3073"/>
      <c r="L49" s="3073"/>
      <c r="M49" s="3073"/>
      <c r="N49" s="3073"/>
      <c r="O49" s="3073"/>
      <c r="P49" s="3073"/>
      <c r="Q49" s="3073"/>
      <c r="R49" s="3073"/>
      <c r="S49" s="3073"/>
      <c r="T49" s="3073"/>
      <c r="U49" s="3073"/>
      <c r="V49" s="3073"/>
      <c r="W49" s="3073"/>
      <c r="X49" s="3073"/>
      <c r="Y49" s="3073"/>
    </row>
    <row r="50" spans="1:25" s="2703" customFormat="1">
      <c r="A50" s="2692"/>
      <c r="B50" s="2698" t="s">
        <v>3903</v>
      </c>
      <c r="C50" s="2709"/>
      <c r="D50" s="2713"/>
      <c r="E50" s="3114"/>
      <c r="F50" s="2702"/>
      <c r="G50" s="3073"/>
      <c r="H50" s="3073"/>
      <c r="I50" s="3073"/>
      <c r="J50" s="3073"/>
      <c r="K50" s="3073"/>
      <c r="L50" s="3073"/>
      <c r="M50" s="3073"/>
      <c r="N50" s="3073"/>
      <c r="O50" s="3073"/>
      <c r="P50" s="3073"/>
      <c r="Q50" s="3073"/>
      <c r="R50" s="3073"/>
      <c r="S50" s="3073"/>
      <c r="T50" s="3073"/>
      <c r="U50" s="3073"/>
      <c r="V50" s="3073"/>
      <c r="W50" s="3073"/>
      <c r="X50" s="3073"/>
      <c r="Y50" s="3073"/>
    </row>
    <row r="51" spans="1:25" s="2703" customFormat="1">
      <c r="A51" s="2692"/>
      <c r="B51" s="2698" t="s">
        <v>3898</v>
      </c>
      <c r="C51" s="2709"/>
      <c r="D51" s="2713"/>
      <c r="E51" s="3114"/>
      <c r="F51" s="2702"/>
      <c r="G51" s="3073"/>
      <c r="H51" s="3073"/>
      <c r="I51" s="3073"/>
      <c r="J51" s="3073"/>
      <c r="K51" s="3073"/>
      <c r="L51" s="3073"/>
      <c r="M51" s="3073"/>
      <c r="N51" s="3073"/>
      <c r="O51" s="3073"/>
      <c r="P51" s="3073"/>
      <c r="Q51" s="3073"/>
      <c r="R51" s="3073"/>
      <c r="S51" s="3073"/>
      <c r="T51" s="3073"/>
      <c r="U51" s="3073"/>
      <c r="V51" s="3073"/>
      <c r="W51" s="3073"/>
      <c r="X51" s="3073"/>
      <c r="Y51" s="3073"/>
    </row>
    <row r="52" spans="1:25" s="2703" customFormat="1">
      <c r="A52" s="2692"/>
      <c r="B52" s="2698" t="s">
        <v>3899</v>
      </c>
      <c r="C52" s="2709"/>
      <c r="D52" s="2713"/>
      <c r="E52" s="3114"/>
      <c r="F52" s="2702"/>
      <c r="G52" s="3073"/>
      <c r="H52" s="3073"/>
      <c r="I52" s="3073"/>
      <c r="J52" s="3073"/>
      <c r="K52" s="3073"/>
      <c r="L52" s="3073"/>
      <c r="M52" s="3073"/>
      <c r="N52" s="3073"/>
      <c r="O52" s="3073"/>
      <c r="P52" s="3073"/>
      <c r="Q52" s="3073"/>
      <c r="R52" s="3073"/>
      <c r="S52" s="3073"/>
      <c r="T52" s="3073"/>
      <c r="U52" s="3073"/>
      <c r="V52" s="3073"/>
      <c r="W52" s="3073"/>
      <c r="X52" s="3073"/>
      <c r="Y52" s="3073"/>
    </row>
    <row r="53" spans="1:25" s="2703" customFormat="1">
      <c r="A53" s="2692" t="s">
        <v>2744</v>
      </c>
      <c r="B53" s="2698" t="s">
        <v>3882</v>
      </c>
      <c r="C53" s="2732" t="s">
        <v>84</v>
      </c>
      <c r="D53" s="2713">
        <v>1</v>
      </c>
      <c r="E53" s="3114"/>
      <c r="F53" s="2732">
        <f t="shared" ref="F53" si="5">D53*E53</f>
        <v>0</v>
      </c>
      <c r="G53" s="3073"/>
      <c r="H53" s="3073"/>
      <c r="I53" s="3073"/>
      <c r="J53" s="3073"/>
      <c r="K53" s="3073"/>
      <c r="L53" s="3073"/>
      <c r="M53" s="3073"/>
      <c r="N53" s="3073"/>
      <c r="O53" s="3073"/>
      <c r="P53" s="3073"/>
      <c r="Q53" s="3073"/>
      <c r="R53" s="3073"/>
      <c r="S53" s="3073"/>
      <c r="T53" s="3073"/>
      <c r="U53" s="3073"/>
      <c r="V53" s="3073"/>
      <c r="W53" s="3073"/>
      <c r="X53" s="3073"/>
      <c r="Y53" s="3073"/>
    </row>
    <row r="54" spans="1:25" s="2703" customFormat="1">
      <c r="A54" s="2692"/>
      <c r="B54" s="2698"/>
      <c r="C54" s="2709"/>
      <c r="D54" s="2713"/>
      <c r="E54" s="3114"/>
      <c r="F54" s="2702"/>
      <c r="G54" s="3073"/>
      <c r="H54" s="3073"/>
      <c r="I54" s="3073"/>
      <c r="J54" s="3073"/>
      <c r="K54" s="3073"/>
      <c r="L54" s="3073"/>
      <c r="M54" s="3073"/>
      <c r="N54" s="3073"/>
      <c r="O54" s="3073"/>
      <c r="P54" s="3073"/>
      <c r="Q54" s="3073"/>
      <c r="R54" s="3073"/>
      <c r="S54" s="3073"/>
      <c r="T54" s="3073"/>
      <c r="U54" s="3073"/>
      <c r="V54" s="3073"/>
      <c r="W54" s="3073"/>
      <c r="X54" s="3073"/>
      <c r="Y54" s="3073"/>
    </row>
    <row r="55" spans="1:25" s="2703" customFormat="1">
      <c r="A55" s="2692">
        <f>COUNT($A$5:A54)+1</f>
        <v>7</v>
      </c>
      <c r="B55" s="2698" t="s">
        <v>3904</v>
      </c>
      <c r="C55" s="2709"/>
      <c r="D55" s="2713"/>
      <c r="E55" s="3114"/>
      <c r="F55" s="2702"/>
      <c r="G55" s="3073"/>
      <c r="H55" s="3073"/>
      <c r="I55" s="3073"/>
      <c r="J55" s="3073"/>
      <c r="K55" s="3073"/>
      <c r="L55" s="3073"/>
      <c r="M55" s="3073"/>
      <c r="N55" s="3073"/>
      <c r="O55" s="3073"/>
      <c r="P55" s="3073"/>
      <c r="Q55" s="3073"/>
      <c r="R55" s="3073"/>
      <c r="S55" s="3073"/>
      <c r="T55" s="3073"/>
      <c r="U55" s="3073"/>
      <c r="V55" s="3073"/>
      <c r="W55" s="3073"/>
      <c r="X55" s="3073"/>
      <c r="Y55" s="3073"/>
    </row>
    <row r="56" spans="1:25" s="2703" customFormat="1">
      <c r="A56" s="2692"/>
      <c r="B56" s="2698" t="s">
        <v>3905</v>
      </c>
      <c r="C56" s="2732" t="s">
        <v>84</v>
      </c>
      <c r="D56" s="2713">
        <v>2</v>
      </c>
      <c r="E56" s="3114"/>
      <c r="F56" s="2732">
        <f t="shared" ref="F56" si="6">D56*E56</f>
        <v>0</v>
      </c>
      <c r="G56" s="3073"/>
      <c r="H56" s="3073"/>
      <c r="I56" s="3073"/>
      <c r="J56" s="3073"/>
      <c r="K56" s="3073"/>
      <c r="L56" s="3073"/>
      <c r="M56" s="3073"/>
      <c r="N56" s="3073"/>
      <c r="O56" s="3073"/>
      <c r="P56" s="3073"/>
      <c r="Q56" s="3073"/>
      <c r="R56" s="3073"/>
      <c r="S56" s="3073"/>
      <c r="T56" s="3073"/>
      <c r="U56" s="3073"/>
      <c r="V56" s="3073"/>
      <c r="W56" s="3073"/>
      <c r="X56" s="3073"/>
      <c r="Y56" s="3073"/>
    </row>
    <row r="57" spans="1:25" s="2703" customFormat="1">
      <c r="A57" s="2692"/>
      <c r="B57" s="2698"/>
      <c r="C57" s="2732"/>
      <c r="D57" s="2713"/>
      <c r="E57" s="3114"/>
      <c r="F57" s="2732"/>
      <c r="G57" s="3073"/>
      <c r="H57" s="3073"/>
      <c r="I57" s="3073"/>
      <c r="J57" s="3073"/>
      <c r="K57" s="3073"/>
      <c r="L57" s="3073"/>
      <c r="M57" s="3073"/>
      <c r="N57" s="3073"/>
      <c r="O57" s="3073"/>
      <c r="P57" s="3073"/>
      <c r="Q57" s="3073"/>
      <c r="R57" s="3073"/>
      <c r="S57" s="3073"/>
      <c r="T57" s="3073"/>
      <c r="U57" s="3073"/>
      <c r="V57" s="3073"/>
      <c r="W57" s="3073"/>
      <c r="X57" s="3073"/>
      <c r="Y57" s="3073"/>
    </row>
    <row r="58" spans="1:25" s="2703" customFormat="1" ht="51">
      <c r="A58" s="2709">
        <f>COUNT($A$3:A57)+1</f>
        <v>8</v>
      </c>
      <c r="B58" s="2737" t="s">
        <v>3611</v>
      </c>
      <c r="C58" s="2924"/>
      <c r="D58" s="2714"/>
      <c r="E58" s="3045"/>
      <c r="F58" s="2713"/>
      <c r="G58" s="3073"/>
      <c r="H58" s="3073"/>
      <c r="I58" s="3073"/>
      <c r="J58" s="3073"/>
      <c r="K58" s="3073"/>
      <c r="L58" s="3073"/>
      <c r="M58" s="3073"/>
      <c r="N58" s="3073"/>
      <c r="O58" s="3073"/>
      <c r="P58" s="3073"/>
      <c r="Q58" s="3073"/>
      <c r="R58" s="3073"/>
      <c r="S58" s="3073"/>
      <c r="T58" s="3073"/>
      <c r="U58" s="3073"/>
      <c r="V58" s="3073"/>
      <c r="W58" s="3073"/>
      <c r="X58" s="3073"/>
      <c r="Y58" s="3073"/>
    </row>
    <row r="59" spans="1:25" s="2703" customFormat="1">
      <c r="A59" s="2753"/>
      <c r="B59" s="2737" t="s">
        <v>3612</v>
      </c>
      <c r="C59" s="2924" t="s">
        <v>84</v>
      </c>
      <c r="D59" s="2714">
        <v>1</v>
      </c>
      <c r="E59" s="3045"/>
      <c r="F59" s="2713">
        <f>D59*E59</f>
        <v>0</v>
      </c>
      <c r="G59" s="3073"/>
      <c r="H59" s="3073"/>
      <c r="I59" s="3073"/>
      <c r="J59" s="3073"/>
      <c r="K59" s="3073"/>
      <c r="L59" s="3073"/>
      <c r="M59" s="3073"/>
      <c r="N59" s="3073"/>
      <c r="O59" s="3073"/>
      <c r="P59" s="3073"/>
      <c r="Q59" s="3073"/>
      <c r="R59" s="3073"/>
      <c r="S59" s="3073"/>
      <c r="T59" s="3073"/>
      <c r="U59" s="3073"/>
      <c r="V59" s="3073"/>
      <c r="W59" s="3073"/>
      <c r="X59" s="3073"/>
      <c r="Y59" s="3073"/>
    </row>
    <row r="60" spans="1:25" s="2703" customFormat="1">
      <c r="A60" s="2692"/>
      <c r="B60" s="2698"/>
      <c r="C60" s="2732"/>
      <c r="D60" s="2713"/>
      <c r="E60" s="3114"/>
      <c r="F60" s="2732"/>
      <c r="G60" s="3073"/>
      <c r="H60" s="3073"/>
      <c r="I60" s="3073"/>
      <c r="J60" s="3073"/>
      <c r="K60" s="3073"/>
      <c r="L60" s="3073"/>
      <c r="M60" s="3073"/>
      <c r="N60" s="3073"/>
      <c r="O60" s="3073"/>
      <c r="P60" s="3073"/>
      <c r="Q60" s="3073"/>
      <c r="R60" s="3073"/>
      <c r="S60" s="3073"/>
      <c r="T60" s="3073"/>
      <c r="U60" s="3073"/>
      <c r="V60" s="3073"/>
      <c r="W60" s="3073"/>
      <c r="X60" s="3073"/>
      <c r="Y60" s="3073"/>
    </row>
    <row r="61" spans="1:25" s="2703" customFormat="1" ht="25.5">
      <c r="A61" s="2692">
        <f>COUNT($A$2:A60)+1</f>
        <v>9</v>
      </c>
      <c r="B61" s="2729" t="s">
        <v>3906</v>
      </c>
      <c r="C61" s="2924"/>
      <c r="D61" s="2714"/>
      <c r="E61" s="3045"/>
      <c r="F61" s="2993"/>
      <c r="G61" s="3073"/>
      <c r="H61" s="3073"/>
      <c r="I61" s="3073"/>
      <c r="J61" s="3073"/>
      <c r="K61" s="3073"/>
      <c r="L61" s="3073"/>
      <c r="M61" s="3073"/>
      <c r="N61" s="3073"/>
      <c r="O61" s="3073"/>
      <c r="P61" s="3073"/>
      <c r="Q61" s="3073"/>
      <c r="R61" s="3073"/>
      <c r="S61" s="3073"/>
      <c r="T61" s="3073"/>
      <c r="U61" s="3073"/>
      <c r="V61" s="3073"/>
      <c r="W61" s="3073"/>
      <c r="X61" s="3073"/>
      <c r="Y61" s="3073"/>
    </row>
    <row r="62" spans="1:25" s="2703" customFormat="1">
      <c r="A62" s="2739"/>
      <c r="B62" s="2759" t="s">
        <v>3907</v>
      </c>
      <c r="C62" s="2924" t="s">
        <v>84</v>
      </c>
      <c r="D62" s="2714">
        <v>2</v>
      </c>
      <c r="E62" s="3116"/>
      <c r="F62" s="2993">
        <f t="shared" ref="F62" si="7">D62*E62</f>
        <v>0</v>
      </c>
      <c r="G62" s="3073"/>
      <c r="H62" s="3073"/>
      <c r="I62" s="3073"/>
      <c r="J62" s="3073"/>
      <c r="K62" s="3073"/>
      <c r="L62" s="3073"/>
      <c r="M62" s="3073"/>
      <c r="N62" s="3073"/>
      <c r="O62" s="3073"/>
      <c r="P62" s="3073"/>
      <c r="Q62" s="3073"/>
      <c r="R62" s="3073"/>
      <c r="S62" s="3073"/>
      <c r="T62" s="3073"/>
      <c r="U62" s="3073"/>
      <c r="V62" s="3073"/>
      <c r="W62" s="3073"/>
      <c r="X62" s="3073"/>
      <c r="Y62" s="3073"/>
    </row>
    <row r="63" spans="1:25" s="2703" customFormat="1">
      <c r="A63" s="2692"/>
      <c r="B63" s="2698"/>
      <c r="C63" s="2732"/>
      <c r="D63" s="2713"/>
      <c r="E63" s="3114"/>
      <c r="F63" s="2732"/>
      <c r="G63" s="3073"/>
      <c r="H63" s="3073"/>
      <c r="I63" s="3073"/>
      <c r="J63" s="3073"/>
      <c r="K63" s="3073"/>
      <c r="L63" s="3073"/>
      <c r="M63" s="3073"/>
      <c r="N63" s="3073"/>
      <c r="O63" s="3073"/>
      <c r="P63" s="3073"/>
      <c r="Q63" s="3073"/>
      <c r="R63" s="3073"/>
      <c r="S63" s="3073"/>
      <c r="T63" s="3073"/>
      <c r="U63" s="3073"/>
      <c r="V63" s="3073"/>
      <c r="W63" s="3073"/>
      <c r="X63" s="3073"/>
      <c r="Y63" s="3073"/>
    </row>
    <row r="64" spans="1:25" s="2703" customFormat="1">
      <c r="A64" s="2692"/>
      <c r="B64" s="2984" t="s">
        <v>3908</v>
      </c>
      <c r="C64" s="2732"/>
      <c r="D64" s="2713"/>
      <c r="E64" s="3114"/>
      <c r="F64" s="2732"/>
      <c r="G64" s="3073"/>
      <c r="H64" s="3073"/>
      <c r="I64" s="3073"/>
      <c r="J64" s="3073"/>
      <c r="K64" s="3073"/>
      <c r="L64" s="3073"/>
      <c r="M64" s="3073"/>
      <c r="N64" s="3073"/>
      <c r="O64" s="3073"/>
      <c r="P64" s="3073"/>
      <c r="Q64" s="3073"/>
      <c r="R64" s="3073"/>
      <c r="S64" s="3073"/>
      <c r="T64" s="3073"/>
      <c r="U64" s="3073"/>
      <c r="V64" s="3073"/>
      <c r="W64" s="3073"/>
      <c r="X64" s="3073"/>
      <c r="Y64" s="3073"/>
    </row>
    <row r="65" spans="1:25" s="2703" customFormat="1">
      <c r="A65" s="2709">
        <f>COUNT($A$3:A64)+1</f>
        <v>10</v>
      </c>
      <c r="B65" s="2983" t="s">
        <v>3909</v>
      </c>
      <c r="C65" s="2732"/>
      <c r="D65" s="2713"/>
      <c r="E65" s="3114"/>
      <c r="F65" s="2732"/>
      <c r="G65" s="3073"/>
      <c r="H65" s="3073"/>
      <c r="I65" s="3073"/>
      <c r="J65" s="3073"/>
      <c r="K65" s="3073"/>
      <c r="L65" s="3073"/>
      <c r="M65" s="3073"/>
      <c r="N65" s="3073"/>
      <c r="O65" s="3073"/>
      <c r="P65" s="3073"/>
      <c r="Q65" s="3073"/>
      <c r="R65" s="3073"/>
      <c r="S65" s="3073"/>
      <c r="T65" s="3073"/>
      <c r="U65" s="3073"/>
      <c r="V65" s="3073"/>
      <c r="W65" s="3073"/>
      <c r="X65" s="3073"/>
      <c r="Y65" s="3073"/>
    </row>
    <row r="66" spans="1:25" s="2703" customFormat="1">
      <c r="A66" s="2692"/>
      <c r="B66" s="2983" t="s">
        <v>3910</v>
      </c>
      <c r="C66" s="2732"/>
      <c r="D66" s="2713"/>
      <c r="E66" s="3114"/>
      <c r="F66" s="2732"/>
      <c r="G66" s="3073"/>
      <c r="H66" s="3073"/>
      <c r="I66" s="3073"/>
      <c r="J66" s="3073"/>
      <c r="K66" s="3073"/>
      <c r="L66" s="3073"/>
      <c r="M66" s="3073"/>
      <c r="N66" s="3073"/>
      <c r="O66" s="3073"/>
      <c r="P66" s="3073"/>
      <c r="Q66" s="3073"/>
      <c r="R66" s="3073"/>
      <c r="S66" s="3073"/>
      <c r="T66" s="3073"/>
      <c r="U66" s="3073"/>
      <c r="V66" s="3073"/>
      <c r="W66" s="3073"/>
      <c r="X66" s="3073"/>
      <c r="Y66" s="3073"/>
    </row>
    <row r="67" spans="1:25" s="2703" customFormat="1">
      <c r="A67" s="2692"/>
      <c r="B67" s="2983" t="s">
        <v>3911</v>
      </c>
      <c r="C67" s="2732"/>
      <c r="D67" s="2713"/>
      <c r="E67" s="3114"/>
      <c r="F67" s="2732"/>
      <c r="G67" s="3073"/>
      <c r="H67" s="3073"/>
      <c r="I67" s="3073"/>
      <c r="J67" s="3073"/>
      <c r="K67" s="3073"/>
      <c r="L67" s="3073"/>
      <c r="M67" s="3073"/>
      <c r="N67" s="3073"/>
      <c r="O67" s="3073"/>
      <c r="P67" s="3073"/>
      <c r="Q67" s="3073"/>
      <c r="R67" s="3073"/>
      <c r="S67" s="3073"/>
      <c r="T67" s="3073"/>
      <c r="U67" s="3073"/>
      <c r="V67" s="3073"/>
      <c r="W67" s="3073"/>
      <c r="X67" s="3073"/>
      <c r="Y67" s="3073"/>
    </row>
    <row r="68" spans="1:25" s="2703" customFormat="1">
      <c r="A68" s="2692"/>
      <c r="B68" s="2983" t="s">
        <v>3912</v>
      </c>
      <c r="C68" s="2924" t="s">
        <v>84</v>
      </c>
      <c r="D68" s="2714">
        <v>3</v>
      </c>
      <c r="E68" s="3116"/>
      <c r="F68" s="2993">
        <f t="shared" ref="F68" si="8">D68*E68</f>
        <v>0</v>
      </c>
      <c r="G68" s="3073"/>
      <c r="H68" s="3073"/>
      <c r="I68" s="3073"/>
      <c r="J68" s="3073"/>
      <c r="K68" s="3073"/>
      <c r="L68" s="3073"/>
      <c r="M68" s="3073"/>
      <c r="N68" s="3073"/>
      <c r="O68" s="3073"/>
      <c r="P68" s="3073"/>
      <c r="Q68" s="3073"/>
      <c r="R68" s="3073"/>
      <c r="S68" s="3073"/>
      <c r="T68" s="3073"/>
      <c r="U68" s="3073"/>
      <c r="V68" s="3073"/>
      <c r="W68" s="3073"/>
      <c r="X68" s="3073"/>
      <c r="Y68" s="3073"/>
    </row>
    <row r="69" spans="1:25" s="2703" customFormat="1">
      <c r="A69" s="2692"/>
      <c r="B69" s="2698"/>
      <c r="C69" s="2732"/>
      <c r="D69" s="2713"/>
      <c r="E69" s="3114"/>
      <c r="F69" s="2732"/>
      <c r="G69" s="3073"/>
      <c r="H69" s="3073"/>
      <c r="I69" s="3073"/>
      <c r="J69" s="3073"/>
      <c r="K69" s="3073"/>
      <c r="L69" s="3073"/>
      <c r="M69" s="3073"/>
      <c r="N69" s="3073"/>
      <c r="O69" s="3073"/>
      <c r="P69" s="3073"/>
      <c r="Q69" s="3073"/>
      <c r="R69" s="3073"/>
      <c r="S69" s="3073"/>
      <c r="T69" s="3073"/>
      <c r="U69" s="3073"/>
      <c r="V69" s="3073"/>
      <c r="W69" s="3073"/>
      <c r="X69" s="3073"/>
      <c r="Y69" s="3073"/>
    </row>
    <row r="70" spans="1:25" s="2703" customFormat="1">
      <c r="A70" s="2692"/>
      <c r="B70" s="2984" t="s">
        <v>2737</v>
      </c>
      <c r="C70" s="2732"/>
      <c r="D70" s="2713"/>
      <c r="E70" s="3114"/>
      <c r="F70" s="2732"/>
      <c r="G70" s="3073"/>
      <c r="H70" s="3073"/>
      <c r="I70" s="3073"/>
      <c r="J70" s="3073"/>
      <c r="K70" s="3073"/>
      <c r="L70" s="3073"/>
      <c r="M70" s="3073"/>
      <c r="N70" s="3073"/>
      <c r="O70" s="3073"/>
      <c r="P70" s="3073"/>
      <c r="Q70" s="3073"/>
      <c r="R70" s="3073"/>
      <c r="S70" s="3073"/>
      <c r="T70" s="3073"/>
      <c r="U70" s="3073"/>
      <c r="V70" s="3073"/>
      <c r="W70" s="3073"/>
      <c r="X70" s="3073"/>
      <c r="Y70" s="3073"/>
    </row>
    <row r="71" spans="1:25" s="2703" customFormat="1">
      <c r="A71" s="2709">
        <f>COUNT($A$3:A70)+1</f>
        <v>11</v>
      </c>
      <c r="B71" s="2698" t="s">
        <v>3894</v>
      </c>
      <c r="C71" s="2935"/>
      <c r="D71" s="2714"/>
      <c r="E71" s="3114"/>
      <c r="F71" s="2713"/>
      <c r="G71" s="3073"/>
      <c r="H71" s="3073"/>
      <c r="I71" s="3073"/>
      <c r="J71" s="3073"/>
      <c r="K71" s="3073"/>
      <c r="L71" s="3073"/>
      <c r="M71" s="3073"/>
      <c r="N71" s="3073"/>
      <c r="O71" s="3073"/>
      <c r="P71" s="3073"/>
      <c r="Q71" s="3073"/>
      <c r="R71" s="3073"/>
      <c r="S71" s="3073"/>
      <c r="T71" s="3073"/>
      <c r="U71" s="3073"/>
      <c r="V71" s="3073"/>
      <c r="W71" s="3073"/>
      <c r="X71" s="3073"/>
      <c r="Y71" s="3073"/>
    </row>
    <row r="72" spans="1:25" s="2703" customFormat="1" ht="25.5">
      <c r="A72" s="2692"/>
      <c r="B72" s="2698" t="s">
        <v>3895</v>
      </c>
      <c r="C72" s="2935"/>
      <c r="D72" s="2714"/>
      <c r="E72" s="3114"/>
      <c r="F72" s="2713"/>
      <c r="G72" s="3073"/>
      <c r="H72" s="3073"/>
      <c r="I72" s="3073"/>
      <c r="J72" s="3073"/>
      <c r="K72" s="3073"/>
      <c r="L72" s="3073"/>
      <c r="M72" s="3073"/>
      <c r="N72" s="3073"/>
      <c r="O72" s="3073"/>
      <c r="P72" s="3073"/>
      <c r="Q72" s="3073"/>
      <c r="R72" s="3073"/>
      <c r="S72" s="3073"/>
      <c r="T72" s="3073"/>
      <c r="U72" s="3073"/>
      <c r="V72" s="3073"/>
      <c r="W72" s="3073"/>
      <c r="X72" s="3073"/>
      <c r="Y72" s="3073"/>
    </row>
    <row r="73" spans="1:25" s="2703" customFormat="1">
      <c r="A73" s="2692"/>
      <c r="B73" s="2698" t="s">
        <v>3877</v>
      </c>
      <c r="C73" s="2992"/>
      <c r="D73" s="2713"/>
      <c r="E73" s="3115"/>
      <c r="F73" s="2989"/>
      <c r="G73" s="3073"/>
      <c r="H73" s="3073"/>
      <c r="I73" s="3073"/>
      <c r="J73" s="3073"/>
      <c r="K73" s="3073"/>
      <c r="L73" s="3073"/>
      <c r="M73" s="3073"/>
      <c r="N73" s="3073"/>
      <c r="O73" s="3073"/>
      <c r="P73" s="3073"/>
      <c r="Q73" s="3073"/>
      <c r="R73" s="3073"/>
      <c r="S73" s="3073"/>
      <c r="T73" s="3073"/>
      <c r="U73" s="3073"/>
      <c r="V73" s="3073"/>
      <c r="W73" s="3073"/>
      <c r="X73" s="3073"/>
      <c r="Y73" s="3073"/>
    </row>
    <row r="74" spans="1:25" s="2703" customFormat="1">
      <c r="A74" s="2692"/>
      <c r="B74" s="2698" t="s">
        <v>3896</v>
      </c>
      <c r="C74" s="2709"/>
      <c r="D74" s="2713"/>
      <c r="E74" s="3114"/>
      <c r="F74" s="2702"/>
      <c r="G74" s="3073"/>
      <c r="H74" s="3073"/>
      <c r="I74" s="3073"/>
      <c r="J74" s="3073"/>
      <c r="K74" s="3073"/>
      <c r="L74" s="3073"/>
      <c r="M74" s="3073"/>
      <c r="N74" s="3073"/>
      <c r="O74" s="3073"/>
      <c r="P74" s="3073"/>
      <c r="Q74" s="3073"/>
      <c r="R74" s="3073"/>
      <c r="S74" s="3073"/>
      <c r="T74" s="3073"/>
      <c r="U74" s="3073"/>
      <c r="V74" s="3073"/>
      <c r="W74" s="3073"/>
      <c r="X74" s="3073"/>
      <c r="Y74" s="3073"/>
    </row>
    <row r="75" spans="1:25" s="2703" customFormat="1">
      <c r="A75" s="2692"/>
      <c r="B75" s="2698" t="s">
        <v>3903</v>
      </c>
      <c r="C75" s="2709"/>
      <c r="D75" s="2713"/>
      <c r="E75" s="3114"/>
      <c r="F75" s="2702"/>
      <c r="G75" s="3073"/>
      <c r="H75" s="3073"/>
      <c r="I75" s="3073"/>
      <c r="J75" s="3073"/>
      <c r="K75" s="3073"/>
      <c r="L75" s="3073"/>
      <c r="M75" s="3073"/>
      <c r="N75" s="3073"/>
      <c r="O75" s="3073"/>
      <c r="P75" s="3073"/>
      <c r="Q75" s="3073"/>
      <c r="R75" s="3073"/>
      <c r="S75" s="3073"/>
      <c r="T75" s="3073"/>
      <c r="U75" s="3073"/>
      <c r="V75" s="3073"/>
      <c r="W75" s="3073"/>
      <c r="X75" s="3073"/>
      <c r="Y75" s="3073"/>
    </row>
    <row r="76" spans="1:25" s="2703" customFormat="1">
      <c r="A76" s="2692"/>
      <c r="B76" s="2698" t="s">
        <v>3898</v>
      </c>
      <c r="C76" s="2709"/>
      <c r="D76" s="2713"/>
      <c r="E76" s="3114"/>
      <c r="F76" s="2702"/>
      <c r="G76" s="3073"/>
      <c r="H76" s="3073"/>
      <c r="I76" s="3073"/>
      <c r="J76" s="3073"/>
      <c r="K76" s="3073"/>
      <c r="L76" s="3073"/>
      <c r="M76" s="3073"/>
      <c r="N76" s="3073"/>
      <c r="O76" s="3073"/>
      <c r="P76" s="3073"/>
      <c r="Q76" s="3073"/>
      <c r="R76" s="3073"/>
      <c r="S76" s="3073"/>
      <c r="T76" s="3073"/>
      <c r="U76" s="3073"/>
      <c r="V76" s="3073"/>
      <c r="W76" s="3073"/>
      <c r="X76" s="3073"/>
      <c r="Y76" s="3073"/>
    </row>
    <row r="77" spans="1:25" s="2703" customFormat="1">
      <c r="A77" s="2692"/>
      <c r="B77" s="2698" t="s">
        <v>3899</v>
      </c>
      <c r="C77" s="2709"/>
      <c r="D77" s="2713"/>
      <c r="E77" s="3114"/>
      <c r="F77" s="2702"/>
      <c r="G77" s="3073"/>
      <c r="H77" s="3073"/>
      <c r="I77" s="3073"/>
      <c r="J77" s="3073"/>
      <c r="K77" s="3073"/>
      <c r="L77" s="3073"/>
      <c r="M77" s="3073"/>
      <c r="N77" s="3073"/>
      <c r="O77" s="3073"/>
      <c r="P77" s="3073"/>
      <c r="Q77" s="3073"/>
      <c r="R77" s="3073"/>
      <c r="S77" s="3073"/>
      <c r="T77" s="3073"/>
      <c r="U77" s="3073"/>
      <c r="V77" s="3073"/>
      <c r="W77" s="3073"/>
      <c r="X77" s="3073"/>
      <c r="Y77" s="3073"/>
    </row>
    <row r="78" spans="1:25" s="2703" customFormat="1">
      <c r="A78" s="2692"/>
      <c r="B78" s="2698" t="s">
        <v>3882</v>
      </c>
      <c r="C78" s="2732" t="s">
        <v>84</v>
      </c>
      <c r="D78" s="2713">
        <v>1</v>
      </c>
      <c r="E78" s="3114"/>
      <c r="F78" s="2732">
        <f t="shared" ref="F78" si="9">D78*E78</f>
        <v>0</v>
      </c>
      <c r="G78" s="3073"/>
      <c r="H78" s="3073"/>
      <c r="I78" s="3073"/>
      <c r="J78" s="3073"/>
      <c r="K78" s="3073"/>
      <c r="L78" s="3073"/>
      <c r="M78" s="3073"/>
      <c r="N78" s="3073"/>
      <c r="O78" s="3073"/>
      <c r="P78" s="3073"/>
      <c r="Q78" s="3073"/>
      <c r="R78" s="3073"/>
      <c r="S78" s="3073"/>
      <c r="T78" s="3073"/>
      <c r="U78" s="3073"/>
      <c r="V78" s="3073"/>
      <c r="W78" s="3073"/>
      <c r="X78" s="3073"/>
      <c r="Y78" s="3073"/>
    </row>
    <row r="79" spans="1:25" s="2703" customFormat="1">
      <c r="A79" s="2692"/>
      <c r="B79" s="2698"/>
      <c r="C79" s="2732"/>
      <c r="D79" s="2713"/>
      <c r="E79" s="3114"/>
      <c r="F79" s="2732"/>
      <c r="G79" s="3073"/>
      <c r="H79" s="3073"/>
      <c r="I79" s="3073"/>
      <c r="J79" s="3073"/>
      <c r="K79" s="3073"/>
      <c r="L79" s="3073"/>
      <c r="M79" s="3073"/>
      <c r="N79" s="3073"/>
      <c r="O79" s="3073"/>
      <c r="P79" s="3073"/>
      <c r="Q79" s="3073"/>
      <c r="R79" s="3073"/>
      <c r="S79" s="3073"/>
      <c r="T79" s="3073"/>
      <c r="U79" s="3073"/>
      <c r="V79" s="3073"/>
      <c r="W79" s="3073"/>
      <c r="X79" s="3073"/>
      <c r="Y79" s="3073"/>
    </row>
    <row r="80" spans="1:25" s="2703" customFormat="1" ht="51">
      <c r="A80" s="2709">
        <f>COUNT($A$3:A79)+1</f>
        <v>12</v>
      </c>
      <c r="B80" s="2737" t="s">
        <v>3611</v>
      </c>
      <c r="C80" s="2924"/>
      <c r="D80" s="2714"/>
      <c r="E80" s="3045"/>
      <c r="F80" s="2713"/>
      <c r="G80" s="3073"/>
      <c r="H80" s="3073"/>
      <c r="I80" s="3073"/>
      <c r="J80" s="3073"/>
      <c r="K80" s="3073"/>
      <c r="L80" s="3073"/>
      <c r="M80" s="3073"/>
      <c r="N80" s="3073"/>
      <c r="O80" s="3073"/>
      <c r="P80" s="3073"/>
      <c r="Q80" s="3073"/>
      <c r="R80" s="3073"/>
      <c r="S80" s="3073"/>
      <c r="T80" s="3073"/>
      <c r="U80" s="3073"/>
      <c r="V80" s="3073"/>
      <c r="W80" s="3073"/>
      <c r="X80" s="3073"/>
      <c r="Y80" s="3073"/>
    </row>
    <row r="81" spans="1:25" s="2703" customFormat="1">
      <c r="A81" s="2753"/>
      <c r="B81" s="2737" t="s">
        <v>3612</v>
      </c>
      <c r="C81" s="2924" t="s">
        <v>84</v>
      </c>
      <c r="D81" s="2714">
        <v>2</v>
      </c>
      <c r="E81" s="3045"/>
      <c r="F81" s="2713">
        <f>D81*E81</f>
        <v>0</v>
      </c>
      <c r="G81" s="3073"/>
      <c r="H81" s="3073"/>
      <c r="I81" s="3073"/>
      <c r="J81" s="3073"/>
      <c r="K81" s="3073"/>
      <c r="L81" s="3073"/>
      <c r="M81" s="3073"/>
      <c r="N81" s="3073"/>
      <c r="O81" s="3073"/>
      <c r="P81" s="3073"/>
      <c r="Q81" s="3073"/>
      <c r="R81" s="3073"/>
      <c r="S81" s="3073"/>
      <c r="T81" s="3073"/>
      <c r="U81" s="3073"/>
      <c r="V81" s="3073"/>
      <c r="W81" s="3073"/>
      <c r="X81" s="3073"/>
      <c r="Y81" s="3073"/>
    </row>
    <row r="82" spans="1:25" s="2703" customFormat="1">
      <c r="A82" s="2692"/>
      <c r="B82" s="2698"/>
      <c r="C82" s="2709"/>
      <c r="D82" s="2713"/>
      <c r="E82" s="3114"/>
      <c r="F82" s="2702"/>
      <c r="G82" s="3073"/>
      <c r="H82" s="3073"/>
      <c r="I82" s="3073"/>
      <c r="J82" s="3073"/>
      <c r="K82" s="3073"/>
      <c r="L82" s="3073"/>
      <c r="M82" s="3073"/>
      <c r="N82" s="3073"/>
      <c r="O82" s="3073"/>
      <c r="P82" s="3073"/>
      <c r="Q82" s="3073"/>
      <c r="R82" s="3073"/>
      <c r="S82" s="3073"/>
      <c r="T82" s="3073"/>
      <c r="U82" s="3073"/>
      <c r="V82" s="3073"/>
      <c r="W82" s="3073"/>
      <c r="X82" s="3073"/>
      <c r="Y82" s="3073"/>
    </row>
    <row r="83" spans="1:25" s="2703" customFormat="1">
      <c r="A83" s="2692"/>
      <c r="B83" s="2984" t="s">
        <v>3913</v>
      </c>
      <c r="C83" s="2709"/>
      <c r="D83" s="2713"/>
      <c r="E83" s="3114"/>
      <c r="F83" s="2702"/>
      <c r="G83" s="3073"/>
      <c r="H83" s="3073"/>
      <c r="I83" s="3073"/>
      <c r="J83" s="3073"/>
      <c r="K83" s="3073"/>
      <c r="L83" s="3073"/>
      <c r="M83" s="3073"/>
      <c r="N83" s="3073"/>
      <c r="O83" s="3073"/>
      <c r="P83" s="3073"/>
      <c r="Q83" s="3073"/>
      <c r="R83" s="3073"/>
      <c r="S83" s="3073"/>
      <c r="T83" s="3073"/>
      <c r="U83" s="3073"/>
      <c r="V83" s="3073"/>
      <c r="W83" s="3073"/>
      <c r="X83" s="3073"/>
      <c r="Y83" s="3073"/>
    </row>
    <row r="84" spans="1:25" s="2703" customFormat="1">
      <c r="A84" s="2709">
        <f>COUNT($A$3:A83)+1</f>
        <v>13</v>
      </c>
      <c r="B84" s="2698" t="s">
        <v>3894</v>
      </c>
      <c r="C84" s="2935"/>
      <c r="D84" s="2714"/>
      <c r="E84" s="3114"/>
      <c r="F84" s="2713"/>
      <c r="G84" s="3073"/>
      <c r="H84" s="3073"/>
      <c r="I84" s="3073"/>
      <c r="J84" s="3073"/>
      <c r="K84" s="3073"/>
      <c r="L84" s="3073"/>
      <c r="M84" s="3073"/>
      <c r="N84" s="3073"/>
      <c r="O84" s="3073"/>
      <c r="P84" s="3073"/>
      <c r="Q84" s="3073"/>
      <c r="R84" s="3073"/>
      <c r="S84" s="3073"/>
      <c r="T84" s="3073"/>
      <c r="U84" s="3073"/>
      <c r="V84" s="3073"/>
      <c r="W84" s="3073"/>
      <c r="X84" s="3073"/>
      <c r="Y84" s="3073"/>
    </row>
    <row r="85" spans="1:25" s="2703" customFormat="1" ht="25.5">
      <c r="A85" s="2692"/>
      <c r="B85" s="2698" t="s">
        <v>3895</v>
      </c>
      <c r="C85" s="2935"/>
      <c r="D85" s="2714"/>
      <c r="E85" s="3114"/>
      <c r="F85" s="2713"/>
      <c r="G85" s="3073"/>
      <c r="H85" s="3073"/>
      <c r="I85" s="3073"/>
      <c r="J85" s="3073"/>
      <c r="K85" s="3073"/>
      <c r="L85" s="3073"/>
      <c r="M85" s="3073"/>
      <c r="N85" s="3073"/>
      <c r="O85" s="3073"/>
      <c r="P85" s="3073"/>
      <c r="Q85" s="3073"/>
      <c r="R85" s="3073"/>
      <c r="S85" s="3073"/>
      <c r="T85" s="3073"/>
      <c r="U85" s="3073"/>
      <c r="V85" s="3073"/>
      <c r="W85" s="3073"/>
      <c r="X85" s="3073"/>
      <c r="Y85" s="3073"/>
    </row>
    <row r="86" spans="1:25" s="2703" customFormat="1">
      <c r="A86" s="2692"/>
      <c r="B86" s="2698" t="s">
        <v>3877</v>
      </c>
      <c r="C86" s="2992"/>
      <c r="D86" s="2713"/>
      <c r="E86" s="3115"/>
      <c r="F86" s="2989"/>
      <c r="G86" s="3073"/>
      <c r="H86" s="3073"/>
      <c r="I86" s="3073"/>
      <c r="J86" s="3073"/>
      <c r="K86" s="3073"/>
      <c r="L86" s="3073"/>
      <c r="M86" s="3073"/>
      <c r="N86" s="3073"/>
      <c r="O86" s="3073"/>
      <c r="P86" s="3073"/>
      <c r="Q86" s="3073"/>
      <c r="R86" s="3073"/>
      <c r="S86" s="3073"/>
      <c r="T86" s="3073"/>
      <c r="U86" s="3073"/>
      <c r="V86" s="3073"/>
      <c r="W86" s="3073"/>
      <c r="X86" s="3073"/>
      <c r="Y86" s="3073"/>
    </row>
    <row r="87" spans="1:25" s="2703" customFormat="1">
      <c r="A87" s="2692"/>
      <c r="B87" s="2698" t="s">
        <v>3896</v>
      </c>
      <c r="C87" s="2709"/>
      <c r="D87" s="2713"/>
      <c r="E87" s="3114"/>
      <c r="F87" s="2702"/>
      <c r="G87" s="3073"/>
      <c r="H87" s="3073"/>
      <c r="I87" s="3073"/>
      <c r="J87" s="3073"/>
      <c r="K87" s="3073"/>
      <c r="L87" s="3073"/>
      <c r="M87" s="3073"/>
      <c r="N87" s="3073"/>
      <c r="O87" s="3073"/>
      <c r="P87" s="3073"/>
      <c r="Q87" s="3073"/>
      <c r="R87" s="3073"/>
      <c r="S87" s="3073"/>
      <c r="T87" s="3073"/>
      <c r="U87" s="3073"/>
      <c r="V87" s="3073"/>
      <c r="W87" s="3073"/>
      <c r="X87" s="3073"/>
      <c r="Y87" s="3073"/>
    </row>
    <row r="88" spans="1:25" s="2703" customFormat="1">
      <c r="A88" s="2692"/>
      <c r="B88" s="2698" t="s">
        <v>3914</v>
      </c>
      <c r="C88" s="2709"/>
      <c r="D88" s="2713"/>
      <c r="E88" s="3114"/>
      <c r="F88" s="2702"/>
      <c r="G88" s="3073"/>
      <c r="H88" s="3073"/>
      <c r="I88" s="3073"/>
      <c r="J88" s="3073"/>
      <c r="K88" s="3073"/>
      <c r="L88" s="3073"/>
      <c r="M88" s="3073"/>
      <c r="N88" s="3073"/>
      <c r="O88" s="3073"/>
      <c r="P88" s="3073"/>
      <c r="Q88" s="3073"/>
      <c r="R88" s="3073"/>
      <c r="S88" s="3073"/>
      <c r="T88" s="3073"/>
      <c r="U88" s="3073"/>
      <c r="V88" s="3073"/>
      <c r="W88" s="3073"/>
      <c r="X88" s="3073"/>
      <c r="Y88" s="3073"/>
    </row>
    <row r="89" spans="1:25" s="2703" customFormat="1">
      <c r="A89" s="2692"/>
      <c r="B89" s="2698" t="s">
        <v>3915</v>
      </c>
      <c r="C89" s="2709"/>
      <c r="D89" s="2713"/>
      <c r="E89" s="3114"/>
      <c r="F89" s="2702"/>
      <c r="G89" s="3073"/>
      <c r="H89" s="3073"/>
      <c r="I89" s="3073"/>
      <c r="J89" s="3073"/>
      <c r="K89" s="3073"/>
      <c r="L89" s="3073"/>
      <c r="M89" s="3073"/>
      <c r="N89" s="3073"/>
      <c r="O89" s="3073"/>
      <c r="P89" s="3073"/>
      <c r="Q89" s="3073"/>
      <c r="R89" s="3073"/>
      <c r="S89" s="3073"/>
      <c r="T89" s="3073"/>
      <c r="U89" s="3073"/>
      <c r="V89" s="3073"/>
      <c r="W89" s="3073"/>
      <c r="X89" s="3073"/>
      <c r="Y89" s="3073"/>
    </row>
    <row r="90" spans="1:25" s="2703" customFormat="1">
      <c r="A90" s="2692"/>
      <c r="B90" s="2698" t="s">
        <v>3899</v>
      </c>
      <c r="C90" s="2709"/>
      <c r="D90" s="2713"/>
      <c r="E90" s="3114"/>
      <c r="F90" s="2702"/>
      <c r="G90" s="3073"/>
      <c r="H90" s="3073"/>
      <c r="I90" s="3073"/>
      <c r="J90" s="3073"/>
      <c r="K90" s="3073"/>
      <c r="L90" s="3073"/>
      <c r="M90" s="3073"/>
      <c r="N90" s="3073"/>
      <c r="O90" s="3073"/>
      <c r="P90" s="3073"/>
      <c r="Q90" s="3073"/>
      <c r="R90" s="3073"/>
      <c r="S90" s="3073"/>
      <c r="T90" s="3073"/>
      <c r="U90" s="3073"/>
      <c r="V90" s="3073"/>
      <c r="W90" s="3073"/>
      <c r="X90" s="3073"/>
      <c r="Y90" s="3073"/>
    </row>
    <row r="91" spans="1:25" s="2703" customFormat="1">
      <c r="A91" s="2692"/>
      <c r="B91" s="2698" t="s">
        <v>3882</v>
      </c>
      <c r="C91" s="2732" t="s">
        <v>84</v>
      </c>
      <c r="D91" s="2713">
        <v>1</v>
      </c>
      <c r="E91" s="3114"/>
      <c r="F91" s="2732">
        <f t="shared" ref="F91" si="10">D91*E91</f>
        <v>0</v>
      </c>
      <c r="G91" s="3073"/>
      <c r="H91" s="3073"/>
      <c r="I91" s="3073"/>
      <c r="J91" s="3073"/>
      <c r="K91" s="3073"/>
      <c r="L91" s="3073"/>
      <c r="M91" s="3073"/>
      <c r="N91" s="3073"/>
      <c r="O91" s="3073"/>
      <c r="P91" s="3073"/>
      <c r="Q91" s="3073"/>
      <c r="R91" s="3073"/>
      <c r="S91" s="3073"/>
      <c r="T91" s="3073"/>
      <c r="U91" s="3073"/>
      <c r="V91" s="3073"/>
      <c r="W91" s="3073"/>
      <c r="X91" s="3073"/>
      <c r="Y91" s="3073"/>
    </row>
    <row r="92" spans="1:25" s="2703" customFormat="1">
      <c r="A92" s="2692"/>
      <c r="B92" s="2698"/>
      <c r="C92" s="2732"/>
      <c r="D92" s="2713"/>
      <c r="E92" s="3114"/>
      <c r="F92" s="2732"/>
      <c r="G92" s="3073"/>
      <c r="H92" s="3073"/>
      <c r="I92" s="3073"/>
      <c r="J92" s="3073"/>
      <c r="K92" s="3073"/>
      <c r="L92" s="3073"/>
      <c r="M92" s="3073"/>
      <c r="N92" s="3073"/>
      <c r="O92" s="3073"/>
      <c r="P92" s="3073"/>
      <c r="Q92" s="3073"/>
      <c r="R92" s="3073"/>
      <c r="S92" s="3073"/>
      <c r="T92" s="3073"/>
      <c r="U92" s="3073"/>
      <c r="V92" s="3073"/>
      <c r="W92" s="3073"/>
      <c r="X92" s="3073"/>
      <c r="Y92" s="3073"/>
    </row>
    <row r="93" spans="1:25" s="2703" customFormat="1" ht="25.5">
      <c r="A93" s="2715">
        <f>COUNT($A$4:A92)+1</f>
        <v>14</v>
      </c>
      <c r="B93" s="2743" t="s">
        <v>3607</v>
      </c>
      <c r="C93" s="2929"/>
      <c r="D93" s="2745"/>
      <c r="E93" s="3045"/>
      <c r="F93" s="2713"/>
      <c r="G93" s="3073"/>
      <c r="H93" s="3073"/>
      <c r="I93" s="3073"/>
      <c r="J93" s="3073"/>
      <c r="K93" s="3073"/>
      <c r="L93" s="3073"/>
      <c r="M93" s="3073"/>
      <c r="N93" s="3073"/>
      <c r="O93" s="3073"/>
      <c r="P93" s="3073"/>
      <c r="Q93" s="3073"/>
      <c r="R93" s="3073"/>
      <c r="S93" s="3073"/>
      <c r="T93" s="3073"/>
      <c r="U93" s="3073"/>
      <c r="V93" s="3073"/>
      <c r="W93" s="3073"/>
      <c r="X93" s="3073"/>
      <c r="Y93" s="3073"/>
    </row>
    <row r="94" spans="1:25" s="2703" customFormat="1">
      <c r="A94" s="2746" t="s">
        <v>2744</v>
      </c>
      <c r="B94" s="2743" t="s">
        <v>3608</v>
      </c>
      <c r="C94" s="2929"/>
      <c r="D94" s="2745"/>
      <c r="E94" s="3045"/>
      <c r="F94" s="2713"/>
      <c r="G94" s="3073"/>
      <c r="H94" s="3073"/>
      <c r="I94" s="3073"/>
      <c r="J94" s="3073"/>
      <c r="K94" s="3073"/>
      <c r="L94" s="3073"/>
      <c r="M94" s="3073"/>
      <c r="N94" s="3073"/>
      <c r="O94" s="3073"/>
      <c r="P94" s="3073"/>
      <c r="Q94" s="3073"/>
      <c r="R94" s="3073"/>
      <c r="S94" s="3073"/>
      <c r="T94" s="3073"/>
      <c r="U94" s="3073"/>
      <c r="V94" s="3073"/>
      <c r="W94" s="3073"/>
      <c r="X94" s="3073"/>
      <c r="Y94" s="3073"/>
    </row>
    <row r="95" spans="1:25" s="2703" customFormat="1">
      <c r="A95" s="2743" t="s">
        <v>3580</v>
      </c>
      <c r="B95" s="2747" t="s">
        <v>3609</v>
      </c>
      <c r="C95" s="2929" t="s">
        <v>84</v>
      </c>
      <c r="D95" s="2745">
        <v>2</v>
      </c>
      <c r="E95" s="3045"/>
      <c r="F95" s="2713">
        <f>D95*E95</f>
        <v>0</v>
      </c>
      <c r="G95" s="3073"/>
      <c r="H95" s="3073"/>
      <c r="I95" s="3073"/>
      <c r="J95" s="3073"/>
      <c r="K95" s="3073"/>
      <c r="L95" s="3073"/>
      <c r="M95" s="3073"/>
      <c r="N95" s="3073"/>
      <c r="O95" s="3073"/>
      <c r="P95" s="3073"/>
      <c r="Q95" s="3073"/>
      <c r="R95" s="3073"/>
      <c r="S95" s="3073"/>
      <c r="T95" s="3073"/>
      <c r="U95" s="3073"/>
      <c r="V95" s="3073"/>
      <c r="W95" s="3073"/>
      <c r="X95" s="3073"/>
      <c r="Y95" s="3073"/>
    </row>
    <row r="96" spans="1:25" s="2703" customFormat="1">
      <c r="A96" s="2692"/>
      <c r="B96" s="2698"/>
      <c r="C96" s="2732"/>
      <c r="D96" s="2713"/>
      <c r="E96" s="3114"/>
      <c r="F96" s="2732"/>
      <c r="G96" s="3073"/>
      <c r="H96" s="3073"/>
      <c r="I96" s="3073"/>
      <c r="J96" s="3073"/>
      <c r="K96" s="3073"/>
      <c r="L96" s="3073"/>
      <c r="M96" s="3073"/>
      <c r="N96" s="3073"/>
      <c r="O96" s="3073"/>
      <c r="P96" s="3073"/>
      <c r="Q96" s="3073"/>
      <c r="R96" s="3073"/>
      <c r="S96" s="3073"/>
      <c r="T96" s="3073"/>
      <c r="U96" s="3073"/>
      <c r="V96" s="3073"/>
      <c r="W96" s="3073"/>
      <c r="X96" s="3073"/>
      <c r="Y96" s="3073"/>
    </row>
    <row r="97" spans="1:25" s="2703" customFormat="1" ht="25.5">
      <c r="A97" s="2692">
        <f>COUNT($A$2:A96)+1</f>
        <v>15</v>
      </c>
      <c r="B97" s="2729" t="s">
        <v>3906</v>
      </c>
      <c r="C97" s="2924"/>
      <c r="D97" s="2714"/>
      <c r="E97" s="3045"/>
      <c r="F97" s="2993"/>
      <c r="G97" s="3073"/>
      <c r="H97" s="3073"/>
      <c r="I97" s="3073"/>
      <c r="J97" s="3073"/>
      <c r="K97" s="3073"/>
      <c r="L97" s="3073"/>
      <c r="M97" s="3073"/>
      <c r="N97" s="3073"/>
      <c r="O97" s="3073"/>
      <c r="P97" s="3073"/>
      <c r="Q97" s="3073"/>
      <c r="R97" s="3073"/>
      <c r="S97" s="3073"/>
      <c r="T97" s="3073"/>
      <c r="U97" s="3073"/>
      <c r="V97" s="3073"/>
      <c r="W97" s="3073"/>
      <c r="X97" s="3073"/>
      <c r="Y97" s="3073"/>
    </row>
    <row r="98" spans="1:25" s="2703" customFormat="1">
      <c r="A98" s="2739"/>
      <c r="B98" s="2759" t="s">
        <v>3907</v>
      </c>
      <c r="C98" s="2924" t="s">
        <v>84</v>
      </c>
      <c r="D98" s="2714">
        <v>2</v>
      </c>
      <c r="E98" s="3116"/>
      <c r="F98" s="2993">
        <f t="shared" ref="F98" si="11">D98*E98</f>
        <v>0</v>
      </c>
      <c r="G98" s="3073"/>
      <c r="H98" s="3073"/>
      <c r="I98" s="3073"/>
      <c r="J98" s="3073"/>
      <c r="K98" s="3073"/>
      <c r="L98" s="3073"/>
      <c r="M98" s="3073"/>
      <c r="N98" s="3073"/>
      <c r="O98" s="3073"/>
      <c r="P98" s="3073"/>
      <c r="Q98" s="3073"/>
      <c r="R98" s="3073"/>
      <c r="S98" s="3073"/>
      <c r="T98" s="3073"/>
      <c r="U98" s="3073"/>
      <c r="V98" s="3073"/>
      <c r="W98" s="3073"/>
      <c r="X98" s="3073"/>
      <c r="Y98" s="3073"/>
    </row>
    <row r="99" spans="1:25" s="2703" customFormat="1">
      <c r="A99" s="2692"/>
      <c r="B99" s="2698"/>
      <c r="C99" s="2709"/>
      <c r="D99" s="2713"/>
      <c r="E99" s="3114"/>
      <c r="F99" s="2702"/>
      <c r="G99" s="3073"/>
      <c r="H99" s="3073"/>
      <c r="I99" s="3073"/>
      <c r="J99" s="3073"/>
      <c r="K99" s="3073"/>
      <c r="L99" s="3073"/>
      <c r="M99" s="3073"/>
      <c r="N99" s="3073"/>
      <c r="O99" s="3073"/>
      <c r="P99" s="3073"/>
      <c r="Q99" s="3073"/>
      <c r="R99" s="3073"/>
      <c r="S99" s="3073"/>
      <c r="T99" s="3073"/>
      <c r="U99" s="3073"/>
      <c r="V99" s="3073"/>
      <c r="W99" s="3073"/>
      <c r="X99" s="3073"/>
      <c r="Y99" s="3073"/>
    </row>
    <row r="100" spans="1:25" s="2703" customFormat="1">
      <c r="A100" s="2753"/>
      <c r="B100" s="2729"/>
      <c r="C100" s="2935"/>
      <c r="D100" s="2714"/>
      <c r="E100" s="3045"/>
      <c r="F100" s="2713"/>
      <c r="G100" s="3073"/>
      <c r="H100" s="3073"/>
      <c r="I100" s="3073"/>
      <c r="J100" s="3073"/>
      <c r="K100" s="3073"/>
      <c r="L100" s="3073"/>
      <c r="M100" s="3073"/>
      <c r="N100" s="3073"/>
      <c r="O100" s="3073"/>
      <c r="P100" s="3073"/>
      <c r="Q100" s="3073"/>
      <c r="R100" s="3073"/>
      <c r="S100" s="3073"/>
      <c r="T100" s="3073"/>
      <c r="U100" s="3073"/>
      <c r="V100" s="3073"/>
      <c r="W100" s="3073"/>
      <c r="X100" s="3073"/>
      <c r="Y100" s="3073"/>
    </row>
    <row r="101" spans="1:25" s="2703" customFormat="1">
      <c r="A101" s="2692">
        <f>COUNT($A$5:A100)+1</f>
        <v>16</v>
      </c>
      <c r="B101" s="2698" t="s">
        <v>3904</v>
      </c>
      <c r="C101" s="2709"/>
      <c r="D101" s="2713"/>
      <c r="E101" s="3114"/>
      <c r="F101" s="2702"/>
      <c r="G101" s="3073"/>
      <c r="H101" s="3073"/>
      <c r="I101" s="3073"/>
      <c r="J101" s="3073"/>
      <c r="K101" s="3073"/>
      <c r="L101" s="3073"/>
      <c r="M101" s="3073"/>
      <c r="N101" s="3073"/>
      <c r="O101" s="3073"/>
      <c r="P101" s="3073"/>
      <c r="Q101" s="3073"/>
      <c r="R101" s="3073"/>
      <c r="S101" s="3073"/>
      <c r="T101" s="3073"/>
      <c r="U101" s="3073"/>
      <c r="V101" s="3073"/>
      <c r="W101" s="3073"/>
      <c r="X101" s="3073"/>
      <c r="Y101" s="3073"/>
    </row>
    <row r="102" spans="1:25" s="2703" customFormat="1">
      <c r="A102" s="2692"/>
      <c r="B102" s="2698" t="s">
        <v>3916</v>
      </c>
      <c r="C102" s="2732" t="s">
        <v>84</v>
      </c>
      <c r="D102" s="2713">
        <v>1</v>
      </c>
      <c r="E102" s="3114"/>
      <c r="F102" s="2732">
        <f t="shared" ref="F102" si="12">D102*E102</f>
        <v>0</v>
      </c>
      <c r="G102" s="3073"/>
      <c r="H102" s="3073"/>
      <c r="I102" s="3073"/>
      <c r="J102" s="3073"/>
      <c r="K102" s="3073"/>
      <c r="L102" s="3073"/>
      <c r="M102" s="3073"/>
      <c r="N102" s="3073"/>
      <c r="O102" s="3073"/>
      <c r="P102" s="3073"/>
      <c r="Q102" s="3073"/>
      <c r="R102" s="3073"/>
      <c r="S102" s="3073"/>
      <c r="T102" s="3073"/>
      <c r="U102" s="3073"/>
      <c r="V102" s="3073"/>
      <c r="W102" s="3073"/>
      <c r="X102" s="3073"/>
      <c r="Y102" s="3073"/>
    </row>
    <row r="103" spans="1:25" s="2703" customFormat="1">
      <c r="A103" s="2753"/>
      <c r="B103" s="2729"/>
      <c r="C103" s="2935"/>
      <c r="D103" s="2714"/>
      <c r="E103" s="3045"/>
      <c r="F103" s="2713"/>
      <c r="G103" s="3073"/>
      <c r="H103" s="3073"/>
      <c r="I103" s="3073"/>
      <c r="J103" s="3073"/>
      <c r="K103" s="3073"/>
      <c r="L103" s="3073"/>
      <c r="M103" s="3073"/>
      <c r="N103" s="3073"/>
      <c r="O103" s="3073"/>
      <c r="P103" s="3073"/>
      <c r="Q103" s="3073"/>
      <c r="R103" s="3073"/>
      <c r="S103" s="3073"/>
      <c r="T103" s="3073"/>
      <c r="U103" s="3073"/>
      <c r="V103" s="3073"/>
      <c r="W103" s="3073"/>
      <c r="X103" s="3073"/>
      <c r="Y103" s="3073"/>
    </row>
    <row r="104" spans="1:25" s="2703" customFormat="1">
      <c r="A104" s="2753"/>
      <c r="B104" s="2984" t="s">
        <v>3917</v>
      </c>
      <c r="C104" s="2935"/>
      <c r="D104" s="2714"/>
      <c r="E104" s="3045"/>
      <c r="F104" s="2713"/>
      <c r="G104" s="3073"/>
      <c r="H104" s="3073"/>
      <c r="I104" s="3073"/>
      <c r="J104" s="3073"/>
      <c r="K104" s="3073"/>
      <c r="L104" s="3073"/>
      <c r="M104" s="3073"/>
      <c r="N104" s="3073"/>
      <c r="O104" s="3073"/>
      <c r="P104" s="3073"/>
      <c r="Q104" s="3073"/>
      <c r="R104" s="3073"/>
      <c r="S104" s="3073"/>
      <c r="T104" s="3073"/>
      <c r="U104" s="3073"/>
      <c r="V104" s="3073"/>
      <c r="W104" s="3073"/>
      <c r="X104" s="3073"/>
      <c r="Y104" s="3073"/>
    </row>
    <row r="105" spans="1:25" s="2703" customFormat="1">
      <c r="A105" s="2709">
        <f>COUNT($A$3:A104)+1</f>
        <v>17</v>
      </c>
      <c r="B105" s="2698" t="s">
        <v>3894</v>
      </c>
      <c r="C105" s="2935"/>
      <c r="D105" s="2714"/>
      <c r="E105" s="3114"/>
      <c r="F105" s="2713"/>
      <c r="G105" s="3073"/>
      <c r="H105" s="3073"/>
      <c r="I105" s="3073"/>
      <c r="J105" s="3073"/>
      <c r="K105" s="3073"/>
      <c r="L105" s="3073"/>
      <c r="M105" s="3073"/>
      <c r="N105" s="3073"/>
      <c r="O105" s="3073"/>
      <c r="P105" s="3073"/>
      <c r="Q105" s="3073"/>
      <c r="R105" s="3073"/>
      <c r="S105" s="3073"/>
      <c r="T105" s="3073"/>
      <c r="U105" s="3073"/>
      <c r="V105" s="3073"/>
      <c r="W105" s="3073"/>
      <c r="X105" s="3073"/>
      <c r="Y105" s="3073"/>
    </row>
    <row r="106" spans="1:25" s="2703" customFormat="1" ht="25.5">
      <c r="A106" s="2692"/>
      <c r="B106" s="2698" t="s">
        <v>3895</v>
      </c>
      <c r="C106" s="2935"/>
      <c r="D106" s="2714"/>
      <c r="E106" s="3114"/>
      <c r="F106" s="2713"/>
      <c r="G106" s="3073"/>
      <c r="H106" s="3073"/>
      <c r="I106" s="3073"/>
      <c r="J106" s="3073"/>
      <c r="K106" s="3073"/>
      <c r="L106" s="3073"/>
      <c r="M106" s="3073"/>
      <c r="N106" s="3073"/>
      <c r="O106" s="3073"/>
      <c r="P106" s="3073"/>
      <c r="Q106" s="3073"/>
      <c r="R106" s="3073"/>
      <c r="S106" s="3073"/>
      <c r="T106" s="3073"/>
      <c r="U106" s="3073"/>
      <c r="V106" s="3073"/>
      <c r="W106" s="3073"/>
      <c r="X106" s="3073"/>
      <c r="Y106" s="3073"/>
    </row>
    <row r="107" spans="1:25" s="2703" customFormat="1">
      <c r="A107" s="2692"/>
      <c r="B107" s="2698" t="s">
        <v>3877</v>
      </c>
      <c r="C107" s="2992"/>
      <c r="D107" s="2713"/>
      <c r="E107" s="3115"/>
      <c r="F107" s="2989"/>
      <c r="G107" s="3073"/>
      <c r="H107" s="3073"/>
      <c r="I107" s="3073"/>
      <c r="J107" s="3073"/>
      <c r="K107" s="3073"/>
      <c r="L107" s="3073"/>
      <c r="M107" s="3073"/>
      <c r="N107" s="3073"/>
      <c r="O107" s="3073"/>
      <c r="P107" s="3073"/>
      <c r="Q107" s="3073"/>
      <c r="R107" s="3073"/>
      <c r="S107" s="3073"/>
      <c r="T107" s="3073"/>
      <c r="U107" s="3073"/>
      <c r="V107" s="3073"/>
      <c r="W107" s="3073"/>
      <c r="X107" s="3073"/>
      <c r="Y107" s="3073"/>
    </row>
    <row r="108" spans="1:25" s="2703" customFormat="1">
      <c r="A108" s="2692"/>
      <c r="B108" s="2698" t="s">
        <v>3896</v>
      </c>
      <c r="C108" s="2709"/>
      <c r="D108" s="2713"/>
      <c r="E108" s="3114"/>
      <c r="F108" s="2702"/>
      <c r="G108" s="3073"/>
      <c r="H108" s="3073"/>
      <c r="I108" s="3073"/>
      <c r="J108" s="3073"/>
      <c r="K108" s="3073"/>
      <c r="L108" s="3073"/>
      <c r="M108" s="3073"/>
      <c r="N108" s="3073"/>
      <c r="O108" s="3073"/>
      <c r="P108" s="3073"/>
      <c r="Q108" s="3073"/>
      <c r="R108" s="3073"/>
      <c r="S108" s="3073"/>
      <c r="T108" s="3073"/>
      <c r="U108" s="3073"/>
      <c r="V108" s="3073"/>
      <c r="W108" s="3073"/>
      <c r="X108" s="3073"/>
      <c r="Y108" s="3073"/>
    </row>
    <row r="109" spans="1:25" s="2703" customFormat="1">
      <c r="A109" s="2692"/>
      <c r="B109" s="2698" t="s">
        <v>3918</v>
      </c>
      <c r="C109" s="2709"/>
      <c r="D109" s="2713"/>
      <c r="E109" s="3114"/>
      <c r="F109" s="2702"/>
      <c r="G109" s="3073"/>
      <c r="H109" s="3073"/>
      <c r="I109" s="3073"/>
      <c r="J109" s="3073"/>
      <c r="K109" s="3073"/>
      <c r="L109" s="3073"/>
      <c r="M109" s="3073"/>
      <c r="N109" s="3073"/>
      <c r="O109" s="3073"/>
      <c r="P109" s="3073"/>
      <c r="Q109" s="3073"/>
      <c r="R109" s="3073"/>
      <c r="S109" s="3073"/>
      <c r="T109" s="3073"/>
      <c r="U109" s="3073"/>
      <c r="V109" s="3073"/>
      <c r="W109" s="3073"/>
      <c r="X109" s="3073"/>
      <c r="Y109" s="3073"/>
    </row>
    <row r="110" spans="1:25" s="2703" customFormat="1">
      <c r="A110" s="2692"/>
      <c r="B110" s="2698" t="s">
        <v>3919</v>
      </c>
      <c r="C110" s="2709"/>
      <c r="D110" s="2713"/>
      <c r="E110" s="3114"/>
      <c r="F110" s="2702"/>
      <c r="G110" s="3073"/>
      <c r="H110" s="3073"/>
      <c r="I110" s="3073"/>
      <c r="J110" s="3073"/>
      <c r="K110" s="3073"/>
      <c r="L110" s="3073"/>
      <c r="M110" s="3073"/>
      <c r="N110" s="3073"/>
      <c r="O110" s="3073"/>
      <c r="P110" s="3073"/>
      <c r="Q110" s="3073"/>
      <c r="R110" s="3073"/>
      <c r="S110" s="3073"/>
      <c r="T110" s="3073"/>
      <c r="U110" s="3073"/>
      <c r="V110" s="3073"/>
      <c r="W110" s="3073"/>
      <c r="X110" s="3073"/>
      <c r="Y110" s="3073"/>
    </row>
    <row r="111" spans="1:25" s="2703" customFormat="1">
      <c r="A111" s="2692"/>
      <c r="B111" s="2698" t="s">
        <v>3899</v>
      </c>
      <c r="C111" s="2709"/>
      <c r="D111" s="2713"/>
      <c r="E111" s="3114"/>
      <c r="F111" s="2702"/>
      <c r="G111" s="3073"/>
      <c r="H111" s="3073"/>
      <c r="I111" s="3073"/>
      <c r="J111" s="3073"/>
      <c r="K111" s="3073"/>
      <c r="L111" s="3073"/>
      <c r="M111" s="3073"/>
      <c r="N111" s="3073"/>
      <c r="O111" s="3073"/>
      <c r="P111" s="3073"/>
      <c r="Q111" s="3073"/>
      <c r="R111" s="3073"/>
      <c r="S111" s="3073"/>
      <c r="T111" s="3073"/>
      <c r="U111" s="3073"/>
      <c r="V111" s="3073"/>
      <c r="W111" s="3073"/>
      <c r="X111" s="3073"/>
      <c r="Y111" s="3073"/>
    </row>
    <row r="112" spans="1:25" s="2703" customFormat="1">
      <c r="A112" s="2692"/>
      <c r="B112" s="2698" t="s">
        <v>3882</v>
      </c>
      <c r="C112" s="2732" t="s">
        <v>84</v>
      </c>
      <c r="D112" s="2713">
        <v>1</v>
      </c>
      <c r="E112" s="3114"/>
      <c r="F112" s="2732">
        <f t="shared" ref="F112" si="13">D112*E112</f>
        <v>0</v>
      </c>
      <c r="G112" s="3073"/>
      <c r="H112" s="3073"/>
      <c r="I112" s="3073"/>
      <c r="J112" s="3073"/>
      <c r="K112" s="3073"/>
      <c r="L112" s="3073"/>
      <c r="M112" s="3073"/>
      <c r="N112" s="3073"/>
      <c r="O112" s="3073"/>
      <c r="P112" s="3073"/>
      <c r="Q112" s="3073"/>
      <c r="R112" s="3073"/>
      <c r="S112" s="3073"/>
      <c r="T112" s="3073"/>
      <c r="U112" s="3073"/>
      <c r="V112" s="3073"/>
      <c r="W112" s="3073"/>
      <c r="X112" s="3073"/>
      <c r="Y112" s="3073"/>
    </row>
    <row r="113" spans="1:25" s="2703" customFormat="1">
      <c r="A113" s="2753"/>
      <c r="B113" s="2729"/>
      <c r="C113" s="2935"/>
      <c r="D113" s="2714"/>
      <c r="E113" s="3045"/>
      <c r="F113" s="2713"/>
      <c r="G113" s="3073"/>
      <c r="H113" s="3073"/>
      <c r="I113" s="3073"/>
      <c r="J113" s="3073"/>
      <c r="K113" s="3073"/>
      <c r="L113" s="3073"/>
      <c r="M113" s="3073"/>
      <c r="N113" s="3073"/>
      <c r="O113" s="3073"/>
      <c r="P113" s="3073"/>
      <c r="Q113" s="3073"/>
      <c r="R113" s="3073"/>
      <c r="S113" s="3073"/>
      <c r="T113" s="3073"/>
      <c r="U113" s="3073"/>
      <c r="V113" s="3073"/>
      <c r="W113" s="3073"/>
      <c r="X113" s="3073"/>
      <c r="Y113" s="3073"/>
    </row>
    <row r="114" spans="1:25" s="2703" customFormat="1" ht="25.5">
      <c r="A114" s="2721">
        <f>COUNT($A$1:A113)+1</f>
        <v>18</v>
      </c>
      <c r="B114" s="2743" t="s">
        <v>3601</v>
      </c>
      <c r="C114" s="2929"/>
      <c r="D114" s="2745"/>
      <c r="E114" s="3045"/>
      <c r="F114" s="2713"/>
      <c r="G114" s="3073"/>
      <c r="H114" s="3073"/>
      <c r="I114" s="3073"/>
      <c r="J114" s="3073"/>
      <c r="K114" s="3073"/>
      <c r="L114" s="3073"/>
      <c r="M114" s="3073"/>
      <c r="N114" s="3073"/>
      <c r="O114" s="3073"/>
      <c r="P114" s="3073"/>
      <c r="Q114" s="3073"/>
      <c r="R114" s="3073"/>
      <c r="S114" s="3073"/>
      <c r="T114" s="3073"/>
      <c r="U114" s="3073"/>
      <c r="V114" s="3073"/>
      <c r="W114" s="3073"/>
      <c r="X114" s="3073"/>
      <c r="Y114" s="3073"/>
    </row>
    <row r="115" spans="1:25" s="2703" customFormat="1">
      <c r="A115" s="2746" t="s">
        <v>2744</v>
      </c>
      <c r="B115" s="2743" t="s">
        <v>3602</v>
      </c>
      <c r="C115" s="2929"/>
      <c r="D115" s="2745"/>
      <c r="E115" s="3045"/>
      <c r="F115" s="2713"/>
      <c r="G115" s="3073"/>
      <c r="H115" s="3073"/>
      <c r="I115" s="3073"/>
      <c r="J115" s="3073"/>
      <c r="K115" s="3073"/>
      <c r="L115" s="3073"/>
      <c r="M115" s="3073"/>
      <c r="N115" s="3073"/>
      <c r="O115" s="3073"/>
      <c r="P115" s="3073"/>
      <c r="Q115" s="3073"/>
      <c r="R115" s="3073"/>
      <c r="S115" s="3073"/>
      <c r="T115" s="3073"/>
      <c r="U115" s="3073"/>
      <c r="V115" s="3073"/>
      <c r="W115" s="3073"/>
      <c r="X115" s="3073"/>
      <c r="Y115" s="3073"/>
    </row>
    <row r="116" spans="1:25" s="2703" customFormat="1">
      <c r="A116" s="2743" t="s">
        <v>3580</v>
      </c>
      <c r="B116" s="2747" t="s">
        <v>3604</v>
      </c>
      <c r="C116" s="2929" t="s">
        <v>84</v>
      </c>
      <c r="D116" s="2745">
        <v>1</v>
      </c>
      <c r="E116" s="3045"/>
      <c r="F116" s="2713">
        <f>D116*E116</f>
        <v>0</v>
      </c>
      <c r="G116" s="3073"/>
      <c r="H116" s="3073"/>
      <c r="I116" s="3073"/>
      <c r="J116" s="3073"/>
      <c r="K116" s="3073"/>
      <c r="L116" s="3073"/>
      <c r="M116" s="3073"/>
      <c r="N116" s="3073"/>
      <c r="O116" s="3073"/>
      <c r="P116" s="3073"/>
      <c r="Q116" s="3073"/>
      <c r="R116" s="3073"/>
      <c r="S116" s="3073"/>
      <c r="T116" s="3073"/>
      <c r="U116" s="3073"/>
      <c r="V116" s="3073"/>
      <c r="W116" s="3073"/>
      <c r="X116" s="3073"/>
      <c r="Y116" s="3073"/>
    </row>
    <row r="117" spans="1:25" s="2703" customFormat="1">
      <c r="A117" s="2748"/>
      <c r="B117" s="2716"/>
      <c r="C117" s="2930"/>
      <c r="D117" s="2750"/>
      <c r="E117" s="3045"/>
      <c r="F117" s="2713"/>
      <c r="G117" s="3073"/>
      <c r="H117" s="3073"/>
      <c r="I117" s="3073"/>
      <c r="J117" s="3073"/>
      <c r="K117" s="3073"/>
      <c r="L117" s="3073"/>
      <c r="M117" s="3073"/>
      <c r="N117" s="3073"/>
      <c r="O117" s="3073"/>
      <c r="P117" s="3073"/>
      <c r="Q117" s="3073"/>
      <c r="R117" s="3073"/>
      <c r="S117" s="3073"/>
      <c r="T117" s="3073"/>
      <c r="U117" s="3073"/>
      <c r="V117" s="3073"/>
      <c r="W117" s="3073"/>
      <c r="X117" s="3073"/>
      <c r="Y117" s="3073"/>
    </row>
    <row r="118" spans="1:25" s="2703" customFormat="1" ht="25.5">
      <c r="A118" s="2715">
        <f>COUNT($A$4:A117)+1</f>
        <v>19</v>
      </c>
      <c r="B118" s="2743" t="s">
        <v>3607</v>
      </c>
      <c r="C118" s="2929"/>
      <c r="D118" s="2745"/>
      <c r="E118" s="3045"/>
      <c r="F118" s="2713"/>
      <c r="G118" s="3073"/>
      <c r="H118" s="3073"/>
      <c r="I118" s="3073"/>
      <c r="J118" s="3073"/>
      <c r="K118" s="3073"/>
      <c r="L118" s="3073"/>
      <c r="M118" s="3073"/>
      <c r="N118" s="3073"/>
      <c r="O118" s="3073"/>
      <c r="P118" s="3073"/>
      <c r="Q118" s="3073"/>
      <c r="R118" s="3073"/>
      <c r="S118" s="3073"/>
      <c r="T118" s="3073"/>
      <c r="U118" s="3073"/>
      <c r="V118" s="3073"/>
      <c r="W118" s="3073"/>
      <c r="X118" s="3073"/>
      <c r="Y118" s="3073"/>
    </row>
    <row r="119" spans="1:25" s="2703" customFormat="1">
      <c r="A119" s="2746" t="s">
        <v>2744</v>
      </c>
      <c r="B119" s="2743" t="s">
        <v>3608</v>
      </c>
      <c r="C119" s="2929"/>
      <c r="D119" s="2745"/>
      <c r="E119" s="3045"/>
      <c r="F119" s="2713"/>
      <c r="G119" s="3073"/>
      <c r="H119" s="3073"/>
      <c r="I119" s="3073"/>
      <c r="J119" s="3073"/>
      <c r="K119" s="3073"/>
      <c r="L119" s="3073"/>
      <c r="M119" s="3073"/>
      <c r="N119" s="3073"/>
      <c r="O119" s="3073"/>
      <c r="P119" s="3073"/>
      <c r="Q119" s="3073"/>
      <c r="R119" s="3073"/>
      <c r="S119" s="3073"/>
      <c r="T119" s="3073"/>
      <c r="U119" s="3073"/>
      <c r="V119" s="3073"/>
      <c r="W119" s="3073"/>
      <c r="X119" s="3073"/>
      <c r="Y119" s="3073"/>
    </row>
    <row r="120" spans="1:25" s="2703" customFormat="1">
      <c r="A120" s="2743" t="s">
        <v>3580</v>
      </c>
      <c r="B120" s="2747" t="s">
        <v>3872</v>
      </c>
      <c r="C120" s="2929" t="s">
        <v>84</v>
      </c>
      <c r="D120" s="2745">
        <v>1</v>
      </c>
      <c r="E120" s="3045"/>
      <c r="F120" s="2713">
        <f>D120*E120</f>
        <v>0</v>
      </c>
      <c r="G120" s="3073"/>
      <c r="H120" s="3073"/>
      <c r="I120" s="3073"/>
      <c r="J120" s="3073"/>
      <c r="K120" s="3073"/>
      <c r="L120" s="3073"/>
      <c r="M120" s="3073"/>
      <c r="N120" s="3073"/>
      <c r="O120" s="3073"/>
      <c r="P120" s="3073"/>
      <c r="Q120" s="3073"/>
      <c r="R120" s="3073"/>
      <c r="S120" s="3073"/>
      <c r="T120" s="3073"/>
      <c r="U120" s="3073"/>
      <c r="V120" s="3073"/>
      <c r="W120" s="3073"/>
      <c r="X120" s="3073"/>
      <c r="Y120" s="3073"/>
    </row>
    <row r="121" spans="1:25" s="2703" customFormat="1">
      <c r="A121" s="2743"/>
      <c r="B121" s="2747"/>
      <c r="C121" s="2929"/>
      <c r="D121" s="2745"/>
      <c r="E121" s="3045"/>
      <c r="F121" s="2713"/>
      <c r="G121" s="3073"/>
      <c r="H121" s="3073"/>
      <c r="I121" s="3073"/>
      <c r="J121" s="3073"/>
      <c r="K121" s="3073"/>
      <c r="L121" s="3073"/>
      <c r="M121" s="3073"/>
      <c r="N121" s="3073"/>
      <c r="O121" s="3073"/>
      <c r="P121" s="3073"/>
      <c r="Q121" s="3073"/>
      <c r="R121" s="3073"/>
      <c r="S121" s="3073"/>
      <c r="T121" s="3073"/>
      <c r="U121" s="3073"/>
      <c r="V121" s="3073"/>
      <c r="W121" s="3073"/>
      <c r="X121" s="3073"/>
      <c r="Y121" s="3073"/>
    </row>
    <row r="122" spans="1:25" s="2703" customFormat="1">
      <c r="A122" s="2753"/>
      <c r="B122" s="2729"/>
      <c r="C122" s="2935"/>
      <c r="D122" s="2714"/>
      <c r="E122" s="3045"/>
      <c r="F122" s="2713"/>
      <c r="G122" s="3073"/>
      <c r="H122" s="3073"/>
      <c r="I122" s="3073"/>
      <c r="J122" s="3073"/>
      <c r="K122" s="3073"/>
      <c r="L122" s="3073"/>
      <c r="M122" s="3073"/>
      <c r="N122" s="3073"/>
      <c r="O122" s="3073"/>
      <c r="P122" s="3073"/>
      <c r="Q122" s="3073"/>
      <c r="R122" s="3073"/>
      <c r="S122" s="3073"/>
      <c r="T122" s="3073"/>
      <c r="U122" s="3073"/>
      <c r="V122" s="3073"/>
      <c r="W122" s="3073"/>
      <c r="X122" s="3073"/>
      <c r="Y122" s="3073"/>
    </row>
    <row r="123" spans="1:25" s="2703" customFormat="1">
      <c r="A123" s="2753"/>
      <c r="B123" s="2984" t="s">
        <v>3920</v>
      </c>
      <c r="C123" s="2935"/>
      <c r="D123" s="2714"/>
      <c r="E123" s="3045"/>
      <c r="F123" s="2713"/>
      <c r="G123" s="3073"/>
      <c r="H123" s="3073"/>
      <c r="I123" s="3073"/>
      <c r="J123" s="3073"/>
      <c r="K123" s="3073"/>
      <c r="L123" s="3073"/>
      <c r="M123" s="3073"/>
      <c r="N123" s="3073"/>
      <c r="O123" s="3073"/>
      <c r="P123" s="3073"/>
      <c r="Q123" s="3073"/>
      <c r="R123" s="3073"/>
      <c r="S123" s="3073"/>
      <c r="T123" s="3073"/>
      <c r="U123" s="3073"/>
      <c r="V123" s="3073"/>
      <c r="W123" s="3073"/>
      <c r="X123" s="3073"/>
      <c r="Y123" s="3073"/>
    </row>
    <row r="124" spans="1:25" s="2703" customFormat="1">
      <c r="A124" s="2753"/>
      <c r="B124" s="2984"/>
      <c r="C124" s="2935"/>
      <c r="D124" s="2714"/>
      <c r="E124" s="3045"/>
      <c r="F124" s="2713"/>
      <c r="G124" s="3073"/>
      <c r="H124" s="3073"/>
      <c r="I124" s="3073"/>
      <c r="J124" s="3073"/>
      <c r="K124" s="3073"/>
      <c r="L124" s="3073"/>
      <c r="M124" s="3073"/>
      <c r="N124" s="3073"/>
      <c r="O124" s="3073"/>
      <c r="P124" s="3073"/>
      <c r="Q124" s="3073"/>
      <c r="R124" s="3073"/>
      <c r="S124" s="3073"/>
      <c r="T124" s="3073"/>
      <c r="U124" s="3073"/>
      <c r="V124" s="3073"/>
      <c r="W124" s="3073"/>
      <c r="X124" s="3073"/>
      <c r="Y124" s="3073"/>
    </row>
    <row r="125" spans="1:25" s="2703" customFormat="1">
      <c r="A125" s="2994">
        <f>COUNT($A$7:A124)+1</f>
        <v>20</v>
      </c>
      <c r="B125" s="2995" t="s">
        <v>3921</v>
      </c>
      <c r="C125" s="2996"/>
      <c r="D125" s="2997"/>
      <c r="E125" s="3117"/>
      <c r="F125" s="2998"/>
      <c r="G125" s="3124"/>
      <c r="H125" s="3073"/>
      <c r="I125" s="3073"/>
      <c r="J125" s="3073"/>
      <c r="K125" s="3073"/>
      <c r="L125" s="3073"/>
      <c r="M125" s="3073"/>
      <c r="N125" s="3073"/>
      <c r="O125" s="3073"/>
      <c r="P125" s="3073"/>
      <c r="Q125" s="3073"/>
      <c r="R125" s="3073"/>
      <c r="S125" s="3073"/>
      <c r="T125" s="3073"/>
      <c r="U125" s="3073"/>
      <c r="V125" s="3073"/>
      <c r="W125" s="3073"/>
      <c r="X125" s="3073"/>
      <c r="Y125" s="3073"/>
    </row>
    <row r="126" spans="1:25" s="2703" customFormat="1">
      <c r="A126" s="2999"/>
      <c r="B126" s="2999"/>
      <c r="C126" s="2994"/>
      <c r="D126" s="3000"/>
      <c r="E126" s="3117"/>
      <c r="F126" s="2998"/>
      <c r="G126" s="3073"/>
      <c r="H126" s="3073"/>
      <c r="I126" s="3073"/>
      <c r="J126" s="3073"/>
      <c r="K126" s="3073"/>
      <c r="L126" s="3073"/>
      <c r="M126" s="3073"/>
      <c r="N126" s="3073"/>
      <c r="O126" s="3073"/>
      <c r="P126" s="3073"/>
      <c r="Q126" s="3073"/>
      <c r="R126" s="3073"/>
      <c r="S126" s="3073"/>
      <c r="T126" s="3073"/>
      <c r="U126" s="3073"/>
      <c r="V126" s="3073"/>
      <c r="W126" s="3073"/>
      <c r="X126" s="3073"/>
      <c r="Y126" s="3073"/>
    </row>
    <row r="127" spans="1:25" s="2703" customFormat="1" ht="25.5">
      <c r="A127" s="2994" t="s">
        <v>3922</v>
      </c>
      <c r="B127" s="2999" t="s">
        <v>3923</v>
      </c>
      <c r="C127" s="3001"/>
      <c r="D127" s="3002"/>
      <c r="E127" s="3041"/>
      <c r="F127" s="2998"/>
      <c r="G127" s="3073"/>
      <c r="H127" s="3073"/>
      <c r="I127" s="3073"/>
      <c r="J127" s="3073"/>
      <c r="K127" s="3073"/>
      <c r="L127" s="3073"/>
      <c r="M127" s="3073"/>
      <c r="N127" s="3073"/>
      <c r="O127" s="3073"/>
      <c r="P127" s="3073"/>
      <c r="Q127" s="3073"/>
      <c r="R127" s="3073"/>
      <c r="S127" s="3073"/>
      <c r="T127" s="3073"/>
      <c r="U127" s="3073"/>
      <c r="V127" s="3073"/>
      <c r="W127" s="3073"/>
      <c r="X127" s="3073"/>
      <c r="Y127" s="3073"/>
    </row>
    <row r="128" spans="1:25" s="2703" customFormat="1">
      <c r="A128" s="2994" t="s">
        <v>2744</v>
      </c>
      <c r="B128" s="2999"/>
      <c r="C128" s="3001" t="s">
        <v>84</v>
      </c>
      <c r="D128" s="3002">
        <v>1</v>
      </c>
      <c r="E128" s="3117"/>
      <c r="F128" s="2998">
        <f>E128*D128</f>
        <v>0</v>
      </c>
      <c r="G128" s="3073"/>
      <c r="H128" s="3073"/>
      <c r="I128" s="3073"/>
      <c r="J128" s="3073"/>
      <c r="K128" s="3073"/>
      <c r="L128" s="3073"/>
      <c r="M128" s="3073"/>
      <c r="N128" s="3073"/>
      <c r="O128" s="3073"/>
      <c r="P128" s="3073"/>
      <c r="Q128" s="3073"/>
      <c r="R128" s="3073"/>
      <c r="S128" s="3073"/>
      <c r="T128" s="3073"/>
      <c r="U128" s="3073"/>
      <c r="V128" s="3073"/>
      <c r="W128" s="3073"/>
      <c r="X128" s="3073"/>
      <c r="Y128" s="3073"/>
    </row>
    <row r="129" spans="1:25" s="2703" customFormat="1">
      <c r="A129" s="2996"/>
      <c r="B129" s="3003"/>
      <c r="C129" s="2996"/>
      <c r="D129" s="2997"/>
      <c r="E129" s="3117"/>
      <c r="F129" s="2998"/>
      <c r="G129" s="3073"/>
      <c r="H129" s="3073"/>
      <c r="I129" s="3073"/>
      <c r="J129" s="3073"/>
      <c r="K129" s="3073"/>
      <c r="L129" s="3073"/>
      <c r="M129" s="3073"/>
      <c r="N129" s="3073"/>
      <c r="O129" s="3073"/>
      <c r="P129" s="3073"/>
      <c r="Q129" s="3073"/>
      <c r="R129" s="3073"/>
      <c r="S129" s="3073"/>
      <c r="T129" s="3073"/>
      <c r="U129" s="3073"/>
      <c r="V129" s="3073"/>
      <c r="W129" s="3073"/>
      <c r="X129" s="3073"/>
      <c r="Y129" s="3073"/>
    </row>
    <row r="130" spans="1:25" s="2703" customFormat="1">
      <c r="A130" s="2994" t="s">
        <v>3924</v>
      </c>
      <c r="B130" s="2999" t="s">
        <v>3925</v>
      </c>
      <c r="C130" s="2994"/>
      <c r="D130" s="3000"/>
      <c r="E130" s="3118"/>
      <c r="F130" s="2998"/>
      <c r="G130" s="3073"/>
      <c r="H130" s="3073"/>
      <c r="I130" s="3073"/>
      <c r="J130" s="3073"/>
      <c r="K130" s="3073"/>
      <c r="L130" s="3073"/>
      <c r="M130" s="3073"/>
      <c r="N130" s="3073"/>
      <c r="O130" s="3073"/>
      <c r="P130" s="3073"/>
      <c r="Q130" s="3073"/>
      <c r="R130" s="3073"/>
      <c r="S130" s="3073"/>
      <c r="T130" s="3073"/>
      <c r="U130" s="3073"/>
      <c r="V130" s="3073"/>
      <c r="W130" s="3073"/>
      <c r="X130" s="3073"/>
      <c r="Y130" s="3073"/>
    </row>
    <row r="131" spans="1:25" s="2703" customFormat="1" ht="25.5">
      <c r="A131" s="3004"/>
      <c r="B131" s="2999" t="s">
        <v>3926</v>
      </c>
      <c r="C131" s="2994"/>
      <c r="D131" s="3000"/>
      <c r="E131" s="3118"/>
      <c r="F131" s="2998"/>
      <c r="G131" s="3073"/>
      <c r="H131" s="3073"/>
      <c r="I131" s="3073"/>
      <c r="J131" s="3073"/>
      <c r="K131" s="3073"/>
      <c r="L131" s="3073"/>
      <c r="M131" s="3073"/>
      <c r="N131" s="3073"/>
      <c r="O131" s="3073"/>
      <c r="P131" s="3073"/>
      <c r="Q131" s="3073"/>
      <c r="R131" s="3073"/>
      <c r="S131" s="3073"/>
      <c r="T131" s="3073"/>
      <c r="U131" s="3073"/>
      <c r="V131" s="3073"/>
      <c r="W131" s="3073"/>
      <c r="X131" s="3073"/>
      <c r="Y131" s="3073"/>
    </row>
    <row r="132" spans="1:25" s="2703" customFormat="1">
      <c r="A132" s="2999" t="s">
        <v>2744</v>
      </c>
      <c r="B132" s="2999" t="s">
        <v>3927</v>
      </c>
      <c r="C132" s="2994"/>
      <c r="D132" s="3000"/>
      <c r="E132" s="3118"/>
      <c r="F132" s="2998"/>
      <c r="G132" s="3073"/>
      <c r="H132" s="3073"/>
      <c r="I132" s="3073"/>
      <c r="J132" s="3073"/>
      <c r="K132" s="3073"/>
      <c r="L132" s="3073"/>
      <c r="M132" s="3073"/>
      <c r="N132" s="3073"/>
      <c r="O132" s="3073"/>
      <c r="P132" s="3073"/>
      <c r="Q132" s="3073"/>
      <c r="R132" s="3073"/>
      <c r="S132" s="3073"/>
      <c r="T132" s="3073"/>
      <c r="U132" s="3073"/>
      <c r="V132" s="3073"/>
      <c r="W132" s="3073"/>
      <c r="X132" s="3073"/>
      <c r="Y132" s="3073"/>
    </row>
    <row r="133" spans="1:25" s="2703" customFormat="1">
      <c r="A133" s="2994"/>
      <c r="B133" s="2999" t="s">
        <v>3928</v>
      </c>
      <c r="C133" s="2994" t="s">
        <v>84</v>
      </c>
      <c r="D133" s="3000">
        <v>1</v>
      </c>
      <c r="E133" s="3117"/>
      <c r="F133" s="2998">
        <f>E133*D133</f>
        <v>0</v>
      </c>
      <c r="G133" s="3073"/>
      <c r="H133" s="3073"/>
      <c r="I133" s="3073"/>
      <c r="J133" s="3073"/>
      <c r="K133" s="3073"/>
      <c r="L133" s="3073"/>
      <c r="M133" s="3073"/>
      <c r="N133" s="3073"/>
      <c r="O133" s="3073"/>
      <c r="P133" s="3073"/>
      <c r="Q133" s="3073"/>
      <c r="R133" s="3073"/>
      <c r="S133" s="3073"/>
      <c r="T133" s="3073"/>
      <c r="U133" s="3073"/>
      <c r="V133" s="3073"/>
      <c r="W133" s="3073"/>
      <c r="X133" s="3073"/>
      <c r="Y133" s="3073"/>
    </row>
    <row r="134" spans="1:25" s="2703" customFormat="1">
      <c r="A134" s="2996"/>
      <c r="B134" s="3003"/>
      <c r="C134" s="2996"/>
      <c r="D134" s="2997"/>
      <c r="E134" s="3117"/>
      <c r="F134" s="2998"/>
      <c r="G134" s="3073"/>
      <c r="H134" s="3073"/>
      <c r="I134" s="3073"/>
      <c r="J134" s="3073"/>
      <c r="K134" s="3073"/>
      <c r="L134" s="3073"/>
      <c r="M134" s="3073"/>
      <c r="N134" s="3073"/>
      <c r="O134" s="3073"/>
      <c r="P134" s="3073"/>
      <c r="Q134" s="3073"/>
      <c r="R134" s="3073"/>
      <c r="S134" s="3073"/>
      <c r="T134" s="3073"/>
      <c r="U134" s="3073"/>
      <c r="V134" s="3073"/>
      <c r="W134" s="3073"/>
      <c r="X134" s="3073"/>
      <c r="Y134" s="3073"/>
    </row>
    <row r="135" spans="1:25" s="2703" customFormat="1">
      <c r="A135" s="2996" t="s">
        <v>3929</v>
      </c>
      <c r="B135" s="3005" t="s">
        <v>3930</v>
      </c>
      <c r="C135" s="3006"/>
      <c r="D135" s="3007"/>
      <c r="E135" s="3119"/>
      <c r="F135" s="3007"/>
      <c r="G135" s="3073"/>
      <c r="H135" s="3073"/>
      <c r="I135" s="3073"/>
      <c r="J135" s="3073"/>
      <c r="K135" s="3073"/>
      <c r="L135" s="3073"/>
      <c r="M135" s="3073"/>
      <c r="N135" s="3073"/>
      <c r="O135" s="3073"/>
      <c r="P135" s="3073"/>
      <c r="Q135" s="3073"/>
      <c r="R135" s="3073"/>
      <c r="S135" s="3073"/>
      <c r="T135" s="3073"/>
      <c r="U135" s="3073"/>
      <c r="V135" s="3073"/>
      <c r="W135" s="3073"/>
      <c r="X135" s="3073"/>
      <c r="Y135" s="3073"/>
    </row>
    <row r="136" spans="1:25" s="2703" customFormat="1" ht="25.5">
      <c r="A136" s="3006"/>
      <c r="B136" s="3003" t="s">
        <v>3931</v>
      </c>
      <c r="C136" s="2996"/>
      <c r="D136" s="2997"/>
      <c r="E136" s="3117"/>
      <c r="F136" s="2998"/>
      <c r="G136" s="3073"/>
      <c r="H136" s="3073"/>
      <c r="I136" s="3073"/>
      <c r="J136" s="3073"/>
      <c r="K136" s="3073"/>
      <c r="L136" s="3073"/>
      <c r="M136" s="3073"/>
      <c r="N136" s="3073"/>
      <c r="O136" s="3073"/>
      <c r="P136" s="3073"/>
      <c r="Q136" s="3073"/>
      <c r="R136" s="3073"/>
      <c r="S136" s="3073"/>
      <c r="T136" s="3073"/>
      <c r="U136" s="3073"/>
      <c r="V136" s="3073"/>
      <c r="W136" s="3073"/>
      <c r="X136" s="3073"/>
      <c r="Y136" s="3073"/>
    </row>
    <row r="137" spans="1:25" s="2703" customFormat="1">
      <c r="A137" s="2996"/>
      <c r="B137" s="3003" t="s">
        <v>3932</v>
      </c>
      <c r="C137" s="2996"/>
      <c r="D137" s="2997"/>
      <c r="E137" s="3117"/>
      <c r="F137" s="2998"/>
      <c r="G137" s="3073"/>
      <c r="H137" s="3073"/>
      <c r="I137" s="3073"/>
      <c r="J137" s="3073"/>
      <c r="K137" s="3073"/>
      <c r="L137" s="3073"/>
      <c r="M137" s="3073"/>
      <c r="N137" s="3073"/>
      <c r="O137" s="3073"/>
      <c r="P137" s="3073"/>
      <c r="Q137" s="3073"/>
      <c r="R137" s="3073"/>
      <c r="S137" s="3073"/>
      <c r="T137" s="3073"/>
      <c r="U137" s="3073"/>
      <c r="V137" s="3073"/>
      <c r="W137" s="3073"/>
      <c r="X137" s="3073"/>
      <c r="Y137" s="3073"/>
    </row>
    <row r="138" spans="1:25" s="2703" customFormat="1">
      <c r="A138" s="2996"/>
      <c r="B138" s="3003" t="s">
        <v>3933</v>
      </c>
      <c r="C138" s="3008"/>
      <c r="D138" s="2998"/>
      <c r="E138" s="3117"/>
      <c r="F138" s="2998"/>
      <c r="G138" s="3073"/>
      <c r="H138" s="3073"/>
      <c r="I138" s="3073"/>
      <c r="J138" s="3073"/>
      <c r="K138" s="3073"/>
      <c r="L138" s="3073"/>
      <c r="M138" s="3073"/>
      <c r="N138" s="3073"/>
      <c r="O138" s="3073"/>
      <c r="P138" s="3073"/>
      <c r="Q138" s="3073"/>
      <c r="R138" s="3073"/>
      <c r="S138" s="3073"/>
      <c r="T138" s="3073"/>
      <c r="U138" s="3073"/>
      <c r="V138" s="3073"/>
      <c r="W138" s="3073"/>
      <c r="X138" s="3073"/>
      <c r="Y138" s="3073"/>
    </row>
    <row r="139" spans="1:25" s="2703" customFormat="1">
      <c r="A139" s="2996"/>
      <c r="B139" s="3003" t="s">
        <v>3272</v>
      </c>
      <c r="C139" s="2996"/>
      <c r="D139" s="2997"/>
      <c r="E139" s="3117"/>
      <c r="F139" s="2998"/>
      <c r="G139" s="3073"/>
      <c r="H139" s="3073"/>
      <c r="I139" s="3073"/>
      <c r="J139" s="3073"/>
      <c r="K139" s="3073"/>
      <c r="L139" s="3073"/>
      <c r="M139" s="3073"/>
      <c r="N139" s="3073"/>
      <c r="O139" s="3073"/>
      <c r="P139" s="3073"/>
      <c r="Q139" s="3073"/>
      <c r="R139" s="3073"/>
      <c r="S139" s="3073"/>
      <c r="T139" s="3073"/>
      <c r="U139" s="3073"/>
      <c r="V139" s="3073"/>
      <c r="W139" s="3073"/>
      <c r="X139" s="3073"/>
      <c r="Y139" s="3073"/>
    </row>
    <row r="140" spans="1:25" s="2703" customFormat="1">
      <c r="A140" s="2996"/>
      <c r="B140" s="3003" t="s">
        <v>3934</v>
      </c>
      <c r="C140" s="3008"/>
      <c r="D140" s="2998"/>
      <c r="E140" s="3117"/>
      <c r="F140" s="2998"/>
      <c r="G140" s="3073"/>
      <c r="H140" s="3073"/>
      <c r="I140" s="3073"/>
      <c r="J140" s="3073"/>
      <c r="K140" s="3073"/>
      <c r="L140" s="3073"/>
      <c r="M140" s="3073"/>
      <c r="N140" s="3073"/>
      <c r="O140" s="3073"/>
      <c r="P140" s="3073"/>
      <c r="Q140" s="3073"/>
      <c r="R140" s="3073"/>
      <c r="S140" s="3073"/>
      <c r="T140" s="3073"/>
      <c r="U140" s="3073"/>
      <c r="V140" s="3073"/>
      <c r="W140" s="3073"/>
      <c r="X140" s="3073"/>
      <c r="Y140" s="3073"/>
    </row>
    <row r="141" spans="1:25" s="2703" customFormat="1">
      <c r="A141" s="3008"/>
      <c r="B141" s="3003" t="s">
        <v>3935</v>
      </c>
      <c r="C141" s="3008"/>
      <c r="D141" s="2998"/>
      <c r="E141" s="3117"/>
      <c r="F141" s="2998"/>
      <c r="G141" s="3073"/>
      <c r="H141" s="3073"/>
      <c r="I141" s="3073"/>
      <c r="J141" s="3073"/>
      <c r="K141" s="3073"/>
      <c r="L141" s="3073"/>
      <c r="M141" s="3073"/>
      <c r="N141" s="3073"/>
      <c r="O141" s="3073"/>
      <c r="P141" s="3073"/>
      <c r="Q141" s="3073"/>
      <c r="R141" s="3073"/>
      <c r="S141" s="3073"/>
      <c r="T141" s="3073"/>
      <c r="U141" s="3073"/>
      <c r="V141" s="3073"/>
      <c r="W141" s="3073"/>
      <c r="X141" s="3073"/>
      <c r="Y141" s="3073"/>
    </row>
    <row r="142" spans="1:25" s="2703" customFormat="1">
      <c r="A142" s="3008"/>
      <c r="B142" s="3003" t="s">
        <v>3936</v>
      </c>
      <c r="C142" s="3008"/>
      <c r="D142" s="2998"/>
      <c r="E142" s="3117"/>
      <c r="F142" s="2998"/>
      <c r="G142" s="3073"/>
      <c r="H142" s="3073"/>
      <c r="I142" s="3073"/>
      <c r="J142" s="3073"/>
      <c r="K142" s="3073"/>
      <c r="L142" s="3073"/>
      <c r="M142" s="3073"/>
      <c r="N142" s="3073"/>
      <c r="O142" s="3073"/>
      <c r="P142" s="3073"/>
      <c r="Q142" s="3073"/>
      <c r="R142" s="3073"/>
      <c r="S142" s="3073"/>
      <c r="T142" s="3073"/>
      <c r="U142" s="3073"/>
      <c r="V142" s="3073"/>
      <c r="W142" s="3073"/>
      <c r="X142" s="3073"/>
      <c r="Y142" s="3073"/>
    </row>
    <row r="143" spans="1:25" s="2703" customFormat="1">
      <c r="A143" s="2996"/>
      <c r="B143" s="3009"/>
      <c r="C143" s="3008" t="s">
        <v>73</v>
      </c>
      <c r="D143" s="2998">
        <v>1</v>
      </c>
      <c r="E143" s="3117"/>
      <c r="F143" s="2998">
        <f>E143*D143</f>
        <v>0</v>
      </c>
      <c r="G143" s="3073"/>
      <c r="H143" s="3073"/>
      <c r="I143" s="3073"/>
      <c r="J143" s="3073"/>
      <c r="K143" s="3073"/>
      <c r="L143" s="3073"/>
      <c r="M143" s="3073"/>
      <c r="N143" s="3073"/>
      <c r="O143" s="3073"/>
      <c r="P143" s="3073"/>
      <c r="Q143" s="3073"/>
      <c r="R143" s="3073"/>
      <c r="S143" s="3073"/>
      <c r="T143" s="3073"/>
      <c r="U143" s="3073"/>
      <c r="V143" s="3073"/>
      <c r="W143" s="3073"/>
      <c r="X143" s="3073"/>
      <c r="Y143" s="3073"/>
    </row>
    <row r="144" spans="1:25" s="2703" customFormat="1">
      <c r="A144" s="2692"/>
      <c r="B144" s="2698"/>
      <c r="C144" s="2709"/>
      <c r="D144" s="2713"/>
      <c r="E144" s="3114"/>
      <c r="F144" s="2702"/>
      <c r="G144" s="3073"/>
      <c r="H144" s="3073"/>
      <c r="I144" s="3073"/>
      <c r="J144" s="3073"/>
      <c r="K144" s="3073"/>
      <c r="L144" s="3073"/>
      <c r="M144" s="3073"/>
      <c r="N144" s="3073"/>
      <c r="O144" s="3073"/>
      <c r="P144" s="3073"/>
      <c r="Q144" s="3073"/>
      <c r="R144" s="3073"/>
      <c r="S144" s="3073"/>
      <c r="T144" s="3073"/>
      <c r="U144" s="3073"/>
      <c r="V144" s="3073"/>
      <c r="W144" s="3073"/>
      <c r="X144" s="3073"/>
      <c r="Y144" s="3073"/>
    </row>
    <row r="145" spans="1:25" s="2703" customFormat="1">
      <c r="A145" s="2692"/>
      <c r="B145" s="3010" t="s">
        <v>3937</v>
      </c>
      <c r="C145" s="2709"/>
      <c r="D145" s="2713"/>
      <c r="E145" s="3114"/>
      <c r="F145" s="2702"/>
      <c r="G145" s="3073"/>
      <c r="H145" s="3073"/>
      <c r="I145" s="3073"/>
      <c r="J145" s="3073"/>
      <c r="K145" s="3073"/>
      <c r="L145" s="3073"/>
      <c r="M145" s="3073"/>
      <c r="N145" s="3073"/>
      <c r="O145" s="3073"/>
      <c r="P145" s="3073"/>
      <c r="Q145" s="3073"/>
      <c r="R145" s="3073"/>
      <c r="S145" s="3073"/>
      <c r="T145" s="3073"/>
      <c r="U145" s="3073"/>
      <c r="V145" s="3073"/>
      <c r="W145" s="3073"/>
      <c r="X145" s="3073"/>
      <c r="Y145" s="3073"/>
    </row>
    <row r="146" spans="1:25" s="2703" customFormat="1">
      <c r="A146" s="2692"/>
      <c r="B146" s="2698"/>
      <c r="C146" s="2709"/>
      <c r="D146" s="2713"/>
      <c r="E146" s="3114"/>
      <c r="F146" s="2702"/>
      <c r="G146" s="3073"/>
      <c r="H146" s="3073"/>
      <c r="I146" s="3073"/>
      <c r="J146" s="3073"/>
      <c r="K146" s="3073"/>
      <c r="L146" s="3073"/>
      <c r="M146" s="3073"/>
      <c r="N146" s="3073"/>
      <c r="O146" s="3073"/>
      <c r="P146" s="3073"/>
      <c r="Q146" s="3073"/>
      <c r="R146" s="3073"/>
      <c r="S146" s="3073"/>
      <c r="T146" s="3073"/>
      <c r="U146" s="3073"/>
      <c r="V146" s="3073"/>
      <c r="W146" s="3073"/>
      <c r="X146" s="3073"/>
      <c r="Y146" s="3073"/>
    </row>
    <row r="147" spans="1:25" s="2703" customFormat="1">
      <c r="A147" s="2692">
        <f>COUNT($A$5:A146)+1</f>
        <v>21</v>
      </c>
      <c r="B147" s="2985" t="s">
        <v>3888</v>
      </c>
      <c r="C147" s="2935"/>
      <c r="D147" s="2714"/>
      <c r="E147" s="3114"/>
      <c r="F147" s="2713"/>
      <c r="G147" s="3073"/>
      <c r="H147" s="3073"/>
      <c r="I147" s="3073"/>
      <c r="J147" s="3073"/>
      <c r="K147" s="3073"/>
      <c r="L147" s="3073"/>
      <c r="M147" s="3073"/>
      <c r="N147" s="3073"/>
      <c r="O147" s="3073"/>
      <c r="P147" s="3073"/>
      <c r="Q147" s="3073"/>
      <c r="R147" s="3073"/>
      <c r="S147" s="3073"/>
      <c r="T147" s="3073"/>
      <c r="U147" s="3073"/>
      <c r="V147" s="3073"/>
      <c r="W147" s="3073"/>
      <c r="X147" s="3073"/>
      <c r="Y147" s="3073"/>
    </row>
    <row r="148" spans="1:25" s="2703" customFormat="1" ht="140.25">
      <c r="A148" s="2692"/>
      <c r="B148" s="2986" t="s">
        <v>3889</v>
      </c>
      <c r="C148" s="2935"/>
      <c r="D148" s="2714"/>
      <c r="E148" s="3114"/>
      <c r="F148" s="2713"/>
      <c r="G148" s="3073"/>
      <c r="H148" s="3073"/>
      <c r="I148" s="3073"/>
      <c r="J148" s="3073"/>
      <c r="K148" s="3073"/>
      <c r="L148" s="3073"/>
      <c r="M148" s="3073"/>
      <c r="N148" s="3073"/>
      <c r="O148" s="3073"/>
      <c r="P148" s="3073"/>
      <c r="Q148" s="3073"/>
      <c r="R148" s="3073"/>
      <c r="S148" s="3073"/>
      <c r="T148" s="3073"/>
      <c r="U148" s="3073"/>
      <c r="V148" s="3073"/>
      <c r="W148" s="3073"/>
      <c r="X148" s="3073"/>
      <c r="Y148" s="3073"/>
    </row>
    <row r="149" spans="1:25" s="2703" customFormat="1">
      <c r="A149" s="2692"/>
      <c r="B149" s="2986" t="s">
        <v>3592</v>
      </c>
      <c r="C149" s="2935" t="s">
        <v>84</v>
      </c>
      <c r="D149" s="2714">
        <v>2</v>
      </c>
      <c r="E149" s="3114"/>
      <c r="F149" s="2713">
        <f t="shared" ref="F149" si="14">D149*E149</f>
        <v>0</v>
      </c>
      <c r="G149" s="3073"/>
      <c r="H149" s="3073"/>
      <c r="I149" s="3073"/>
      <c r="J149" s="3073"/>
      <c r="K149" s="3073"/>
      <c r="L149" s="3073"/>
      <c r="M149" s="3073"/>
      <c r="N149" s="3073"/>
      <c r="O149" s="3073"/>
      <c r="P149" s="3073"/>
      <c r="Q149" s="3073"/>
      <c r="R149" s="3073"/>
      <c r="S149" s="3073"/>
      <c r="T149" s="3073"/>
      <c r="U149" s="3073"/>
      <c r="V149" s="3073"/>
      <c r="W149" s="3073"/>
      <c r="X149" s="3073"/>
      <c r="Y149" s="3073"/>
    </row>
    <row r="150" spans="1:25" s="2703" customFormat="1">
      <c r="A150" s="2692" t="s">
        <v>2724</v>
      </c>
      <c r="B150" s="2987" t="s">
        <v>3890</v>
      </c>
      <c r="C150" s="2988"/>
      <c r="D150" s="2732"/>
      <c r="E150" s="3115"/>
      <c r="F150" s="2989"/>
      <c r="G150" s="3073"/>
      <c r="H150" s="3073"/>
      <c r="I150" s="3073"/>
      <c r="J150" s="3073"/>
      <c r="K150" s="3073"/>
      <c r="L150" s="3073"/>
      <c r="M150" s="3073"/>
      <c r="N150" s="3073"/>
      <c r="O150" s="3073"/>
      <c r="P150" s="3073"/>
      <c r="Q150" s="3073"/>
      <c r="R150" s="3073"/>
      <c r="S150" s="3073"/>
      <c r="T150" s="3073"/>
      <c r="U150" s="3073"/>
      <c r="V150" s="3073"/>
      <c r="W150" s="3073"/>
      <c r="X150" s="3073"/>
      <c r="Y150" s="3073"/>
    </row>
    <row r="151" spans="1:25" s="2703" customFormat="1">
      <c r="A151" s="2692"/>
      <c r="B151" s="2698"/>
      <c r="C151" s="2709"/>
      <c r="D151" s="2713"/>
      <c r="E151" s="3114"/>
      <c r="F151" s="2702"/>
      <c r="G151" s="3073"/>
      <c r="H151" s="3073"/>
      <c r="I151" s="3073"/>
      <c r="J151" s="3073"/>
      <c r="K151" s="3073"/>
      <c r="L151" s="3073"/>
      <c r="M151" s="3073"/>
      <c r="N151" s="3073"/>
      <c r="O151" s="3073"/>
      <c r="P151" s="3073"/>
      <c r="Q151" s="3073"/>
      <c r="R151" s="3073"/>
      <c r="S151" s="3073"/>
      <c r="T151" s="3073"/>
      <c r="U151" s="3073"/>
      <c r="V151" s="3073"/>
      <c r="W151" s="3073"/>
      <c r="X151" s="3073"/>
      <c r="Y151" s="3073"/>
    </row>
    <row r="152" spans="1:25" s="2703" customFormat="1" ht="51">
      <c r="A152" s="2709">
        <f>COUNT($A$3:A151)+1</f>
        <v>22</v>
      </c>
      <c r="B152" s="2737" t="s">
        <v>3611</v>
      </c>
      <c r="C152" s="2924"/>
      <c r="D152" s="2714"/>
      <c r="E152" s="3045"/>
      <c r="F152" s="2713"/>
      <c r="G152" s="3073"/>
      <c r="H152" s="3073"/>
      <c r="I152" s="3073"/>
      <c r="J152" s="3073"/>
      <c r="K152" s="3073"/>
      <c r="L152" s="3073"/>
      <c r="M152" s="3073"/>
      <c r="N152" s="3073"/>
      <c r="O152" s="3073"/>
      <c r="P152" s="3073"/>
      <c r="Q152" s="3073"/>
      <c r="R152" s="3073"/>
      <c r="S152" s="3073"/>
      <c r="T152" s="3073"/>
      <c r="U152" s="3073"/>
      <c r="V152" s="3073"/>
      <c r="W152" s="3073"/>
      <c r="X152" s="3073"/>
      <c r="Y152" s="3073"/>
    </row>
    <row r="153" spans="1:25" s="2703" customFormat="1">
      <c r="A153" s="2753"/>
      <c r="B153" s="2737" t="s">
        <v>3612</v>
      </c>
      <c r="C153" s="2924" t="s">
        <v>84</v>
      </c>
      <c r="D153" s="2714">
        <v>2</v>
      </c>
      <c r="E153" s="3045"/>
      <c r="F153" s="2713">
        <f>D153*E153</f>
        <v>0</v>
      </c>
      <c r="G153" s="3073"/>
      <c r="H153" s="3073"/>
      <c r="I153" s="3073"/>
      <c r="J153" s="3073"/>
      <c r="K153" s="3073"/>
      <c r="L153" s="3073"/>
      <c r="M153" s="3073"/>
      <c r="N153" s="3073"/>
      <c r="O153" s="3073"/>
      <c r="P153" s="3073"/>
      <c r="Q153" s="3073"/>
      <c r="R153" s="3073"/>
      <c r="S153" s="3073"/>
      <c r="T153" s="3073"/>
      <c r="U153" s="3073"/>
      <c r="V153" s="3073"/>
      <c r="W153" s="3073"/>
      <c r="X153" s="3073"/>
      <c r="Y153" s="3073"/>
    </row>
    <row r="154" spans="1:25" s="2703" customFormat="1">
      <c r="A154" s="2692"/>
      <c r="B154" s="2698"/>
      <c r="C154" s="2709"/>
      <c r="D154" s="2713"/>
      <c r="E154" s="3114"/>
      <c r="F154" s="2702"/>
      <c r="G154" s="3073"/>
      <c r="H154" s="3073"/>
      <c r="I154" s="3073"/>
      <c r="J154" s="3073"/>
      <c r="K154" s="3073"/>
      <c r="L154" s="3073"/>
      <c r="M154" s="3073"/>
      <c r="N154" s="3073"/>
      <c r="O154" s="3073"/>
      <c r="P154" s="3073"/>
      <c r="Q154" s="3073"/>
      <c r="R154" s="3073"/>
      <c r="S154" s="3073"/>
      <c r="T154" s="3073"/>
      <c r="U154" s="3073"/>
      <c r="V154" s="3073"/>
      <c r="W154" s="3073"/>
      <c r="X154" s="3073"/>
      <c r="Y154" s="3073"/>
    </row>
    <row r="155" spans="1:25" s="2703" customFormat="1" ht="51">
      <c r="A155" s="2709">
        <f>COUNT($A$3:A154)+1</f>
        <v>23</v>
      </c>
      <c r="B155" s="2737" t="s">
        <v>3938</v>
      </c>
      <c r="C155" s="2924"/>
      <c r="D155" s="2714"/>
      <c r="E155" s="3045"/>
      <c r="F155" s="2713"/>
      <c r="G155" s="3073"/>
      <c r="H155" s="3073"/>
      <c r="I155" s="3073"/>
      <c r="J155" s="3073"/>
      <c r="K155" s="3073"/>
      <c r="L155" s="3073"/>
      <c r="M155" s="3073"/>
      <c r="N155" s="3073"/>
      <c r="O155" s="3073"/>
      <c r="P155" s="3073"/>
      <c r="Q155" s="3073"/>
      <c r="R155" s="3073"/>
      <c r="S155" s="3073"/>
      <c r="T155" s="3073"/>
      <c r="U155" s="3073"/>
      <c r="V155" s="3073"/>
      <c r="W155" s="3073"/>
      <c r="X155" s="3073"/>
      <c r="Y155" s="3073"/>
    </row>
    <row r="156" spans="1:25" s="2703" customFormat="1">
      <c r="A156" s="2753"/>
      <c r="B156" s="2737" t="s">
        <v>3761</v>
      </c>
      <c r="C156" s="2924" t="s">
        <v>84</v>
      </c>
      <c r="D156" s="2714">
        <v>2</v>
      </c>
      <c r="E156" s="3045"/>
      <c r="F156" s="2713">
        <f>D156*E156</f>
        <v>0</v>
      </c>
      <c r="G156" s="3073"/>
      <c r="H156" s="3073"/>
      <c r="I156" s="3073"/>
      <c r="J156" s="3073"/>
      <c r="K156" s="3073"/>
      <c r="L156" s="3073"/>
      <c r="M156" s="3073"/>
      <c r="N156" s="3073"/>
      <c r="O156" s="3073"/>
      <c r="P156" s="3073"/>
      <c r="Q156" s="3073"/>
      <c r="R156" s="3073"/>
      <c r="S156" s="3073"/>
      <c r="T156" s="3073"/>
      <c r="U156" s="3073"/>
      <c r="V156" s="3073"/>
      <c r="W156" s="3073"/>
      <c r="X156" s="3073"/>
      <c r="Y156" s="3073"/>
    </row>
    <row r="157" spans="1:25" s="2703" customFormat="1">
      <c r="A157" s="2753"/>
      <c r="B157" s="2737"/>
      <c r="C157" s="2924"/>
      <c r="D157" s="2714"/>
      <c r="E157" s="3045"/>
      <c r="F157" s="2713"/>
      <c r="G157" s="3073"/>
      <c r="H157" s="3073"/>
      <c r="I157" s="3073"/>
      <c r="J157" s="3073"/>
      <c r="K157" s="3073"/>
      <c r="L157" s="3073"/>
      <c r="M157" s="3073"/>
      <c r="N157" s="3073"/>
      <c r="O157" s="3073"/>
      <c r="P157" s="3073"/>
      <c r="Q157" s="3073"/>
      <c r="R157" s="3073"/>
      <c r="S157" s="3073"/>
      <c r="T157" s="3073"/>
      <c r="U157" s="3073"/>
      <c r="V157" s="3073"/>
      <c r="W157" s="3073"/>
      <c r="X157" s="3073"/>
      <c r="Y157" s="3073"/>
    </row>
    <row r="158" spans="1:25" s="2703" customFormat="1" ht="51">
      <c r="A158" s="2709">
        <f>COUNT($A$3:A157)+1</f>
        <v>24</v>
      </c>
      <c r="B158" s="2737" t="s">
        <v>3611</v>
      </c>
      <c r="C158" s="2924"/>
      <c r="D158" s="2714"/>
      <c r="E158" s="3045"/>
      <c r="F158" s="2713"/>
      <c r="G158" s="3073"/>
      <c r="H158" s="3073"/>
      <c r="I158" s="3073"/>
      <c r="J158" s="3073"/>
      <c r="K158" s="3073"/>
      <c r="L158" s="3073"/>
      <c r="M158" s="3073"/>
      <c r="N158" s="3073"/>
      <c r="O158" s="3073"/>
      <c r="P158" s="3073"/>
      <c r="Q158" s="3073"/>
      <c r="R158" s="3073"/>
      <c r="S158" s="3073"/>
      <c r="T158" s="3073"/>
      <c r="U158" s="3073"/>
      <c r="V158" s="3073"/>
      <c r="W158" s="3073"/>
      <c r="X158" s="3073"/>
      <c r="Y158" s="3073"/>
    </row>
    <row r="159" spans="1:25" s="2703" customFormat="1">
      <c r="A159" s="2753"/>
      <c r="B159" s="2737" t="s">
        <v>3612</v>
      </c>
      <c r="C159" s="2924" t="s">
        <v>84</v>
      </c>
      <c r="D159" s="2714">
        <v>1</v>
      </c>
      <c r="E159" s="3045"/>
      <c r="F159" s="2713">
        <f>D159*E159</f>
        <v>0</v>
      </c>
      <c r="G159" s="3073"/>
      <c r="H159" s="3073"/>
      <c r="I159" s="3073"/>
      <c r="J159" s="3073"/>
      <c r="K159" s="3073"/>
      <c r="L159" s="3073"/>
      <c r="M159" s="3073"/>
      <c r="N159" s="3073"/>
      <c r="O159" s="3073"/>
      <c r="P159" s="3073"/>
      <c r="Q159" s="3073"/>
      <c r="R159" s="3073"/>
      <c r="S159" s="3073"/>
      <c r="T159" s="3073"/>
      <c r="U159" s="3073"/>
      <c r="V159" s="3073"/>
      <c r="W159" s="3073"/>
      <c r="X159" s="3073"/>
      <c r="Y159" s="3073"/>
    </row>
    <row r="160" spans="1:25" s="2703" customFormat="1">
      <c r="A160" s="2753"/>
      <c r="B160" s="2737"/>
      <c r="C160" s="2924"/>
      <c r="D160" s="2714"/>
      <c r="E160" s="3045"/>
      <c r="F160" s="2713"/>
      <c r="G160" s="3073"/>
      <c r="H160" s="3073"/>
      <c r="I160" s="3073"/>
      <c r="J160" s="3073"/>
      <c r="K160" s="3073"/>
      <c r="L160" s="3073"/>
      <c r="M160" s="3073"/>
      <c r="N160" s="3073"/>
      <c r="O160" s="3073"/>
      <c r="P160" s="3073"/>
      <c r="Q160" s="3073"/>
      <c r="R160" s="3073"/>
      <c r="S160" s="3073"/>
      <c r="T160" s="3073"/>
      <c r="U160" s="3073"/>
      <c r="V160" s="3073"/>
      <c r="W160" s="3073"/>
      <c r="X160" s="3073"/>
      <c r="Y160" s="3073"/>
    </row>
    <row r="161" spans="1:25" s="2703" customFormat="1">
      <c r="A161" s="2709">
        <f>COUNT($A$3:A160)+1</f>
        <v>25</v>
      </c>
      <c r="B161" s="3010" t="s">
        <v>3939</v>
      </c>
      <c r="C161" s="2709"/>
      <c r="D161" s="2713"/>
      <c r="E161" s="3114"/>
      <c r="F161" s="2702"/>
      <c r="G161" s="3073"/>
      <c r="H161" s="3073"/>
      <c r="I161" s="3073"/>
      <c r="J161" s="3073"/>
      <c r="K161" s="3073"/>
      <c r="L161" s="3073"/>
      <c r="M161" s="3073"/>
      <c r="N161" s="3073"/>
      <c r="O161" s="3073"/>
      <c r="P161" s="3073"/>
      <c r="Q161" s="3073"/>
      <c r="R161" s="3073"/>
      <c r="S161" s="3073"/>
      <c r="T161" s="3073"/>
      <c r="U161" s="3073"/>
      <c r="V161" s="3073"/>
      <c r="W161" s="3073"/>
      <c r="X161" s="3073"/>
      <c r="Y161" s="3073"/>
    </row>
    <row r="162" spans="1:25" s="2703" customFormat="1">
      <c r="A162" s="2692"/>
      <c r="B162" s="2698" t="s">
        <v>3884</v>
      </c>
      <c r="C162" s="2709"/>
      <c r="D162" s="2713"/>
      <c r="E162" s="3114"/>
      <c r="F162" s="2702"/>
      <c r="G162" s="3073"/>
      <c r="H162" s="3073"/>
      <c r="I162" s="3073"/>
      <c r="J162" s="3073"/>
      <c r="K162" s="3073"/>
      <c r="L162" s="3073"/>
      <c r="M162" s="3073"/>
      <c r="N162" s="3073"/>
      <c r="O162" s="3073"/>
      <c r="P162" s="3073"/>
      <c r="Q162" s="3073"/>
      <c r="R162" s="3073"/>
      <c r="S162" s="3073"/>
      <c r="T162" s="3073"/>
      <c r="U162" s="3073"/>
      <c r="V162" s="3073"/>
      <c r="W162" s="3073"/>
      <c r="X162" s="3073"/>
      <c r="Y162" s="3073"/>
    </row>
    <row r="163" spans="1:25" s="2703" customFormat="1" ht="76.5">
      <c r="A163" s="2692"/>
      <c r="B163" s="2698" t="s">
        <v>3885</v>
      </c>
      <c r="C163" s="2709"/>
      <c r="D163" s="2713"/>
      <c r="E163" s="3114"/>
      <c r="F163" s="2702"/>
      <c r="G163" s="3073"/>
      <c r="H163" s="3073"/>
      <c r="I163" s="3073"/>
      <c r="J163" s="3073"/>
      <c r="K163" s="3073"/>
      <c r="L163" s="3073"/>
      <c r="M163" s="3073"/>
      <c r="N163" s="3073"/>
      <c r="O163" s="3073"/>
      <c r="P163" s="3073"/>
      <c r="Q163" s="3073"/>
      <c r="R163" s="3073"/>
      <c r="S163" s="3073"/>
      <c r="T163" s="3073"/>
      <c r="U163" s="3073"/>
      <c r="V163" s="3073"/>
      <c r="W163" s="3073"/>
      <c r="X163" s="3073"/>
      <c r="Y163" s="3073"/>
    </row>
    <row r="164" spans="1:25" s="2703" customFormat="1">
      <c r="A164" s="2692" t="s">
        <v>2724</v>
      </c>
      <c r="B164" s="2698" t="s">
        <v>3886</v>
      </c>
      <c r="C164" s="2709"/>
      <c r="D164" s="2713"/>
      <c r="E164" s="3114"/>
      <c r="F164" s="2702"/>
      <c r="G164" s="3073"/>
      <c r="H164" s="3073"/>
      <c r="I164" s="3073"/>
      <c r="J164" s="3073"/>
      <c r="K164" s="3073"/>
      <c r="L164" s="3073"/>
      <c r="M164" s="3073"/>
      <c r="N164" s="3073"/>
      <c r="O164" s="3073"/>
      <c r="P164" s="3073"/>
      <c r="Q164" s="3073"/>
      <c r="R164" s="3073"/>
      <c r="S164" s="3073"/>
      <c r="T164" s="3073"/>
      <c r="U164" s="3073"/>
      <c r="V164" s="3073"/>
      <c r="W164" s="3073"/>
      <c r="X164" s="3073"/>
      <c r="Y164" s="3073"/>
    </row>
    <row r="165" spans="1:25" s="2703" customFormat="1">
      <c r="A165" s="2692"/>
      <c r="B165" s="2698" t="s">
        <v>3940</v>
      </c>
      <c r="C165" s="2709" t="s">
        <v>84</v>
      </c>
      <c r="D165" s="2713">
        <v>2</v>
      </c>
      <c r="E165" s="3114"/>
      <c r="F165" s="2713">
        <f>D165*E165</f>
        <v>0</v>
      </c>
      <c r="G165" s="3073"/>
      <c r="H165" s="3073"/>
      <c r="I165" s="3073"/>
      <c r="J165" s="3073"/>
      <c r="K165" s="3073"/>
      <c r="L165" s="3073"/>
      <c r="M165" s="3073"/>
      <c r="N165" s="3073"/>
      <c r="O165" s="3073"/>
      <c r="P165" s="3073"/>
      <c r="Q165" s="3073"/>
      <c r="R165" s="3073"/>
      <c r="S165" s="3073"/>
      <c r="T165" s="3073"/>
      <c r="U165" s="3073"/>
      <c r="V165" s="3073"/>
      <c r="W165" s="3073"/>
      <c r="X165" s="3073"/>
      <c r="Y165" s="3073"/>
    </row>
    <row r="166" spans="1:25" s="2703" customFormat="1">
      <c r="A166" s="2692"/>
      <c r="B166" s="2698"/>
      <c r="C166" s="2709"/>
      <c r="D166" s="2713"/>
      <c r="E166" s="3114"/>
      <c r="F166" s="2713"/>
      <c r="G166" s="3073"/>
      <c r="H166" s="3073"/>
      <c r="I166" s="3073"/>
      <c r="J166" s="3073"/>
      <c r="K166" s="3073"/>
      <c r="L166" s="3073"/>
      <c r="M166" s="3073"/>
      <c r="N166" s="3073"/>
      <c r="O166" s="3073"/>
      <c r="P166" s="3073"/>
      <c r="Q166" s="3073"/>
      <c r="R166" s="3073"/>
      <c r="S166" s="3073"/>
      <c r="T166" s="3073"/>
      <c r="U166" s="3073"/>
      <c r="V166" s="3073"/>
      <c r="W166" s="3073"/>
      <c r="X166" s="3073"/>
      <c r="Y166" s="3073"/>
    </row>
    <row r="167" spans="1:25" s="2703" customFormat="1">
      <c r="A167" s="2753"/>
      <c r="B167" s="2984" t="s">
        <v>3941</v>
      </c>
      <c r="C167" s="2935"/>
      <c r="D167" s="2714"/>
      <c r="E167" s="3045"/>
      <c r="F167" s="2713"/>
      <c r="G167" s="3073"/>
      <c r="H167" s="3073"/>
      <c r="I167" s="3073"/>
      <c r="J167" s="3073"/>
      <c r="K167" s="3073"/>
      <c r="L167" s="3073"/>
      <c r="M167" s="3073"/>
      <c r="N167" s="3073"/>
      <c r="O167" s="3073"/>
      <c r="P167" s="3073"/>
      <c r="Q167" s="3073"/>
      <c r="R167" s="3073"/>
      <c r="S167" s="3073"/>
      <c r="T167" s="3073"/>
      <c r="U167" s="3073"/>
      <c r="V167" s="3073"/>
      <c r="W167" s="3073"/>
      <c r="X167" s="3073"/>
      <c r="Y167" s="3073"/>
    </row>
    <row r="168" spans="1:25" s="2703" customFormat="1" ht="25.5">
      <c r="A168" s="2715">
        <f>COUNT($A$4:A167)+1</f>
        <v>26</v>
      </c>
      <c r="B168" s="2729" t="s">
        <v>3620</v>
      </c>
      <c r="C168" s="2935"/>
      <c r="D168" s="2714"/>
      <c r="E168" s="3052"/>
      <c r="F168" s="2713"/>
      <c r="G168" s="3073"/>
      <c r="H168" s="3073"/>
      <c r="I168" s="3073"/>
      <c r="J168" s="3073"/>
      <c r="K168" s="3073"/>
      <c r="L168" s="3073"/>
      <c r="M168" s="3073"/>
      <c r="N168" s="3073"/>
      <c r="O168" s="3073"/>
      <c r="P168" s="3073"/>
      <c r="Q168" s="3073"/>
      <c r="R168" s="3073"/>
      <c r="S168" s="3073"/>
      <c r="T168" s="3073"/>
      <c r="U168" s="3073"/>
      <c r="V168" s="3073"/>
      <c r="W168" s="3073"/>
      <c r="X168" s="3073"/>
      <c r="Y168" s="3073"/>
    </row>
    <row r="169" spans="1:25" s="2703" customFormat="1">
      <c r="A169" s="2753"/>
      <c r="B169" s="2729" t="s">
        <v>3621</v>
      </c>
      <c r="C169" s="2935"/>
      <c r="D169" s="2714"/>
      <c r="E169" s="3052"/>
      <c r="F169" s="2713"/>
      <c r="G169" s="3073"/>
      <c r="H169" s="3073"/>
      <c r="I169" s="3073"/>
      <c r="J169" s="3073"/>
      <c r="K169" s="3073"/>
      <c r="L169" s="3073"/>
      <c r="M169" s="3073"/>
      <c r="N169" s="3073"/>
      <c r="O169" s="3073"/>
      <c r="P169" s="3073"/>
      <c r="Q169" s="3073"/>
      <c r="R169" s="3073"/>
      <c r="S169" s="3073"/>
      <c r="T169" s="3073"/>
      <c r="U169" s="3073"/>
      <c r="V169" s="3073"/>
      <c r="W169" s="3073"/>
      <c r="X169" s="3073"/>
      <c r="Y169" s="3073"/>
    </row>
    <row r="170" spans="1:25" s="2703" customFormat="1">
      <c r="A170" s="2753"/>
      <c r="B170" s="2729" t="s">
        <v>3622</v>
      </c>
      <c r="C170" s="2935"/>
      <c r="D170" s="2714"/>
      <c r="E170" s="3052"/>
      <c r="F170" s="2713"/>
      <c r="G170" s="3073"/>
      <c r="H170" s="3073"/>
      <c r="I170" s="3073"/>
      <c r="J170" s="3073"/>
      <c r="K170" s="3073"/>
      <c r="L170" s="3073"/>
      <c r="M170" s="3073"/>
      <c r="N170" s="3073"/>
      <c r="O170" s="3073"/>
      <c r="P170" s="3073"/>
      <c r="Q170" s="3073"/>
      <c r="R170" s="3073"/>
      <c r="S170" s="3073"/>
      <c r="T170" s="3073"/>
      <c r="U170" s="3073"/>
      <c r="V170" s="3073"/>
      <c r="W170" s="3073"/>
      <c r="X170" s="3073"/>
      <c r="Y170" s="3073"/>
    </row>
    <row r="171" spans="1:25" s="2703" customFormat="1">
      <c r="A171" s="2753"/>
      <c r="B171" s="2729" t="s">
        <v>3623</v>
      </c>
      <c r="C171" s="2935"/>
      <c r="D171" s="2714"/>
      <c r="E171" s="3052"/>
      <c r="F171" s="2713"/>
      <c r="G171" s="3073"/>
      <c r="H171" s="3073"/>
      <c r="I171" s="3073"/>
      <c r="J171" s="3073"/>
      <c r="K171" s="3073"/>
      <c r="L171" s="3073"/>
      <c r="M171" s="3073"/>
      <c r="N171" s="3073"/>
      <c r="O171" s="3073"/>
      <c r="P171" s="3073"/>
      <c r="Q171" s="3073"/>
      <c r="R171" s="3073"/>
      <c r="S171" s="3073"/>
      <c r="T171" s="3073"/>
      <c r="U171" s="3073"/>
      <c r="V171" s="3073"/>
      <c r="W171" s="3073"/>
      <c r="X171" s="3073"/>
      <c r="Y171" s="3073"/>
    </row>
    <row r="172" spans="1:25" s="2703" customFormat="1">
      <c r="A172" s="2753"/>
      <c r="B172" s="2729" t="s">
        <v>3624</v>
      </c>
      <c r="C172" s="2935"/>
      <c r="D172" s="2714"/>
      <c r="E172" s="3052"/>
      <c r="F172" s="2713"/>
      <c r="G172" s="3073"/>
      <c r="H172" s="3073"/>
      <c r="I172" s="3073"/>
      <c r="J172" s="3073"/>
      <c r="K172" s="3073"/>
      <c r="L172" s="3073"/>
      <c r="M172" s="3073"/>
      <c r="N172" s="3073"/>
      <c r="O172" s="3073"/>
      <c r="P172" s="3073"/>
      <c r="Q172" s="3073"/>
      <c r="R172" s="3073"/>
      <c r="S172" s="3073"/>
      <c r="T172" s="3073"/>
      <c r="U172" s="3073"/>
      <c r="V172" s="3073"/>
      <c r="W172" s="3073"/>
      <c r="X172" s="3073"/>
      <c r="Y172" s="3073"/>
    </row>
    <row r="173" spans="1:25" s="2703" customFormat="1">
      <c r="A173" s="2753"/>
      <c r="B173" s="2729" t="s">
        <v>3625</v>
      </c>
      <c r="C173" s="2935"/>
      <c r="D173" s="2714"/>
      <c r="E173" s="3052"/>
      <c r="F173" s="2713"/>
      <c r="G173" s="3073"/>
      <c r="H173" s="3073"/>
      <c r="I173" s="3073"/>
      <c r="J173" s="3073"/>
      <c r="K173" s="3073"/>
      <c r="L173" s="3073"/>
      <c r="M173" s="3073"/>
      <c r="N173" s="3073"/>
      <c r="O173" s="3073"/>
      <c r="P173" s="3073"/>
      <c r="Q173" s="3073"/>
      <c r="R173" s="3073"/>
      <c r="S173" s="3073"/>
      <c r="T173" s="3073"/>
      <c r="U173" s="3073"/>
      <c r="V173" s="3073"/>
      <c r="W173" s="3073"/>
      <c r="X173" s="3073"/>
      <c r="Y173" s="3073"/>
    </row>
    <row r="174" spans="1:25" s="2703" customFormat="1">
      <c r="A174" s="2753"/>
      <c r="B174" s="2729" t="s">
        <v>3626</v>
      </c>
      <c r="C174" s="2935"/>
      <c r="D174" s="2714"/>
      <c r="E174" s="3052"/>
      <c r="F174" s="2713"/>
      <c r="G174" s="3073"/>
      <c r="H174" s="3073"/>
      <c r="I174" s="3073"/>
      <c r="J174" s="3073"/>
      <c r="K174" s="3073"/>
      <c r="L174" s="3073"/>
      <c r="M174" s="3073"/>
      <c r="N174" s="3073"/>
      <c r="O174" s="3073"/>
      <c r="P174" s="3073"/>
      <c r="Q174" s="3073"/>
      <c r="R174" s="3073"/>
      <c r="S174" s="3073"/>
      <c r="T174" s="3073"/>
      <c r="U174" s="3073"/>
      <c r="V174" s="3073"/>
      <c r="W174" s="3073"/>
      <c r="X174" s="3073"/>
      <c r="Y174" s="3073"/>
    </row>
    <row r="175" spans="1:25" s="2703" customFormat="1">
      <c r="A175" s="2753"/>
      <c r="B175" s="2729" t="s">
        <v>3627</v>
      </c>
      <c r="C175" s="2935"/>
      <c r="D175" s="2714"/>
      <c r="E175" s="3052"/>
      <c r="F175" s="2713"/>
      <c r="G175" s="3073"/>
      <c r="H175" s="3073"/>
      <c r="I175" s="3073"/>
      <c r="J175" s="3073"/>
      <c r="K175" s="3073"/>
      <c r="L175" s="3073"/>
      <c r="M175" s="3073"/>
      <c r="N175" s="3073"/>
      <c r="O175" s="3073"/>
      <c r="P175" s="3073"/>
      <c r="Q175" s="3073"/>
      <c r="R175" s="3073"/>
      <c r="S175" s="3073"/>
      <c r="T175" s="3073"/>
      <c r="U175" s="3073"/>
      <c r="V175" s="3073"/>
      <c r="W175" s="3073"/>
      <c r="X175" s="3073"/>
      <c r="Y175" s="3073"/>
    </row>
    <row r="176" spans="1:25" s="2703" customFormat="1" ht="25.5">
      <c r="A176" s="2753"/>
      <c r="B176" s="2737" t="s">
        <v>3628</v>
      </c>
      <c r="C176" s="2935"/>
      <c r="D176" s="2714"/>
      <c r="E176" s="3052"/>
      <c r="F176" s="2713"/>
      <c r="G176" s="3073"/>
      <c r="H176" s="3073"/>
      <c r="I176" s="3073"/>
      <c r="J176" s="3073"/>
      <c r="K176" s="3073"/>
      <c r="L176" s="3073"/>
      <c r="M176" s="3073"/>
      <c r="N176" s="3073"/>
      <c r="O176" s="3073"/>
      <c r="P176" s="3073"/>
      <c r="Q176" s="3073"/>
      <c r="R176" s="3073"/>
      <c r="S176" s="3073"/>
      <c r="T176" s="3073"/>
      <c r="U176" s="3073"/>
      <c r="V176" s="3073"/>
      <c r="W176" s="3073"/>
      <c r="X176" s="3073"/>
      <c r="Y176" s="3073"/>
    </row>
    <row r="177" spans="1:25" s="2703" customFormat="1">
      <c r="A177" s="2760" t="s">
        <v>2896</v>
      </c>
      <c r="B177" s="2729" t="s">
        <v>3629</v>
      </c>
      <c r="C177" s="2935"/>
      <c r="D177" s="2714"/>
      <c r="E177" s="3052"/>
      <c r="F177" s="2713"/>
      <c r="G177" s="3073"/>
      <c r="H177" s="3073"/>
      <c r="I177" s="3073"/>
      <c r="J177" s="3073"/>
      <c r="K177" s="3073"/>
      <c r="L177" s="3073"/>
      <c r="M177" s="3073"/>
      <c r="N177" s="3073"/>
      <c r="O177" s="3073"/>
      <c r="P177" s="3073"/>
      <c r="Q177" s="3073"/>
      <c r="R177" s="3073"/>
      <c r="S177" s="3073"/>
      <c r="T177" s="3073"/>
      <c r="U177" s="3073"/>
      <c r="V177" s="3073"/>
      <c r="W177" s="3073"/>
      <c r="X177" s="3073"/>
      <c r="Y177" s="3073"/>
    </row>
    <row r="178" spans="1:25" s="2703" customFormat="1">
      <c r="A178" s="2760"/>
      <c r="B178" s="2729" t="s">
        <v>3630</v>
      </c>
      <c r="C178" s="2935"/>
      <c r="D178" s="2714"/>
      <c r="E178" s="3053"/>
      <c r="F178" s="2713"/>
      <c r="G178" s="3073"/>
      <c r="H178" s="3073"/>
      <c r="I178" s="3073"/>
      <c r="J178" s="3073"/>
      <c r="K178" s="3073"/>
      <c r="L178" s="3073"/>
      <c r="M178" s="3073"/>
      <c r="N178" s="3073"/>
      <c r="O178" s="3073"/>
      <c r="P178" s="3073"/>
      <c r="Q178" s="3073"/>
      <c r="R178" s="3073"/>
      <c r="S178" s="3073"/>
      <c r="T178" s="3073"/>
      <c r="U178" s="3073"/>
      <c r="V178" s="3073"/>
      <c r="W178" s="3073"/>
      <c r="X178" s="3073"/>
      <c r="Y178" s="3073"/>
    </row>
    <row r="179" spans="1:25" s="2703" customFormat="1">
      <c r="A179" s="2760"/>
      <c r="B179" s="2729" t="s">
        <v>3942</v>
      </c>
      <c r="C179" s="2935" t="s">
        <v>84</v>
      </c>
      <c r="D179" s="2714">
        <v>1</v>
      </c>
      <c r="E179" s="3045"/>
      <c r="F179" s="2713">
        <f t="shared" ref="F179:F180" si="15">D179*E179</f>
        <v>0</v>
      </c>
      <c r="G179" s="3073"/>
      <c r="H179" s="3073"/>
      <c r="I179" s="3073"/>
      <c r="J179" s="3073"/>
      <c r="K179" s="3073"/>
      <c r="L179" s="3073"/>
      <c r="M179" s="3073"/>
      <c r="N179" s="3073"/>
      <c r="O179" s="3073"/>
      <c r="P179" s="3073"/>
      <c r="Q179" s="3073"/>
      <c r="R179" s="3073"/>
      <c r="S179" s="3073"/>
      <c r="T179" s="3073"/>
      <c r="U179" s="3073"/>
      <c r="V179" s="3073"/>
      <c r="W179" s="3073"/>
      <c r="X179" s="3073"/>
      <c r="Y179" s="3073"/>
    </row>
    <row r="180" spans="1:25" s="2703" customFormat="1">
      <c r="A180" s="2753"/>
      <c r="B180" s="2729" t="s">
        <v>3772</v>
      </c>
      <c r="C180" s="2935" t="s">
        <v>84</v>
      </c>
      <c r="D180" s="2714">
        <v>1</v>
      </c>
      <c r="E180" s="3045"/>
      <c r="F180" s="2713">
        <f t="shared" si="15"/>
        <v>0</v>
      </c>
      <c r="G180" s="3073"/>
      <c r="H180" s="3073"/>
      <c r="I180" s="3073"/>
      <c r="J180" s="3073"/>
      <c r="K180" s="3073"/>
      <c r="L180" s="3073"/>
      <c r="M180" s="3073"/>
      <c r="N180" s="3073"/>
      <c r="O180" s="3073"/>
      <c r="P180" s="3073"/>
      <c r="Q180" s="3073"/>
      <c r="R180" s="3073"/>
      <c r="S180" s="3073"/>
      <c r="T180" s="3073"/>
      <c r="U180" s="3073"/>
      <c r="V180" s="3073"/>
      <c r="W180" s="3073"/>
      <c r="X180" s="3073"/>
      <c r="Y180" s="3073"/>
    </row>
    <row r="181" spans="1:25" s="2703" customFormat="1">
      <c r="A181" s="2753"/>
      <c r="B181" s="2729"/>
      <c r="C181" s="2935"/>
      <c r="D181" s="2714"/>
      <c r="E181" s="3045"/>
      <c r="F181" s="2713"/>
      <c r="G181" s="3073"/>
      <c r="H181" s="3073"/>
      <c r="I181" s="3073"/>
      <c r="J181" s="3073"/>
      <c r="K181" s="3073"/>
      <c r="L181" s="3073"/>
      <c r="M181" s="3073"/>
      <c r="N181" s="3073"/>
      <c r="O181" s="3073"/>
      <c r="P181" s="3073"/>
      <c r="Q181" s="3073"/>
      <c r="R181" s="3073"/>
      <c r="S181" s="3073"/>
      <c r="T181" s="3073"/>
      <c r="U181" s="3073"/>
      <c r="V181" s="3073"/>
      <c r="W181" s="3073"/>
      <c r="X181" s="3073"/>
      <c r="Y181" s="3073"/>
    </row>
    <row r="182" spans="1:25" s="2703" customFormat="1">
      <c r="A182" s="2753"/>
      <c r="B182" s="2984" t="s">
        <v>3943</v>
      </c>
      <c r="C182" s="2935"/>
      <c r="D182" s="2714"/>
      <c r="E182" s="3045"/>
      <c r="F182" s="2713"/>
      <c r="G182" s="3073"/>
      <c r="H182" s="3073"/>
      <c r="I182" s="3073"/>
      <c r="J182" s="3073"/>
      <c r="K182" s="3073"/>
      <c r="L182" s="3073"/>
      <c r="M182" s="3073"/>
      <c r="N182" s="3073"/>
      <c r="O182" s="3073"/>
      <c r="P182" s="3073"/>
      <c r="Q182" s="3073"/>
      <c r="R182" s="3073"/>
      <c r="S182" s="3073"/>
      <c r="T182" s="3073"/>
      <c r="U182" s="3073"/>
      <c r="V182" s="3073"/>
      <c r="W182" s="3073"/>
      <c r="X182" s="3073"/>
      <c r="Y182" s="3073"/>
    </row>
    <row r="183" spans="1:25" s="2703" customFormat="1">
      <c r="A183" s="2715">
        <f>COUNT($A$4:A182)+1</f>
        <v>27</v>
      </c>
      <c r="B183" s="3011" t="s">
        <v>3944</v>
      </c>
      <c r="C183" s="3012"/>
      <c r="D183" s="2993"/>
      <c r="E183" s="3116"/>
      <c r="F183" s="2734"/>
      <c r="G183" s="3073"/>
      <c r="H183" s="3073"/>
      <c r="I183" s="3073"/>
      <c r="J183" s="3073"/>
      <c r="K183" s="3073"/>
      <c r="L183" s="3073"/>
      <c r="M183" s="3073"/>
      <c r="N183" s="3073"/>
      <c r="O183" s="3073"/>
      <c r="P183" s="3073"/>
      <c r="Q183" s="3073"/>
      <c r="R183" s="3073"/>
      <c r="S183" s="3073"/>
      <c r="T183" s="3073"/>
      <c r="U183" s="3073"/>
      <c r="V183" s="3073"/>
      <c r="W183" s="3073"/>
      <c r="X183" s="3073"/>
      <c r="Y183" s="3073"/>
    </row>
    <row r="184" spans="1:25" s="2703" customFormat="1" ht="38.25">
      <c r="A184" s="2709"/>
      <c r="B184" s="3011" t="s">
        <v>3945</v>
      </c>
      <c r="C184" s="3011"/>
      <c r="D184" s="3013"/>
      <c r="E184" s="3120"/>
      <c r="F184" s="2734"/>
      <c r="G184" s="3073"/>
      <c r="H184" s="3073"/>
      <c r="I184" s="3073"/>
      <c r="J184" s="3073"/>
      <c r="K184" s="3073"/>
      <c r="L184" s="3073"/>
      <c r="M184" s="3073"/>
      <c r="N184" s="3073"/>
      <c r="O184" s="3073"/>
      <c r="P184" s="3073"/>
      <c r="Q184" s="3073"/>
      <c r="R184" s="3073"/>
      <c r="S184" s="3073"/>
      <c r="T184" s="3073"/>
      <c r="U184" s="3073"/>
      <c r="V184" s="3073"/>
      <c r="W184" s="3073"/>
      <c r="X184" s="3073"/>
      <c r="Y184" s="3073"/>
    </row>
    <row r="185" spans="1:25" s="2703" customFormat="1">
      <c r="A185" s="2709"/>
      <c r="B185" s="3011" t="s">
        <v>3946</v>
      </c>
      <c r="C185" s="3014" t="s">
        <v>1579</v>
      </c>
      <c r="D185" s="3013">
        <v>8</v>
      </c>
      <c r="E185" s="3046"/>
      <c r="F185" s="2734">
        <f>E185*D185</f>
        <v>0</v>
      </c>
      <c r="G185" s="3073"/>
      <c r="H185" s="3073"/>
      <c r="I185" s="3073"/>
      <c r="J185" s="3073"/>
      <c r="K185" s="3073"/>
      <c r="L185" s="3073"/>
      <c r="M185" s="3073"/>
      <c r="N185" s="3073"/>
      <c r="O185" s="3073"/>
      <c r="P185" s="3073"/>
      <c r="Q185" s="3073"/>
      <c r="R185" s="3073"/>
      <c r="S185" s="3073"/>
      <c r="T185" s="3073"/>
      <c r="U185" s="3073"/>
      <c r="V185" s="3073"/>
      <c r="W185" s="3073"/>
      <c r="X185" s="3073"/>
      <c r="Y185" s="3073"/>
    </row>
    <row r="186" spans="1:25" s="2703" customFormat="1">
      <c r="A186" s="2709"/>
      <c r="B186" s="3011" t="s">
        <v>3947</v>
      </c>
      <c r="C186" s="3014" t="s">
        <v>1579</v>
      </c>
      <c r="D186" s="3013">
        <v>48</v>
      </c>
      <c r="E186" s="3046"/>
      <c r="F186" s="2734">
        <f>E186*D186</f>
        <v>0</v>
      </c>
      <c r="G186" s="3073"/>
      <c r="H186" s="3073"/>
      <c r="I186" s="3073"/>
      <c r="J186" s="3073"/>
      <c r="K186" s="3073"/>
      <c r="L186" s="3073"/>
      <c r="M186" s="3073"/>
      <c r="N186" s="3073"/>
      <c r="O186" s="3073"/>
      <c r="P186" s="3073"/>
      <c r="Q186" s="3073"/>
      <c r="R186" s="3073"/>
      <c r="S186" s="3073"/>
      <c r="T186" s="3073"/>
      <c r="U186" s="3073"/>
      <c r="V186" s="3073"/>
      <c r="W186" s="3073"/>
      <c r="X186" s="3073"/>
      <c r="Y186" s="3073"/>
    </row>
    <row r="187" spans="1:25" s="2703" customFormat="1">
      <c r="A187" s="2753"/>
      <c r="B187" s="3011" t="s">
        <v>3948</v>
      </c>
      <c r="C187" s="3014" t="s">
        <v>1579</v>
      </c>
      <c r="D187" s="3013">
        <v>65</v>
      </c>
      <c r="E187" s="3046"/>
      <c r="F187" s="2734">
        <f>E187*D187</f>
        <v>0</v>
      </c>
      <c r="G187" s="3073"/>
      <c r="H187" s="3073"/>
      <c r="I187" s="3073"/>
      <c r="J187" s="3073"/>
      <c r="K187" s="3073"/>
      <c r="L187" s="3073"/>
      <c r="M187" s="3073"/>
      <c r="N187" s="3073"/>
      <c r="O187" s="3073"/>
      <c r="P187" s="3073"/>
      <c r="Q187" s="3073"/>
      <c r="R187" s="3073"/>
      <c r="S187" s="3073"/>
      <c r="T187" s="3073"/>
      <c r="U187" s="3073"/>
      <c r="V187" s="3073"/>
      <c r="W187" s="3073"/>
      <c r="X187" s="3073"/>
      <c r="Y187" s="3073"/>
    </row>
    <row r="188" spans="1:25" s="2703" customFormat="1">
      <c r="A188" s="2692"/>
      <c r="B188" s="2698"/>
      <c r="C188" s="2709"/>
      <c r="D188" s="2713"/>
      <c r="E188" s="3114"/>
      <c r="F188" s="2713"/>
      <c r="G188" s="3073"/>
      <c r="H188" s="3073"/>
      <c r="I188" s="3073"/>
      <c r="J188" s="3073"/>
      <c r="K188" s="3073"/>
      <c r="L188" s="3073"/>
      <c r="M188" s="3073"/>
      <c r="N188" s="3073"/>
      <c r="O188" s="3073"/>
      <c r="P188" s="3073"/>
      <c r="Q188" s="3073"/>
      <c r="R188" s="3073"/>
      <c r="S188" s="3073"/>
      <c r="T188" s="3073"/>
      <c r="U188" s="3073"/>
      <c r="V188" s="3073"/>
      <c r="W188" s="3073"/>
      <c r="X188" s="3073"/>
      <c r="Y188" s="3073"/>
    </row>
    <row r="189" spans="1:25" s="2703" customFormat="1" ht="204">
      <c r="A189" s="2721">
        <f>COUNT($A$1:A188)+1</f>
        <v>28</v>
      </c>
      <c r="B189" s="2722" t="s">
        <v>3537</v>
      </c>
      <c r="C189" s="2924"/>
      <c r="D189" s="2713"/>
      <c r="E189" s="3045"/>
      <c r="F189" s="2713"/>
      <c r="G189" s="3073"/>
      <c r="H189" s="3073"/>
      <c r="I189" s="3073"/>
      <c r="J189" s="3073"/>
      <c r="K189" s="3073"/>
      <c r="L189" s="3073"/>
      <c r="M189" s="3073"/>
      <c r="N189" s="3073"/>
      <c r="O189" s="3073"/>
      <c r="P189" s="3073"/>
      <c r="Q189" s="3073"/>
      <c r="R189" s="3073"/>
      <c r="S189" s="3073"/>
      <c r="T189" s="3073"/>
      <c r="U189" s="3073"/>
      <c r="V189" s="3073"/>
      <c r="W189" s="3073"/>
      <c r="X189" s="3073"/>
      <c r="Y189" s="3073"/>
    </row>
    <row r="190" spans="1:25" s="2703" customFormat="1">
      <c r="A190" s="2723"/>
      <c r="B190" s="2724" t="s">
        <v>3538</v>
      </c>
      <c r="C190" s="2724"/>
      <c r="D190" s="2727"/>
      <c r="E190" s="2727"/>
      <c r="F190" s="2713"/>
      <c r="G190" s="3073"/>
      <c r="H190" s="3073"/>
      <c r="I190" s="3073"/>
      <c r="J190" s="3073"/>
      <c r="K190" s="3073"/>
      <c r="L190" s="3073"/>
      <c r="M190" s="3073"/>
      <c r="N190" s="3073"/>
      <c r="O190" s="3073"/>
      <c r="P190" s="3073"/>
      <c r="Q190" s="3073"/>
      <c r="R190" s="3073"/>
      <c r="S190" s="3073"/>
      <c r="T190" s="3073"/>
      <c r="U190" s="3073"/>
      <c r="V190" s="3073"/>
      <c r="W190" s="3073"/>
      <c r="X190" s="3073"/>
      <c r="Y190" s="3073"/>
    </row>
    <row r="191" spans="1:25" s="2703" customFormat="1">
      <c r="A191" s="2723"/>
      <c r="B191" s="2724" t="s">
        <v>3539</v>
      </c>
      <c r="C191" s="2724"/>
      <c r="D191" s="2727"/>
      <c r="E191" s="2727"/>
      <c r="F191" s="2713"/>
      <c r="G191" s="3073"/>
      <c r="H191" s="3073"/>
      <c r="I191" s="3073"/>
      <c r="J191" s="3073"/>
      <c r="K191" s="3073"/>
      <c r="L191" s="3073"/>
      <c r="M191" s="3073"/>
      <c r="N191" s="3073"/>
      <c r="O191" s="3073"/>
      <c r="P191" s="3073"/>
      <c r="Q191" s="3073"/>
      <c r="R191" s="3073"/>
      <c r="S191" s="3073"/>
      <c r="T191" s="3073"/>
      <c r="U191" s="3073"/>
      <c r="V191" s="3073"/>
      <c r="W191" s="3073"/>
      <c r="X191" s="3073"/>
      <c r="Y191" s="3073"/>
    </row>
    <row r="192" spans="1:25" s="2703" customFormat="1">
      <c r="A192" s="2723"/>
      <c r="B192" s="2724" t="s">
        <v>3540</v>
      </c>
      <c r="C192" s="2724"/>
      <c r="D192" s="2727"/>
      <c r="E192" s="2727"/>
      <c r="F192" s="2713"/>
      <c r="G192" s="3073"/>
      <c r="H192" s="3073"/>
      <c r="I192" s="3073"/>
      <c r="J192" s="3073"/>
      <c r="K192" s="3073"/>
      <c r="L192" s="3073"/>
      <c r="M192" s="3073"/>
      <c r="N192" s="3073"/>
      <c r="O192" s="3073"/>
      <c r="P192" s="3073"/>
      <c r="Q192" s="3073"/>
      <c r="R192" s="3073"/>
      <c r="S192" s="3073"/>
      <c r="T192" s="3073"/>
      <c r="U192" s="3073"/>
      <c r="V192" s="3073"/>
      <c r="W192" s="3073"/>
      <c r="X192" s="3073"/>
      <c r="Y192" s="3073"/>
    </row>
    <row r="193" spans="1:25" s="2703" customFormat="1">
      <c r="A193" s="2723"/>
      <c r="B193" s="2724" t="s">
        <v>3589</v>
      </c>
      <c r="C193" s="2724"/>
      <c r="D193" s="2727"/>
      <c r="E193" s="2727"/>
      <c r="F193" s="2713"/>
      <c r="G193" s="3073"/>
      <c r="H193" s="3073"/>
      <c r="I193" s="3073"/>
      <c r="J193" s="3073"/>
      <c r="K193" s="3073"/>
      <c r="L193" s="3073"/>
      <c r="M193" s="3073"/>
      <c r="N193" s="3073"/>
      <c r="O193" s="3073"/>
      <c r="P193" s="3073"/>
      <c r="Q193" s="3073"/>
      <c r="R193" s="3073"/>
      <c r="S193" s="3073"/>
      <c r="T193" s="3073"/>
      <c r="U193" s="3073"/>
      <c r="V193" s="3073"/>
      <c r="W193" s="3073"/>
      <c r="X193" s="3073"/>
      <c r="Y193" s="3073"/>
    </row>
    <row r="194" spans="1:25" s="2703" customFormat="1">
      <c r="A194" s="2709"/>
      <c r="B194" s="2729"/>
      <c r="C194" s="2924" t="s">
        <v>214</v>
      </c>
      <c r="D194" s="2713">
        <v>285</v>
      </c>
      <c r="E194" s="3045"/>
      <c r="F194" s="2713">
        <f>D194*E194</f>
        <v>0</v>
      </c>
      <c r="G194" s="3073"/>
      <c r="H194" s="3073"/>
      <c r="I194" s="3073"/>
      <c r="J194" s="3073"/>
      <c r="K194" s="3073"/>
      <c r="L194" s="3073"/>
      <c r="M194" s="3073"/>
      <c r="N194" s="3073"/>
      <c r="O194" s="3073"/>
      <c r="P194" s="3073"/>
      <c r="Q194" s="3073"/>
      <c r="R194" s="3073"/>
      <c r="S194" s="3073"/>
      <c r="T194" s="3073"/>
      <c r="U194" s="3073"/>
      <c r="V194" s="3073"/>
      <c r="W194" s="3073"/>
      <c r="X194" s="3073"/>
      <c r="Y194" s="3073"/>
    </row>
    <row r="195" spans="1:25" s="2703" customFormat="1">
      <c r="A195" s="2709"/>
      <c r="B195" s="2729"/>
      <c r="C195" s="2924"/>
      <c r="D195" s="2713"/>
      <c r="E195" s="3045"/>
      <c r="F195" s="2713"/>
      <c r="G195" s="3073"/>
      <c r="H195" s="3073"/>
      <c r="I195" s="3073"/>
      <c r="J195" s="3073"/>
      <c r="K195" s="3073"/>
      <c r="L195" s="3073"/>
      <c r="M195" s="3073"/>
      <c r="N195" s="3073"/>
      <c r="O195" s="3073"/>
      <c r="P195" s="3073"/>
      <c r="Q195" s="3073"/>
      <c r="R195" s="3073"/>
      <c r="S195" s="3073"/>
      <c r="T195" s="3073"/>
      <c r="U195" s="3073"/>
      <c r="V195" s="3073"/>
      <c r="W195" s="3073"/>
      <c r="X195" s="3073"/>
      <c r="Y195" s="3073"/>
    </row>
    <row r="196" spans="1:25" s="2703" customFormat="1">
      <c r="A196" s="2709">
        <f>COUNT($A$1:A194)+1</f>
        <v>29</v>
      </c>
      <c r="B196" s="2737" t="s">
        <v>3597</v>
      </c>
      <c r="C196" s="2924"/>
      <c r="D196" s="2713"/>
      <c r="E196" s="3045"/>
      <c r="F196" s="2713"/>
      <c r="G196" s="3073"/>
      <c r="H196" s="3073"/>
      <c r="I196" s="3073"/>
      <c r="J196" s="3073"/>
      <c r="K196" s="3073"/>
      <c r="L196" s="3073"/>
      <c r="M196" s="3073"/>
      <c r="N196" s="3073"/>
      <c r="O196" s="3073"/>
      <c r="P196" s="3073"/>
      <c r="Q196" s="3073"/>
      <c r="R196" s="3073"/>
      <c r="S196" s="3073"/>
      <c r="T196" s="3073"/>
      <c r="U196" s="3073"/>
      <c r="V196" s="3073"/>
      <c r="W196" s="3073"/>
      <c r="X196" s="3073"/>
      <c r="Y196" s="3073"/>
    </row>
    <row r="197" spans="1:25" s="2703" customFormat="1" ht="114.75">
      <c r="A197" s="2709"/>
      <c r="B197" s="2738" t="s">
        <v>3598</v>
      </c>
      <c r="C197" s="2924"/>
      <c r="D197" s="2714"/>
      <c r="E197" s="3045"/>
      <c r="F197" s="2713"/>
      <c r="G197" s="3073"/>
      <c r="H197" s="3073"/>
      <c r="I197" s="3073"/>
      <c r="J197" s="3073"/>
      <c r="K197" s="3073"/>
      <c r="L197" s="3073"/>
      <c r="M197" s="3073"/>
      <c r="N197" s="3073"/>
      <c r="O197" s="3073"/>
      <c r="P197" s="3073"/>
      <c r="Q197" s="3073"/>
      <c r="R197" s="3073"/>
      <c r="S197" s="3073"/>
      <c r="T197" s="3073"/>
      <c r="U197" s="3073"/>
      <c r="V197" s="3073"/>
      <c r="W197" s="3073"/>
      <c r="X197" s="3073"/>
      <c r="Y197" s="3073"/>
    </row>
    <row r="198" spans="1:25" s="2703" customFormat="1">
      <c r="A198" s="2739"/>
      <c r="B198" s="2729"/>
      <c r="C198" s="2924" t="s">
        <v>96</v>
      </c>
      <c r="D198" s="2714">
        <v>8</v>
      </c>
      <c r="E198" s="3045"/>
      <c r="F198" s="2713">
        <f>D198*E198</f>
        <v>0</v>
      </c>
      <c r="G198" s="3073"/>
      <c r="H198" s="3073"/>
      <c r="I198" s="3073"/>
      <c r="J198" s="3073"/>
      <c r="K198" s="3073"/>
      <c r="L198" s="3073"/>
      <c r="M198" s="3073"/>
      <c r="N198" s="3073"/>
      <c r="O198" s="3073"/>
      <c r="P198" s="3073"/>
      <c r="Q198" s="3073"/>
      <c r="R198" s="3073"/>
      <c r="S198" s="3073"/>
      <c r="T198" s="3073"/>
      <c r="U198" s="3073"/>
      <c r="V198" s="3073"/>
      <c r="W198" s="3073"/>
      <c r="X198" s="3073"/>
      <c r="Y198" s="3073"/>
    </row>
    <row r="199" spans="1:25" s="2703" customFormat="1">
      <c r="A199" s="2739"/>
      <c r="B199" s="2729"/>
      <c r="C199" s="2924"/>
      <c r="D199" s="2714"/>
      <c r="E199" s="3045"/>
      <c r="F199" s="2713"/>
      <c r="G199" s="3073"/>
      <c r="H199" s="3073"/>
      <c r="I199" s="3073"/>
      <c r="J199" s="3073"/>
      <c r="K199" s="3073"/>
      <c r="L199" s="3073"/>
      <c r="M199" s="3073"/>
      <c r="N199" s="3073"/>
      <c r="O199" s="3073"/>
      <c r="P199" s="3073"/>
      <c r="Q199" s="3073"/>
      <c r="R199" s="3073"/>
      <c r="S199" s="3073"/>
      <c r="T199" s="3073"/>
      <c r="U199" s="3073"/>
      <c r="V199" s="3073"/>
      <c r="W199" s="3073"/>
      <c r="X199" s="3073"/>
      <c r="Y199" s="3073"/>
    </row>
    <row r="200" spans="1:25" s="2703" customFormat="1" ht="25.5">
      <c r="A200" s="2709">
        <f>COUNT($A$1:A199)+1</f>
        <v>30</v>
      </c>
      <c r="B200" s="2740" t="s">
        <v>3599</v>
      </c>
      <c r="C200" s="2870"/>
      <c r="D200" s="2685"/>
      <c r="E200" s="3121"/>
      <c r="F200" s="2685"/>
      <c r="G200" s="3073"/>
      <c r="H200" s="3073"/>
      <c r="I200" s="3073"/>
      <c r="J200" s="3073"/>
      <c r="K200" s="3073"/>
      <c r="L200" s="3073"/>
      <c r="M200" s="3073"/>
      <c r="N200" s="3073"/>
      <c r="O200" s="3073"/>
      <c r="P200" s="3073"/>
      <c r="Q200" s="3073"/>
      <c r="R200" s="3073"/>
      <c r="S200" s="3073"/>
      <c r="T200" s="3073"/>
      <c r="U200" s="3073"/>
      <c r="V200" s="3073"/>
      <c r="W200" s="3073"/>
      <c r="X200" s="3073"/>
      <c r="Y200" s="3073"/>
    </row>
    <row r="201" spans="1:25" s="2703" customFormat="1" ht="115.5">
      <c r="A201" s="2739"/>
      <c r="B201" s="2738" t="s">
        <v>3600</v>
      </c>
      <c r="C201" s="2927"/>
      <c r="D201" s="2742"/>
      <c r="E201" s="3121"/>
      <c r="F201" s="2685"/>
      <c r="G201" s="3073"/>
      <c r="H201" s="3073"/>
      <c r="I201" s="3073"/>
      <c r="J201" s="3073"/>
      <c r="K201" s="3073"/>
      <c r="L201" s="3073"/>
      <c r="M201" s="3073"/>
      <c r="N201" s="3073"/>
      <c r="O201" s="3073"/>
      <c r="P201" s="3073"/>
      <c r="Q201" s="3073"/>
      <c r="R201" s="3073"/>
      <c r="S201" s="3073"/>
      <c r="T201" s="3073"/>
      <c r="U201" s="3073"/>
      <c r="V201" s="3073"/>
      <c r="W201" s="3073"/>
      <c r="X201" s="3073"/>
      <c r="Y201" s="3073"/>
    </row>
    <row r="202" spans="1:25" s="2703" customFormat="1">
      <c r="A202" s="2739"/>
      <c r="B202" s="2738"/>
      <c r="C202" s="2870" t="s">
        <v>96</v>
      </c>
      <c r="D202" s="2685">
        <v>30</v>
      </c>
      <c r="E202" s="3087"/>
      <c r="F202" s="2685">
        <f>D202*E202</f>
        <v>0</v>
      </c>
      <c r="G202" s="3073"/>
      <c r="H202" s="3073"/>
      <c r="I202" s="3073"/>
      <c r="J202" s="3073"/>
      <c r="K202" s="3073"/>
      <c r="L202" s="3073"/>
      <c r="M202" s="3073"/>
      <c r="N202" s="3073"/>
      <c r="O202" s="3073"/>
      <c r="P202" s="3073"/>
      <c r="Q202" s="3073"/>
      <c r="R202" s="3073"/>
      <c r="S202" s="3073"/>
      <c r="T202" s="3073"/>
      <c r="U202" s="3073"/>
      <c r="V202" s="3073"/>
      <c r="W202" s="3073"/>
      <c r="X202" s="3073"/>
      <c r="Y202" s="3073"/>
    </row>
    <row r="203" spans="1:25" s="2703" customFormat="1">
      <c r="A203" s="2692"/>
      <c r="B203" s="2698"/>
      <c r="C203" s="2709"/>
      <c r="D203" s="2713"/>
      <c r="E203" s="3114"/>
      <c r="F203" s="2713"/>
      <c r="G203" s="3073"/>
      <c r="H203" s="3073"/>
      <c r="I203" s="3073"/>
      <c r="J203" s="3073"/>
      <c r="K203" s="3073"/>
      <c r="L203" s="3073"/>
      <c r="M203" s="3073"/>
      <c r="N203" s="3073"/>
      <c r="O203" s="3073"/>
      <c r="P203" s="3073"/>
      <c r="Q203" s="3073"/>
      <c r="R203" s="3073"/>
      <c r="S203" s="3073"/>
      <c r="T203" s="3073"/>
      <c r="U203" s="3073"/>
      <c r="V203" s="3073"/>
      <c r="W203" s="3073"/>
      <c r="X203" s="3073"/>
      <c r="Y203" s="3073"/>
    </row>
    <row r="204" spans="1:25" s="2703" customFormat="1">
      <c r="A204" s="2692">
        <f>COUNT($A$4:A203)+1</f>
        <v>31</v>
      </c>
      <c r="B204" s="2698" t="s">
        <v>3638</v>
      </c>
      <c r="C204" s="2709"/>
      <c r="D204" s="2713"/>
      <c r="E204" s="3114"/>
      <c r="F204" s="2702"/>
      <c r="G204" s="3073"/>
      <c r="H204" s="3073"/>
      <c r="I204" s="3073"/>
      <c r="J204" s="3073"/>
      <c r="K204" s="3073"/>
      <c r="L204" s="3073"/>
      <c r="M204" s="3073"/>
      <c r="N204" s="3073"/>
      <c r="O204" s="3073"/>
      <c r="P204" s="3073"/>
      <c r="Q204" s="3073"/>
      <c r="R204" s="3073"/>
      <c r="S204" s="3073"/>
      <c r="T204" s="3073"/>
      <c r="U204" s="3073"/>
      <c r="V204" s="3073"/>
      <c r="W204" s="3073"/>
      <c r="X204" s="3073"/>
      <c r="Y204" s="3073"/>
    </row>
    <row r="205" spans="1:25" s="2703" customFormat="1" ht="25.5">
      <c r="A205" s="2692"/>
      <c r="B205" s="2698" t="s">
        <v>3639</v>
      </c>
      <c r="C205" s="2709" t="s">
        <v>214</v>
      </c>
      <c r="D205" s="2713">
        <v>40</v>
      </c>
      <c r="E205" s="3087"/>
      <c r="F205" s="2685">
        <f>D205*E205</f>
        <v>0</v>
      </c>
      <c r="G205" s="3073"/>
      <c r="H205" s="3073"/>
      <c r="I205" s="3073"/>
      <c r="J205" s="3073"/>
      <c r="K205" s="3073"/>
      <c r="L205" s="3073"/>
      <c r="M205" s="3073"/>
      <c r="N205" s="3073"/>
      <c r="O205" s="3073"/>
      <c r="P205" s="3073"/>
      <c r="Q205" s="3073"/>
      <c r="R205" s="3073"/>
      <c r="S205" s="3073"/>
      <c r="T205" s="3073"/>
      <c r="U205" s="3073"/>
      <c r="V205" s="3073"/>
      <c r="W205" s="3073"/>
      <c r="X205" s="3073"/>
      <c r="Y205" s="3073"/>
    </row>
    <row r="206" spans="1:25" s="2703" customFormat="1">
      <c r="A206" s="2692" t="s">
        <v>2896</v>
      </c>
      <c r="B206" s="2698" t="s">
        <v>3640</v>
      </c>
      <c r="C206" s="2709"/>
      <c r="D206" s="2713"/>
      <c r="E206" s="3114"/>
      <c r="F206" s="2702"/>
      <c r="G206" s="3073"/>
      <c r="H206" s="3073"/>
      <c r="I206" s="3073"/>
      <c r="J206" s="3073"/>
      <c r="K206" s="3073"/>
      <c r="L206" s="3073"/>
      <c r="M206" s="3073"/>
      <c r="N206" s="3073"/>
      <c r="O206" s="3073"/>
      <c r="P206" s="3073"/>
      <c r="Q206" s="3073"/>
      <c r="R206" s="3073"/>
      <c r="S206" s="3073"/>
      <c r="T206" s="3073"/>
      <c r="U206" s="3073"/>
      <c r="V206" s="3073"/>
      <c r="W206" s="3073"/>
      <c r="X206" s="3073"/>
      <c r="Y206" s="3073"/>
    </row>
    <row r="207" spans="1:25" s="2703" customFormat="1">
      <c r="A207" s="2692"/>
      <c r="B207" s="2698"/>
      <c r="C207" s="2709"/>
      <c r="D207" s="2713"/>
      <c r="E207" s="3114"/>
      <c r="F207" s="2702"/>
      <c r="G207" s="3073"/>
      <c r="H207" s="3073"/>
      <c r="I207" s="3073"/>
      <c r="J207" s="3073"/>
      <c r="K207" s="3073"/>
      <c r="L207" s="3073"/>
      <c r="M207" s="3073"/>
      <c r="N207" s="3073"/>
      <c r="O207" s="3073"/>
      <c r="P207" s="3073"/>
      <c r="Q207" s="3073"/>
      <c r="R207" s="3073"/>
      <c r="S207" s="3073"/>
      <c r="T207" s="3073"/>
      <c r="U207" s="3073"/>
      <c r="V207" s="3073"/>
      <c r="W207" s="3073"/>
      <c r="X207" s="3073"/>
      <c r="Y207" s="3073"/>
    </row>
    <row r="208" spans="1:25" s="2703" customFormat="1">
      <c r="A208" s="2836">
        <f>COUNT($A$3:A207)+1</f>
        <v>32</v>
      </c>
      <c r="B208" s="3015" t="s">
        <v>2865</v>
      </c>
      <c r="C208" s="3016"/>
      <c r="D208" s="3017"/>
      <c r="E208" s="3122"/>
      <c r="F208" s="3018"/>
      <c r="G208" s="3073"/>
      <c r="H208" s="3073"/>
      <c r="I208" s="3073"/>
      <c r="J208" s="3073"/>
      <c r="K208" s="3073"/>
      <c r="L208" s="3073"/>
      <c r="M208" s="3073"/>
      <c r="N208" s="3073"/>
      <c r="O208" s="3073"/>
      <c r="P208" s="3073"/>
      <c r="Q208" s="3073"/>
      <c r="R208" s="3073"/>
      <c r="S208" s="3073"/>
      <c r="T208" s="3073"/>
      <c r="U208" s="3073"/>
      <c r="V208" s="3073"/>
      <c r="W208" s="3073"/>
      <c r="X208" s="3073"/>
      <c r="Y208" s="3073"/>
    </row>
    <row r="209" spans="1:25" s="2703" customFormat="1">
      <c r="A209" s="3019"/>
      <c r="B209" s="3015" t="s">
        <v>2866</v>
      </c>
      <c r="C209" s="3016"/>
      <c r="D209" s="3017"/>
      <c r="E209" s="3122"/>
      <c r="F209" s="3018"/>
      <c r="G209" s="3073"/>
      <c r="H209" s="3073"/>
      <c r="I209" s="3073"/>
      <c r="J209" s="3073"/>
      <c r="K209" s="3073"/>
      <c r="L209" s="3073"/>
      <c r="M209" s="3073"/>
      <c r="N209" s="3073"/>
      <c r="O209" s="3073"/>
      <c r="P209" s="3073"/>
      <c r="Q209" s="3073"/>
      <c r="R209" s="3073"/>
      <c r="S209" s="3073"/>
      <c r="T209" s="3073"/>
      <c r="U209" s="3073"/>
      <c r="V209" s="3073"/>
      <c r="W209" s="3073"/>
      <c r="X209" s="3073"/>
      <c r="Y209" s="3073"/>
    </row>
    <row r="210" spans="1:25" s="2703" customFormat="1">
      <c r="A210" s="3019"/>
      <c r="B210" s="3015" t="s">
        <v>2868</v>
      </c>
      <c r="C210" s="3016" t="s">
        <v>84</v>
      </c>
      <c r="D210" s="3017">
        <v>4</v>
      </c>
      <c r="E210" s="3122"/>
      <c r="F210" s="3020">
        <f>D210*E210</f>
        <v>0</v>
      </c>
      <c r="G210" s="3073"/>
      <c r="H210" s="3073"/>
      <c r="I210" s="3073"/>
      <c r="J210" s="3073"/>
      <c r="K210" s="3073"/>
      <c r="L210" s="3073"/>
      <c r="M210" s="3073"/>
      <c r="N210" s="3073"/>
      <c r="O210" s="3073"/>
      <c r="P210" s="3073"/>
      <c r="Q210" s="3073"/>
      <c r="R210" s="3073"/>
      <c r="S210" s="3073"/>
      <c r="T210" s="3073"/>
      <c r="U210" s="3073"/>
      <c r="V210" s="3073"/>
      <c r="W210" s="3073"/>
      <c r="X210" s="3073"/>
      <c r="Y210" s="3073"/>
    </row>
    <row r="211" spans="1:25" s="2703" customFormat="1">
      <c r="A211" s="2959"/>
      <c r="B211" s="2960"/>
      <c r="C211" s="2961"/>
      <c r="D211" s="2977"/>
      <c r="E211" s="2962"/>
      <c r="F211" s="2713"/>
      <c r="G211" s="3073"/>
      <c r="H211" s="3073"/>
      <c r="I211" s="3073"/>
      <c r="J211" s="3073"/>
      <c r="K211" s="3073"/>
      <c r="L211" s="3073"/>
      <c r="M211" s="3073"/>
      <c r="N211" s="3073"/>
      <c r="O211" s="3073"/>
      <c r="P211" s="3073"/>
      <c r="Q211" s="3073"/>
      <c r="R211" s="3073"/>
      <c r="S211" s="3073"/>
      <c r="T211" s="3073"/>
      <c r="U211" s="3073"/>
      <c r="V211" s="3073"/>
      <c r="W211" s="3073"/>
      <c r="X211" s="3073"/>
      <c r="Y211" s="3073"/>
    </row>
    <row r="212" spans="1:25" s="2703" customFormat="1">
      <c r="A212" s="2770"/>
      <c r="B212" s="2716" t="s">
        <v>2826</v>
      </c>
      <c r="C212" s="2870"/>
      <c r="D212" s="2681"/>
      <c r="E212" s="2685"/>
      <c r="F212" s="2685">
        <f>SUM(F1:F211)</f>
        <v>0</v>
      </c>
      <c r="G212" s="3073"/>
      <c r="H212" s="3073"/>
      <c r="I212" s="3073"/>
      <c r="J212" s="3073"/>
      <c r="K212" s="3073"/>
      <c r="L212" s="3073"/>
      <c r="M212" s="3073"/>
      <c r="N212" s="3073"/>
      <c r="O212" s="3073"/>
      <c r="P212" s="3073"/>
      <c r="Q212" s="3073"/>
      <c r="R212" s="3073"/>
      <c r="S212" s="3073"/>
      <c r="T212" s="3073"/>
      <c r="U212" s="3073"/>
      <c r="V212" s="3073"/>
      <c r="W212" s="3073"/>
      <c r="X212" s="3073"/>
      <c r="Y212" s="3073"/>
    </row>
    <row r="213" spans="1:25" s="2703" customFormat="1">
      <c r="A213" s="2770"/>
      <c r="B213" s="2716"/>
      <c r="C213" s="2870"/>
      <c r="D213" s="2681"/>
      <c r="E213" s="2685"/>
      <c r="F213" s="2685"/>
      <c r="G213" s="3073"/>
      <c r="H213" s="3073"/>
      <c r="I213" s="3073"/>
      <c r="J213" s="3073"/>
      <c r="K213" s="3073"/>
      <c r="L213" s="3073"/>
      <c r="M213" s="3073"/>
      <c r="N213" s="3073"/>
      <c r="O213" s="3073"/>
      <c r="P213" s="3073"/>
      <c r="Q213" s="3073"/>
      <c r="R213" s="3073"/>
      <c r="S213" s="3073"/>
      <c r="T213" s="3073"/>
      <c r="U213" s="3073"/>
      <c r="V213" s="3073"/>
      <c r="W213" s="3073"/>
      <c r="X213" s="3073"/>
      <c r="Y213" s="3073"/>
    </row>
    <row r="214" spans="1:25">
      <c r="A214" s="2656"/>
      <c r="C214" s="2648"/>
      <c r="F214" s="3021"/>
      <c r="G214" s="3071"/>
      <c r="H214" s="3071"/>
      <c r="I214" s="3071"/>
      <c r="J214" s="3071"/>
      <c r="K214" s="3071"/>
      <c r="L214" s="3071"/>
      <c r="M214" s="3071"/>
      <c r="N214" s="3071"/>
      <c r="O214" s="3071"/>
      <c r="P214" s="3071"/>
      <c r="Q214" s="3071"/>
      <c r="R214" s="3071"/>
    </row>
    <row r="215" spans="1:25">
      <c r="A215" s="2656"/>
      <c r="F215" s="3021"/>
      <c r="G215" s="3071"/>
      <c r="H215" s="3071"/>
      <c r="I215" s="3071"/>
      <c r="J215" s="3071"/>
      <c r="K215" s="3071"/>
      <c r="L215" s="3071"/>
      <c r="M215" s="3071"/>
      <c r="N215" s="3071"/>
      <c r="O215" s="3071"/>
      <c r="P215" s="3071"/>
      <c r="Q215" s="3071"/>
      <c r="R215" s="3071"/>
    </row>
    <row r="216" spans="1:25" ht="27.2" customHeight="1">
      <c r="A216" s="2656"/>
      <c r="F216" s="3021"/>
      <c r="G216" s="3071"/>
      <c r="H216" s="3071"/>
      <c r="I216" s="3071"/>
      <c r="J216" s="3071"/>
      <c r="K216" s="3071"/>
      <c r="L216" s="3071"/>
      <c r="M216" s="3071"/>
      <c r="N216" s="3071"/>
      <c r="O216" s="3071"/>
      <c r="P216" s="3071"/>
      <c r="Q216" s="3071"/>
      <c r="R216" s="3071"/>
    </row>
    <row r="217" spans="1:25">
      <c r="A217" s="2656"/>
      <c r="F217" s="3021"/>
      <c r="G217" s="3071"/>
      <c r="H217" s="3071"/>
      <c r="I217" s="3071"/>
      <c r="J217" s="3071"/>
      <c r="K217" s="3071"/>
      <c r="L217" s="3071"/>
      <c r="M217" s="3071"/>
      <c r="N217" s="3071"/>
      <c r="O217" s="3071"/>
      <c r="P217" s="3071"/>
      <c r="Q217" s="3071"/>
      <c r="R217" s="3071"/>
    </row>
    <row r="218" spans="1:25">
      <c r="A218" s="2656"/>
      <c r="B218" s="2661"/>
      <c r="F218" s="3021"/>
      <c r="G218" s="3071"/>
      <c r="H218" s="3071"/>
      <c r="I218" s="3071"/>
      <c r="J218" s="3071"/>
      <c r="K218" s="3071"/>
      <c r="L218" s="3071"/>
      <c r="M218" s="3071"/>
      <c r="N218" s="3071"/>
      <c r="O218" s="3071"/>
      <c r="P218" s="3071"/>
      <c r="Q218" s="3071"/>
      <c r="R218" s="3071"/>
    </row>
    <row r="219" spans="1:25">
      <c r="A219" s="2656"/>
      <c r="B219" s="2658"/>
      <c r="F219" s="3021"/>
      <c r="G219" s="3071"/>
      <c r="H219" s="3071"/>
      <c r="I219" s="3071"/>
      <c r="J219" s="3071"/>
      <c r="K219" s="3071"/>
      <c r="L219" s="3071"/>
      <c r="M219" s="3071"/>
      <c r="N219" s="3071"/>
      <c r="O219" s="3071"/>
      <c r="P219" s="3071"/>
      <c r="Q219" s="3071"/>
      <c r="R219" s="3071"/>
    </row>
    <row r="220" spans="1:25" ht="65.25" customHeight="1">
      <c r="A220" s="2656"/>
      <c r="B220" s="2661"/>
      <c r="F220" s="3021"/>
      <c r="G220" s="3071"/>
      <c r="H220" s="3071"/>
      <c r="I220" s="3071"/>
      <c r="J220" s="3071"/>
      <c r="K220" s="3071"/>
      <c r="L220" s="3071"/>
      <c r="M220" s="3071"/>
      <c r="N220" s="3071"/>
      <c r="O220" s="3071"/>
      <c r="P220" s="3071"/>
      <c r="Q220" s="3071"/>
      <c r="R220" s="3071"/>
    </row>
    <row r="221" spans="1:25">
      <c r="A221" s="2656"/>
      <c r="F221" s="3021"/>
      <c r="G221" s="3071"/>
      <c r="H221" s="3071"/>
      <c r="I221" s="3071"/>
      <c r="J221" s="3071"/>
      <c r="K221" s="3071"/>
      <c r="L221" s="3071"/>
      <c r="M221" s="3071"/>
      <c r="N221" s="3071"/>
      <c r="O221" s="3071"/>
      <c r="P221" s="3071"/>
      <c r="Q221" s="3071"/>
      <c r="R221" s="3071"/>
    </row>
    <row r="222" spans="1:25">
      <c r="A222" s="2656"/>
      <c r="B222" s="2850"/>
      <c r="F222" s="3021"/>
      <c r="G222" s="3071"/>
      <c r="H222" s="3071"/>
      <c r="I222" s="3071"/>
      <c r="J222" s="3071"/>
      <c r="K222" s="3071"/>
      <c r="L222" s="3071"/>
      <c r="M222" s="3071"/>
      <c r="N222" s="3071"/>
      <c r="O222" s="3071"/>
      <c r="P222" s="3071"/>
      <c r="Q222" s="3071"/>
      <c r="R222" s="3071"/>
    </row>
    <row r="223" spans="1:25">
      <c r="A223" s="2656"/>
      <c r="B223" s="2850"/>
      <c r="G223" s="3071"/>
      <c r="H223" s="3071"/>
      <c r="I223" s="3071"/>
      <c r="J223" s="3071"/>
      <c r="K223" s="3071"/>
      <c r="L223" s="3071"/>
      <c r="M223" s="3071"/>
      <c r="N223" s="3071"/>
      <c r="O223" s="3071"/>
      <c r="P223" s="3071"/>
      <c r="Q223" s="3071"/>
      <c r="R223" s="3071"/>
    </row>
    <row r="224" spans="1:25">
      <c r="A224" s="2656"/>
      <c r="B224" s="2661"/>
      <c r="C224" s="2648"/>
      <c r="G224" s="3071"/>
      <c r="H224" s="3071"/>
      <c r="I224" s="3071"/>
      <c r="J224" s="3071"/>
      <c r="K224" s="3071"/>
      <c r="L224" s="3071"/>
      <c r="M224" s="3071"/>
      <c r="N224" s="3071"/>
      <c r="O224" s="3071"/>
      <c r="P224" s="3071"/>
      <c r="Q224" s="3071"/>
      <c r="R224" s="3071"/>
    </row>
    <row r="225" spans="1:18">
      <c r="A225" s="2656"/>
      <c r="G225" s="3071"/>
      <c r="H225" s="3071"/>
      <c r="I225" s="3071"/>
      <c r="J225" s="3071"/>
      <c r="K225" s="3071"/>
      <c r="L225" s="3071"/>
      <c r="M225" s="3071"/>
      <c r="N225" s="3071"/>
      <c r="O225" s="3071"/>
      <c r="P225" s="3071"/>
      <c r="Q225" s="3071"/>
      <c r="R225" s="3071"/>
    </row>
    <row r="226" spans="1:18">
      <c r="A226" s="2656"/>
      <c r="G226" s="3071"/>
      <c r="H226" s="3071"/>
      <c r="I226" s="3071"/>
      <c r="J226" s="3071"/>
      <c r="K226" s="3071"/>
      <c r="L226" s="3071"/>
      <c r="M226" s="3071"/>
      <c r="N226" s="3071"/>
      <c r="O226" s="3071"/>
      <c r="P226" s="3071"/>
      <c r="Q226" s="3071"/>
      <c r="R226" s="3071"/>
    </row>
    <row r="227" spans="1:18">
      <c r="A227" s="2656"/>
      <c r="G227" s="3071"/>
      <c r="H227" s="3071"/>
      <c r="I227" s="3071"/>
      <c r="J227" s="3071"/>
      <c r="K227" s="3071"/>
      <c r="L227" s="3071"/>
      <c r="M227" s="3071"/>
      <c r="N227" s="3071"/>
      <c r="O227" s="3071"/>
      <c r="P227" s="3071"/>
      <c r="Q227" s="3071"/>
      <c r="R227" s="3071"/>
    </row>
    <row r="228" spans="1:18">
      <c r="A228" s="2656"/>
      <c r="G228" s="3071"/>
      <c r="H228" s="3071"/>
      <c r="I228" s="3071"/>
      <c r="J228" s="3071"/>
      <c r="K228" s="3071"/>
      <c r="L228" s="3071"/>
      <c r="M228" s="3071"/>
      <c r="N228" s="3071"/>
      <c r="O228" s="3071"/>
      <c r="P228" s="3071"/>
      <c r="Q228" s="3071"/>
      <c r="R228" s="3071"/>
    </row>
    <row r="229" spans="1:18">
      <c r="A229" s="2656"/>
      <c r="G229" s="3071"/>
      <c r="H229" s="3071"/>
      <c r="I229" s="3071"/>
      <c r="J229" s="3071"/>
      <c r="K229" s="3071"/>
      <c r="L229" s="3071"/>
      <c r="M229" s="3071"/>
      <c r="N229" s="3071"/>
      <c r="O229" s="3071"/>
      <c r="P229" s="3071"/>
      <c r="Q229" s="3071"/>
      <c r="R229" s="3071"/>
    </row>
    <row r="230" spans="1:18">
      <c r="A230" s="2656"/>
      <c r="F230" s="3021"/>
      <c r="G230" s="3071"/>
      <c r="H230" s="3071"/>
      <c r="I230" s="3071"/>
      <c r="J230" s="3071"/>
      <c r="K230" s="3071"/>
      <c r="L230" s="3071"/>
      <c r="M230" s="3071"/>
      <c r="N230" s="3071"/>
      <c r="O230" s="3071"/>
      <c r="P230" s="3071"/>
      <c r="Q230" s="3071"/>
      <c r="R230" s="3071"/>
    </row>
    <row r="231" spans="1:18">
      <c r="A231" s="2656"/>
      <c r="G231" s="3071"/>
      <c r="H231" s="3071"/>
      <c r="I231" s="3071"/>
      <c r="J231" s="3071"/>
      <c r="K231" s="3071"/>
      <c r="L231" s="3071"/>
      <c r="M231" s="3071"/>
      <c r="N231" s="3071"/>
      <c r="O231" s="3071"/>
      <c r="P231" s="3071"/>
      <c r="Q231" s="3071"/>
      <c r="R231" s="3071"/>
    </row>
    <row r="232" spans="1:18">
      <c r="A232" s="2656"/>
      <c r="G232" s="3071"/>
      <c r="H232" s="3071"/>
      <c r="I232" s="3071"/>
      <c r="J232" s="3071"/>
      <c r="K232" s="3071"/>
      <c r="L232" s="3071"/>
      <c r="M232" s="3071"/>
      <c r="N232" s="3071"/>
      <c r="O232" s="3071"/>
      <c r="P232" s="3071"/>
      <c r="Q232" s="3071"/>
      <c r="R232" s="3071"/>
    </row>
    <row r="233" spans="1:18">
      <c r="A233" s="3525"/>
      <c r="B233" s="3525"/>
      <c r="C233" s="3525"/>
      <c r="D233" s="3525"/>
      <c r="G233" s="3071"/>
      <c r="H233" s="3071"/>
      <c r="I233" s="3071"/>
      <c r="J233" s="3071"/>
      <c r="K233" s="3071"/>
      <c r="L233" s="3071"/>
      <c r="M233" s="3071"/>
      <c r="N233" s="3071"/>
      <c r="O233" s="3071"/>
      <c r="P233" s="3071"/>
      <c r="Q233" s="3071"/>
      <c r="R233" s="3071"/>
    </row>
    <row r="234" spans="1:18">
      <c r="A234" s="2798"/>
      <c r="B234" s="2799"/>
      <c r="C234" s="2656"/>
      <c r="D234" s="2782"/>
      <c r="G234" s="3071"/>
      <c r="H234" s="3071"/>
      <c r="I234" s="3071"/>
      <c r="J234" s="3071"/>
      <c r="K234" s="3071"/>
      <c r="L234" s="3071"/>
      <c r="M234" s="3071"/>
      <c r="N234" s="3071"/>
      <c r="O234" s="3071"/>
      <c r="P234" s="3071"/>
      <c r="Q234" s="3071"/>
      <c r="R234" s="3071"/>
    </row>
    <row r="235" spans="1:18">
      <c r="A235" s="2656"/>
      <c r="C235" s="2656"/>
      <c r="D235" s="2782"/>
      <c r="G235" s="3071"/>
      <c r="H235" s="3071"/>
      <c r="I235" s="3071"/>
      <c r="J235" s="3071"/>
      <c r="K235" s="3071"/>
      <c r="L235" s="3071"/>
      <c r="M235" s="3071"/>
      <c r="N235" s="3071"/>
      <c r="O235" s="3071"/>
      <c r="P235" s="3071"/>
      <c r="Q235" s="3071"/>
      <c r="R235" s="3071"/>
    </row>
    <row r="236" spans="1:18">
      <c r="A236" s="2656"/>
      <c r="C236" s="2648"/>
      <c r="G236" s="3071"/>
      <c r="H236" s="3071"/>
      <c r="I236" s="3071"/>
      <c r="J236" s="3071"/>
      <c r="K236" s="3071"/>
      <c r="L236" s="3071"/>
      <c r="M236" s="3071"/>
      <c r="N236" s="3071"/>
      <c r="O236" s="3071"/>
      <c r="P236" s="3071"/>
      <c r="Q236" s="3071"/>
      <c r="R236" s="3071"/>
    </row>
    <row r="237" spans="1:18">
      <c r="A237" s="2656"/>
      <c r="C237" s="2648"/>
      <c r="G237" s="3071"/>
      <c r="H237" s="3071"/>
      <c r="I237" s="3071"/>
      <c r="J237" s="3071"/>
      <c r="K237" s="3071"/>
      <c r="L237" s="3071"/>
      <c r="M237" s="3071"/>
      <c r="N237" s="3071"/>
      <c r="O237" s="3071"/>
      <c r="P237" s="3071"/>
      <c r="Q237" s="3071"/>
      <c r="R237" s="3071"/>
    </row>
    <row r="238" spans="1:18">
      <c r="A238" s="2656"/>
      <c r="G238" s="3071"/>
      <c r="H238" s="3071"/>
      <c r="I238" s="3071"/>
      <c r="J238" s="3071"/>
      <c r="K238" s="3071"/>
      <c r="L238" s="3071"/>
      <c r="M238" s="3071"/>
      <c r="N238" s="3071"/>
      <c r="O238" s="3071"/>
      <c r="P238" s="3071"/>
      <c r="Q238" s="3071"/>
      <c r="R238" s="3071"/>
    </row>
    <row r="239" spans="1:18">
      <c r="A239" s="2656"/>
      <c r="G239" s="3071"/>
      <c r="H239" s="3071"/>
      <c r="I239" s="3071"/>
      <c r="J239" s="3071"/>
      <c r="K239" s="3071"/>
      <c r="L239" s="3071"/>
      <c r="M239" s="3071"/>
      <c r="N239" s="3071"/>
      <c r="O239" s="3071"/>
      <c r="P239" s="3071"/>
      <c r="Q239" s="3071"/>
      <c r="R239" s="3071"/>
    </row>
    <row r="240" spans="1:18">
      <c r="A240" s="2656"/>
      <c r="C240" s="2648"/>
      <c r="G240" s="3071"/>
      <c r="H240" s="3071"/>
      <c r="I240" s="3071"/>
      <c r="J240" s="3071"/>
      <c r="K240" s="3071"/>
      <c r="L240" s="3071"/>
      <c r="M240" s="3071"/>
      <c r="N240" s="3071"/>
      <c r="O240" s="3071"/>
      <c r="P240" s="3071"/>
      <c r="Q240" s="3071"/>
      <c r="R240" s="3071"/>
    </row>
    <row r="241" spans="1:18">
      <c r="A241" s="2656"/>
      <c r="C241" s="2648"/>
      <c r="G241" s="3071"/>
      <c r="H241" s="3071"/>
      <c r="I241" s="3071"/>
      <c r="J241" s="3071"/>
      <c r="K241" s="3071"/>
      <c r="L241" s="3071"/>
      <c r="M241" s="3071"/>
      <c r="N241" s="3071"/>
      <c r="O241" s="3071"/>
      <c r="P241" s="3071"/>
      <c r="Q241" s="3071"/>
      <c r="R241" s="3071"/>
    </row>
    <row r="242" spans="1:18">
      <c r="A242" s="2656"/>
      <c r="B242" s="2658"/>
      <c r="C242" s="2648"/>
      <c r="G242" s="3071"/>
      <c r="H242" s="3071"/>
      <c r="I242" s="3071"/>
      <c r="J242" s="3071"/>
      <c r="K242" s="3071"/>
      <c r="L242" s="3071"/>
      <c r="M242" s="3071"/>
      <c r="N242" s="3071"/>
      <c r="O242" s="3071"/>
      <c r="P242" s="3071"/>
      <c r="Q242" s="3071"/>
      <c r="R242" s="3071"/>
    </row>
    <row r="243" spans="1:18">
      <c r="A243" s="2656"/>
      <c r="C243" s="2648"/>
      <c r="G243" s="3071"/>
      <c r="H243" s="3071"/>
      <c r="I243" s="3071"/>
      <c r="J243" s="3071"/>
      <c r="K243" s="3071"/>
      <c r="L243" s="3071"/>
      <c r="M243" s="3071"/>
      <c r="N243" s="3071"/>
      <c r="O243" s="3071"/>
      <c r="P243" s="3071"/>
      <c r="Q243" s="3071"/>
      <c r="R243" s="3071"/>
    </row>
    <row r="244" spans="1:18">
      <c r="A244" s="2645"/>
      <c r="B244" s="2198"/>
      <c r="C244" s="2648"/>
      <c r="G244" s="3071"/>
      <c r="H244" s="3071"/>
      <c r="I244" s="3071"/>
      <c r="J244" s="3071"/>
      <c r="K244" s="3071"/>
      <c r="L244" s="3071"/>
      <c r="M244" s="3071"/>
      <c r="N244" s="3071"/>
      <c r="O244" s="3071"/>
      <c r="P244" s="3071"/>
      <c r="Q244" s="3071"/>
      <c r="R244" s="3071"/>
    </row>
    <row r="245" spans="1:18">
      <c r="A245" s="2656"/>
      <c r="C245" s="2648"/>
      <c r="G245" s="3071"/>
      <c r="H245" s="3071"/>
      <c r="I245" s="3071"/>
      <c r="J245" s="3071"/>
      <c r="K245" s="3071"/>
      <c r="L245" s="3071"/>
      <c r="M245" s="3071"/>
      <c r="N245" s="3071"/>
      <c r="O245" s="3071"/>
      <c r="P245" s="3071"/>
      <c r="Q245" s="3071"/>
      <c r="R245" s="3071"/>
    </row>
    <row r="246" spans="1:18">
      <c r="A246" s="2656"/>
      <c r="B246" s="2198"/>
      <c r="C246" s="2648"/>
      <c r="G246" s="3071"/>
      <c r="H246" s="3071"/>
      <c r="I246" s="3071"/>
      <c r="J246" s="3071"/>
      <c r="K246" s="3071"/>
      <c r="L246" s="3071"/>
      <c r="M246" s="3071"/>
      <c r="N246" s="3071"/>
      <c r="O246" s="3071"/>
      <c r="P246" s="3071"/>
      <c r="Q246" s="3071"/>
      <c r="R246" s="3071"/>
    </row>
    <row r="247" spans="1:18">
      <c r="A247" s="2656"/>
      <c r="B247" s="2198"/>
      <c r="C247" s="2648"/>
      <c r="G247" s="3071"/>
      <c r="H247" s="3071"/>
      <c r="I247" s="3071"/>
      <c r="J247" s="3071"/>
      <c r="K247" s="3071"/>
      <c r="L247" s="3071"/>
      <c r="M247" s="3071"/>
      <c r="N247" s="3071"/>
      <c r="O247" s="3071"/>
      <c r="P247" s="3071"/>
      <c r="Q247" s="3071"/>
      <c r="R247" s="3071"/>
    </row>
    <row r="248" spans="1:18">
      <c r="A248" s="2656"/>
      <c r="B248" s="2198"/>
      <c r="C248" s="2648"/>
      <c r="G248" s="3071"/>
      <c r="H248" s="3071"/>
      <c r="I248" s="3071"/>
      <c r="J248" s="3071"/>
      <c r="K248" s="3071"/>
      <c r="L248" s="3071"/>
      <c r="M248" s="3071"/>
      <c r="N248" s="3071"/>
      <c r="O248" s="3071"/>
      <c r="P248" s="3071"/>
      <c r="Q248" s="3071"/>
      <c r="R248" s="3071"/>
    </row>
    <row r="249" spans="1:18">
      <c r="A249" s="2656"/>
      <c r="B249" s="2198"/>
      <c r="C249" s="2648"/>
      <c r="G249" s="3071"/>
      <c r="H249" s="3071"/>
      <c r="I249" s="3071"/>
      <c r="J249" s="3071"/>
      <c r="K249" s="3071"/>
      <c r="L249" s="3071"/>
      <c r="M249" s="3071"/>
      <c r="N249" s="3071"/>
      <c r="O249" s="3071"/>
      <c r="P249" s="3071"/>
      <c r="Q249" s="3071"/>
      <c r="R249" s="3071"/>
    </row>
    <row r="250" spans="1:18">
      <c r="A250" s="2656"/>
      <c r="B250" s="2198"/>
      <c r="C250" s="2648"/>
      <c r="G250" s="3071"/>
      <c r="H250" s="3071"/>
      <c r="I250" s="3071"/>
      <c r="J250" s="3071"/>
      <c r="K250" s="3071"/>
      <c r="L250" s="3071"/>
      <c r="M250" s="3071"/>
      <c r="N250" s="3071"/>
      <c r="O250" s="3071"/>
      <c r="P250" s="3071"/>
      <c r="Q250" s="3071"/>
      <c r="R250" s="3071"/>
    </row>
    <row r="251" spans="1:18">
      <c r="A251" s="2656"/>
      <c r="B251" s="2198"/>
      <c r="C251" s="2648"/>
      <c r="G251" s="3071"/>
      <c r="H251" s="3071"/>
      <c r="I251" s="3071"/>
      <c r="J251" s="3071"/>
      <c r="K251" s="3071"/>
      <c r="L251" s="3071"/>
      <c r="M251" s="3071"/>
      <c r="N251" s="3071"/>
      <c r="O251" s="3071"/>
      <c r="P251" s="3071"/>
      <c r="Q251" s="3071"/>
      <c r="R251" s="3071"/>
    </row>
    <row r="252" spans="1:18">
      <c r="A252" s="2656"/>
      <c r="B252" s="2787"/>
      <c r="C252" s="2791"/>
      <c r="D252" s="2785"/>
      <c r="F252" s="3023"/>
      <c r="G252" s="3071"/>
      <c r="H252" s="3071"/>
      <c r="I252" s="3071"/>
      <c r="J252" s="3071"/>
      <c r="K252" s="3071"/>
      <c r="L252" s="3071"/>
      <c r="M252" s="3071"/>
      <c r="N252" s="3071"/>
      <c r="O252" s="3071"/>
      <c r="P252" s="3071"/>
      <c r="Q252" s="3071"/>
      <c r="R252" s="3071"/>
    </row>
    <row r="253" spans="1:18">
      <c r="A253" s="2791"/>
      <c r="B253" s="2787"/>
      <c r="C253" s="2791"/>
      <c r="D253" s="2785"/>
      <c r="F253" s="3023"/>
      <c r="G253" s="3071"/>
      <c r="H253" s="3071"/>
      <c r="I253" s="3071"/>
      <c r="J253" s="3071"/>
      <c r="K253" s="3071"/>
      <c r="L253" s="3071"/>
      <c r="M253" s="3071"/>
      <c r="N253" s="3071"/>
      <c r="O253" s="3071"/>
      <c r="P253" s="3071"/>
      <c r="Q253" s="3071"/>
      <c r="R253" s="3071"/>
    </row>
    <row r="254" spans="1:18">
      <c r="A254" s="2791"/>
      <c r="B254" s="2787"/>
      <c r="C254" s="2791"/>
      <c r="G254" s="3071"/>
      <c r="H254" s="3071"/>
      <c r="I254" s="3071"/>
      <c r="J254" s="3071"/>
      <c r="K254" s="3071"/>
      <c r="L254" s="3071"/>
      <c r="M254" s="3071"/>
      <c r="N254" s="3071"/>
      <c r="O254" s="3071"/>
      <c r="P254" s="3071"/>
      <c r="Q254" s="3071"/>
      <c r="R254" s="3071"/>
    </row>
    <row r="255" spans="1:18">
      <c r="A255" s="2656"/>
      <c r="G255" s="3071"/>
      <c r="H255" s="3071"/>
      <c r="I255" s="3071"/>
      <c r="J255" s="3071"/>
      <c r="K255" s="3071"/>
      <c r="L255" s="3071"/>
      <c r="M255" s="3071"/>
      <c r="N255" s="3071"/>
      <c r="O255" s="3071"/>
      <c r="P255" s="3071"/>
      <c r="Q255" s="3071"/>
      <c r="R255" s="3071"/>
    </row>
    <row r="256" spans="1:18">
      <c r="A256" s="2656"/>
      <c r="C256" s="2780"/>
      <c r="D256" s="2792"/>
      <c r="F256" s="2865"/>
      <c r="G256" s="3071"/>
      <c r="H256" s="3071"/>
      <c r="I256" s="3071"/>
      <c r="J256" s="3071"/>
      <c r="K256" s="3071"/>
      <c r="L256" s="3071"/>
      <c r="M256" s="3071"/>
      <c r="N256" s="3071"/>
      <c r="O256" s="3071"/>
      <c r="P256" s="3071"/>
      <c r="Q256" s="3071"/>
      <c r="R256" s="3071"/>
    </row>
    <row r="257" spans="1:18">
      <c r="A257" s="2645"/>
      <c r="C257" s="2796"/>
      <c r="D257" s="2785"/>
      <c r="F257" s="2865"/>
      <c r="G257" s="3071"/>
      <c r="H257" s="3071"/>
      <c r="I257" s="3071"/>
      <c r="J257" s="3071"/>
      <c r="K257" s="3071"/>
      <c r="L257" s="3071"/>
      <c r="M257" s="3071"/>
      <c r="N257" s="3071"/>
      <c r="O257" s="3071"/>
      <c r="P257" s="3071"/>
      <c r="Q257" s="3071"/>
      <c r="R257" s="3071"/>
    </row>
    <row r="258" spans="1:18">
      <c r="A258" s="2645"/>
      <c r="C258" s="2780"/>
      <c r="D258" s="2792"/>
      <c r="G258" s="3071"/>
      <c r="H258" s="3071"/>
      <c r="I258" s="3071"/>
      <c r="J258" s="3071"/>
      <c r="K258" s="3071"/>
      <c r="L258" s="3071"/>
      <c r="M258" s="3071"/>
      <c r="N258" s="3071"/>
      <c r="O258" s="3071"/>
      <c r="P258" s="3071"/>
      <c r="Q258" s="3071"/>
      <c r="R258" s="3071"/>
    </row>
    <row r="259" spans="1:18">
      <c r="A259" s="2656"/>
      <c r="B259" s="2198"/>
      <c r="C259" s="2648"/>
      <c r="G259" s="3071"/>
      <c r="H259" s="3071"/>
      <c r="I259" s="3071"/>
      <c r="J259" s="3071"/>
      <c r="K259" s="3071"/>
      <c r="L259" s="3071"/>
      <c r="M259" s="3071"/>
      <c r="N259" s="3071"/>
      <c r="O259" s="3071"/>
      <c r="P259" s="3071"/>
      <c r="Q259" s="3071"/>
      <c r="R259" s="3071"/>
    </row>
    <row r="260" spans="1:18">
      <c r="A260" s="2656"/>
      <c r="G260" s="3071"/>
      <c r="H260" s="3071"/>
      <c r="I260" s="3071"/>
      <c r="J260" s="3071"/>
      <c r="K260" s="3071"/>
      <c r="L260" s="3071"/>
      <c r="M260" s="3071"/>
      <c r="N260" s="3071"/>
      <c r="O260" s="3071"/>
      <c r="P260" s="3071"/>
      <c r="Q260" s="3071"/>
      <c r="R260" s="3071"/>
    </row>
    <row r="261" spans="1:18">
      <c r="A261" s="2656"/>
      <c r="G261" s="3071"/>
      <c r="H261" s="3071"/>
      <c r="I261" s="3071"/>
      <c r="J261" s="3071"/>
      <c r="K261" s="3071"/>
      <c r="L261" s="3071"/>
      <c r="M261" s="3071"/>
      <c r="N261" s="3071"/>
      <c r="O261" s="3071"/>
      <c r="P261" s="3071"/>
      <c r="Q261" s="3071"/>
      <c r="R261" s="3071"/>
    </row>
    <row r="262" spans="1:18">
      <c r="A262" s="2656"/>
      <c r="G262" s="3071"/>
      <c r="H262" s="3071"/>
      <c r="I262" s="3071"/>
      <c r="J262" s="3071"/>
      <c r="K262" s="3071"/>
      <c r="L262" s="3071"/>
      <c r="M262" s="3071"/>
      <c r="N262" s="3071"/>
      <c r="O262" s="3071"/>
      <c r="P262" s="3071"/>
      <c r="Q262" s="3071"/>
      <c r="R262" s="3071"/>
    </row>
    <row r="263" spans="1:18">
      <c r="A263" s="2656"/>
      <c r="G263" s="3071"/>
      <c r="H263" s="3071"/>
      <c r="I263" s="3071"/>
      <c r="J263" s="3071"/>
      <c r="K263" s="3071"/>
      <c r="L263" s="3071"/>
      <c r="M263" s="3071"/>
      <c r="N263" s="3071"/>
      <c r="O263" s="3071"/>
      <c r="P263" s="3071"/>
      <c r="Q263" s="3071"/>
      <c r="R263" s="3071"/>
    </row>
    <row r="264" spans="1:18">
      <c r="A264" s="2656"/>
      <c r="C264" s="2796"/>
      <c r="D264" s="2792"/>
      <c r="F264" s="2865"/>
      <c r="G264" s="3071"/>
      <c r="H264" s="3071"/>
      <c r="I264" s="3071"/>
      <c r="J264" s="3071"/>
      <c r="K264" s="3071"/>
      <c r="L264" s="3071"/>
      <c r="M264" s="3071"/>
      <c r="N264" s="3071"/>
      <c r="O264" s="3071"/>
      <c r="P264" s="3071"/>
      <c r="Q264" s="3071"/>
      <c r="R264" s="3071"/>
    </row>
    <row r="265" spans="1:18">
      <c r="A265" s="2796"/>
      <c r="C265" s="2796"/>
      <c r="D265" s="2792"/>
      <c r="F265" s="2865"/>
      <c r="G265" s="3071"/>
      <c r="H265" s="3071"/>
      <c r="I265" s="3071"/>
      <c r="J265" s="3071"/>
      <c r="K265" s="3071"/>
      <c r="L265" s="3071"/>
      <c r="M265" s="3071"/>
      <c r="N265" s="3071"/>
      <c r="O265" s="3071"/>
      <c r="P265" s="3071"/>
      <c r="Q265" s="3071"/>
      <c r="R265" s="3071"/>
    </row>
    <row r="266" spans="1:18">
      <c r="A266" s="2796"/>
      <c r="C266" s="2796"/>
      <c r="D266" s="2792"/>
      <c r="F266" s="2865"/>
      <c r="G266" s="3071"/>
      <c r="H266" s="3071"/>
      <c r="I266" s="3071"/>
      <c r="J266" s="3071"/>
      <c r="K266" s="3071"/>
      <c r="L266" s="3071"/>
      <c r="M266" s="3071"/>
      <c r="N266" s="3071"/>
      <c r="O266" s="3071"/>
      <c r="P266" s="3071"/>
      <c r="Q266" s="3071"/>
      <c r="R266" s="3071"/>
    </row>
    <row r="267" spans="1:18">
      <c r="A267" s="2796"/>
      <c r="C267" s="2796"/>
      <c r="D267" s="2792"/>
      <c r="F267" s="2865"/>
      <c r="G267" s="3071"/>
      <c r="H267" s="3071"/>
      <c r="I267" s="3071"/>
      <c r="J267" s="3071"/>
      <c r="K267" s="3071"/>
      <c r="L267" s="3071"/>
      <c r="M267" s="3071"/>
      <c r="N267" s="3071"/>
      <c r="O267" s="3071"/>
      <c r="P267" s="3071"/>
      <c r="Q267" s="3071"/>
      <c r="R267" s="3071"/>
    </row>
    <row r="268" spans="1:18">
      <c r="A268" s="2796"/>
      <c r="C268" s="2796"/>
      <c r="D268" s="2792"/>
      <c r="G268" s="3071"/>
      <c r="H268" s="3071"/>
      <c r="I268" s="3071"/>
      <c r="J268" s="3071"/>
      <c r="K268" s="3071"/>
      <c r="L268" s="3071"/>
      <c r="M268" s="3071"/>
      <c r="N268" s="3071"/>
      <c r="O268" s="3071"/>
      <c r="P268" s="3071"/>
      <c r="Q268" s="3071"/>
      <c r="R268" s="3071"/>
    </row>
    <row r="269" spans="1:18">
      <c r="A269" s="2796"/>
      <c r="C269" s="2796"/>
      <c r="D269" s="2792"/>
      <c r="G269" s="3071"/>
      <c r="H269" s="3071"/>
      <c r="I269" s="3071"/>
      <c r="J269" s="3071"/>
      <c r="K269" s="3071"/>
      <c r="L269" s="3071"/>
      <c r="M269" s="3071"/>
      <c r="N269" s="3071"/>
      <c r="O269" s="3071"/>
      <c r="P269" s="3071"/>
      <c r="Q269" s="3071"/>
      <c r="R269" s="3071"/>
    </row>
    <row r="270" spans="1:18">
      <c r="A270" s="2645"/>
      <c r="B270" s="2658"/>
      <c r="F270" s="3021"/>
      <c r="G270" s="3071"/>
      <c r="H270" s="3071"/>
      <c r="I270" s="3071"/>
      <c r="J270" s="3071"/>
      <c r="K270" s="3071"/>
      <c r="L270" s="3071"/>
      <c r="M270" s="3071"/>
      <c r="N270" s="3071"/>
      <c r="O270" s="3071"/>
      <c r="P270" s="3071"/>
      <c r="Q270" s="3071"/>
      <c r="R270" s="3071"/>
    </row>
    <row r="271" spans="1:18">
      <c r="A271" s="2656"/>
      <c r="G271" s="3071"/>
      <c r="H271" s="3071"/>
      <c r="I271" s="3071"/>
      <c r="J271" s="3071"/>
      <c r="K271" s="3071"/>
      <c r="L271" s="3071"/>
      <c r="M271" s="3071"/>
      <c r="N271" s="3071"/>
      <c r="O271" s="3071"/>
      <c r="P271" s="3071"/>
      <c r="Q271" s="3071"/>
      <c r="R271" s="3071"/>
    </row>
    <row r="272" spans="1:18">
      <c r="A272" s="2656"/>
      <c r="B272" s="2198"/>
      <c r="G272" s="3071"/>
      <c r="H272" s="3071"/>
      <c r="I272" s="3071"/>
      <c r="J272" s="3071"/>
      <c r="K272" s="3071"/>
      <c r="L272" s="3071"/>
      <c r="M272" s="3071"/>
      <c r="N272" s="3071"/>
      <c r="O272" s="3071"/>
      <c r="P272" s="3071"/>
      <c r="Q272" s="3071"/>
      <c r="R272" s="3071"/>
    </row>
    <row r="273" spans="1:18">
      <c r="A273" s="2656"/>
      <c r="G273" s="3071"/>
      <c r="H273" s="3071"/>
      <c r="I273" s="3071"/>
      <c r="J273" s="3071"/>
      <c r="K273" s="3071"/>
      <c r="L273" s="3071"/>
      <c r="M273" s="3071"/>
      <c r="N273" s="3071"/>
      <c r="O273" s="3071"/>
      <c r="P273" s="3071"/>
      <c r="Q273" s="3071"/>
      <c r="R273" s="3071"/>
    </row>
    <row r="274" spans="1:18">
      <c r="A274" s="2656"/>
      <c r="G274" s="3071"/>
      <c r="H274" s="3071"/>
      <c r="I274" s="3071"/>
      <c r="J274" s="3071"/>
      <c r="K274" s="3071"/>
      <c r="L274" s="3071"/>
      <c r="M274" s="3071"/>
      <c r="N274" s="3071"/>
      <c r="O274" s="3071"/>
      <c r="P274" s="3071"/>
      <c r="Q274" s="3071"/>
      <c r="R274" s="3071"/>
    </row>
    <row r="275" spans="1:18">
      <c r="A275" s="2656"/>
      <c r="G275" s="3071"/>
      <c r="H275" s="3071"/>
      <c r="I275" s="3071"/>
      <c r="J275" s="3071"/>
      <c r="K275" s="3071"/>
      <c r="L275" s="3071"/>
      <c r="M275" s="3071"/>
      <c r="N275" s="3071"/>
      <c r="O275" s="3071"/>
      <c r="P275" s="3071"/>
      <c r="Q275" s="3071"/>
      <c r="R275" s="3071"/>
    </row>
    <row r="276" spans="1:18">
      <c r="A276" s="2656"/>
      <c r="G276" s="3071"/>
      <c r="H276" s="3071"/>
      <c r="I276" s="3071"/>
      <c r="J276" s="3071"/>
      <c r="K276" s="3071"/>
      <c r="L276" s="3071"/>
      <c r="M276" s="3071"/>
      <c r="N276" s="3071"/>
      <c r="O276" s="3071"/>
      <c r="P276" s="3071"/>
      <c r="Q276" s="3071"/>
      <c r="R276" s="3071"/>
    </row>
    <row r="277" spans="1:18">
      <c r="A277" s="2656"/>
      <c r="G277" s="3071"/>
      <c r="H277" s="3071"/>
      <c r="I277" s="3071"/>
      <c r="J277" s="3071"/>
      <c r="K277" s="3071"/>
      <c r="L277" s="3071"/>
      <c r="M277" s="3071"/>
      <c r="N277" s="3071"/>
      <c r="O277" s="3071"/>
      <c r="P277" s="3071"/>
      <c r="Q277" s="3071"/>
      <c r="R277" s="3071"/>
    </row>
    <row r="278" spans="1:18">
      <c r="A278" s="2656"/>
      <c r="G278" s="3071"/>
      <c r="H278" s="3071"/>
      <c r="I278" s="3071"/>
      <c r="J278" s="3071"/>
      <c r="K278" s="3071"/>
      <c r="L278" s="3071"/>
      <c r="M278" s="3071"/>
      <c r="N278" s="3071"/>
      <c r="O278" s="3071"/>
      <c r="P278" s="3071"/>
      <c r="Q278" s="3071"/>
      <c r="R278" s="3071"/>
    </row>
    <row r="279" spans="1:18">
      <c r="A279" s="2656"/>
      <c r="G279" s="3071"/>
      <c r="H279" s="3071"/>
      <c r="I279" s="3071"/>
      <c r="J279" s="3071"/>
      <c r="K279" s="3071"/>
      <c r="L279" s="3071"/>
      <c r="M279" s="3071"/>
      <c r="N279" s="3071"/>
      <c r="O279" s="3071"/>
      <c r="P279" s="3071"/>
      <c r="Q279" s="3071"/>
      <c r="R279" s="3071"/>
    </row>
    <row r="280" spans="1:18">
      <c r="A280" s="2656"/>
      <c r="G280" s="3071"/>
      <c r="H280" s="3071"/>
      <c r="I280" s="3071"/>
      <c r="J280" s="3071"/>
      <c r="K280" s="3071"/>
      <c r="L280" s="3071"/>
      <c r="M280" s="3071"/>
      <c r="N280" s="3071"/>
      <c r="O280" s="3071"/>
      <c r="P280" s="3071"/>
      <c r="Q280" s="3071"/>
      <c r="R280" s="3071"/>
    </row>
    <row r="281" spans="1:18">
      <c r="A281" s="2656"/>
      <c r="G281" s="3071"/>
      <c r="H281" s="3071"/>
      <c r="I281" s="3071"/>
      <c r="J281" s="3071"/>
      <c r="K281" s="3071"/>
      <c r="L281" s="3071"/>
      <c r="M281" s="3071"/>
      <c r="N281" s="3071"/>
      <c r="O281" s="3071"/>
      <c r="P281" s="3071"/>
      <c r="Q281" s="3071"/>
      <c r="R281" s="3071"/>
    </row>
    <row r="282" spans="1:18">
      <c r="A282" s="2656"/>
      <c r="F282" s="3021"/>
      <c r="G282" s="3071"/>
      <c r="H282" s="3071"/>
      <c r="I282" s="3071"/>
      <c r="J282" s="3071"/>
      <c r="K282" s="3071"/>
      <c r="L282" s="3071"/>
      <c r="M282" s="3071"/>
      <c r="N282" s="3071"/>
      <c r="O282" s="3071"/>
      <c r="P282" s="3071"/>
      <c r="Q282" s="3071"/>
      <c r="R282" s="3071"/>
    </row>
    <row r="283" spans="1:18">
      <c r="A283" s="2798"/>
      <c r="B283" s="2799"/>
      <c r="G283" s="3071"/>
      <c r="H283" s="3071"/>
      <c r="I283" s="3071"/>
      <c r="J283" s="3071"/>
      <c r="K283" s="3071"/>
      <c r="L283" s="3071"/>
      <c r="M283" s="3071"/>
      <c r="N283" s="3071"/>
      <c r="O283" s="3071"/>
      <c r="P283" s="3071"/>
      <c r="Q283" s="3071"/>
      <c r="R283" s="3071"/>
    </row>
    <row r="284" spans="1:18">
      <c r="A284" s="2798"/>
      <c r="B284" s="2799"/>
      <c r="G284" s="3071"/>
      <c r="H284" s="3071"/>
      <c r="I284" s="3071"/>
      <c r="J284" s="3071"/>
      <c r="K284" s="3071"/>
      <c r="L284" s="3071"/>
      <c r="M284" s="3071"/>
      <c r="N284" s="3071"/>
      <c r="O284" s="3071"/>
      <c r="P284" s="3071"/>
      <c r="Q284" s="3071"/>
      <c r="R284" s="3071"/>
    </row>
    <row r="285" spans="1:18">
      <c r="A285" s="2645"/>
      <c r="B285" s="2658"/>
      <c r="G285" s="3071"/>
      <c r="H285" s="3071"/>
      <c r="I285" s="3071"/>
      <c r="J285" s="3071"/>
      <c r="K285" s="3071"/>
      <c r="L285" s="3071"/>
      <c r="M285" s="3071"/>
      <c r="N285" s="3071"/>
      <c r="O285" s="3071"/>
      <c r="P285" s="3071"/>
      <c r="Q285" s="3071"/>
      <c r="R285" s="3071"/>
    </row>
    <row r="286" spans="1:18">
      <c r="A286" s="2645"/>
      <c r="B286" s="2661"/>
      <c r="G286" s="3071"/>
      <c r="H286" s="3071"/>
      <c r="I286" s="3071"/>
      <c r="J286" s="3071"/>
      <c r="K286" s="3071"/>
      <c r="L286" s="3071"/>
      <c r="M286" s="3071"/>
      <c r="N286" s="3071"/>
      <c r="O286" s="3071"/>
      <c r="P286" s="3071"/>
      <c r="Q286" s="3071"/>
      <c r="R286" s="3071"/>
    </row>
    <row r="287" spans="1:18">
      <c r="A287" s="2645"/>
      <c r="B287" s="2661"/>
      <c r="F287" s="3021"/>
      <c r="G287" s="3071"/>
      <c r="H287" s="3071"/>
      <c r="I287" s="3071"/>
      <c r="J287" s="3071"/>
      <c r="K287" s="3071"/>
      <c r="L287" s="3071"/>
      <c r="M287" s="3071"/>
      <c r="N287" s="3071"/>
      <c r="O287" s="3071"/>
      <c r="P287" s="3071"/>
      <c r="Q287" s="3071"/>
      <c r="R287" s="3071"/>
    </row>
    <row r="288" spans="1:18" ht="28.5" customHeight="1">
      <c r="A288" s="2645"/>
      <c r="B288" s="2658"/>
      <c r="F288" s="3021"/>
      <c r="G288" s="3071"/>
      <c r="H288" s="3071"/>
      <c r="I288" s="3071"/>
      <c r="J288" s="3071"/>
      <c r="K288" s="3071"/>
      <c r="L288" s="3071"/>
      <c r="M288" s="3071"/>
      <c r="N288" s="3071"/>
      <c r="O288" s="3071"/>
      <c r="P288" s="3071"/>
      <c r="Q288" s="3071"/>
      <c r="R288" s="3071"/>
    </row>
    <row r="289" spans="1:18">
      <c r="A289" s="2798"/>
      <c r="B289" s="2658"/>
      <c r="F289" s="3021"/>
      <c r="G289" s="3071"/>
      <c r="H289" s="3071"/>
      <c r="I289" s="3071"/>
      <c r="J289" s="3071"/>
      <c r="K289" s="3071"/>
      <c r="L289" s="3071"/>
      <c r="M289" s="3071"/>
      <c r="N289" s="3071"/>
      <c r="O289" s="3071"/>
      <c r="P289" s="3071"/>
      <c r="Q289" s="3071"/>
      <c r="R289" s="3071"/>
    </row>
    <row r="290" spans="1:18">
      <c r="A290" s="2645"/>
      <c r="B290" s="2658"/>
      <c r="F290" s="3021"/>
      <c r="G290" s="3071"/>
      <c r="H290" s="3071"/>
      <c r="I290" s="3071"/>
      <c r="J290" s="3071"/>
      <c r="K290" s="3071"/>
      <c r="L290" s="3071"/>
      <c r="M290" s="3071"/>
      <c r="N290" s="3071"/>
      <c r="O290" s="3071"/>
      <c r="P290" s="3071"/>
      <c r="Q290" s="3071"/>
      <c r="R290" s="3071"/>
    </row>
    <row r="291" spans="1:18">
      <c r="A291" s="2645"/>
      <c r="B291" s="2658"/>
      <c r="F291" s="3021"/>
    </row>
    <row r="292" spans="1:18">
      <c r="A292" s="2645"/>
      <c r="B292" s="2658"/>
      <c r="F292" s="3021"/>
    </row>
    <row r="293" spans="1:18">
      <c r="A293" s="2645"/>
      <c r="B293" s="2801"/>
      <c r="F293" s="3021"/>
    </row>
    <row r="294" spans="1:18">
      <c r="A294" s="2645"/>
      <c r="B294" s="3522"/>
      <c r="C294" s="3522"/>
      <c r="D294" s="3522"/>
      <c r="F294" s="3021"/>
    </row>
    <row r="295" spans="1:18">
      <c r="A295" s="2645"/>
      <c r="B295" s="2802"/>
      <c r="C295" s="2923"/>
      <c r="D295" s="2785"/>
      <c r="F295" s="3021"/>
    </row>
    <row r="296" spans="1:18">
      <c r="A296" s="2645"/>
      <c r="B296" s="2658"/>
      <c r="F296" s="3021"/>
    </row>
  </sheetData>
  <sheetProtection algorithmName="SHA-512" hashValue="t/BuyQLfrKKCMSuCDE4DJAAlDsHVUxAEsFUrqT70aocj3z1nrgeBkhv6Wzx65biE6cerzfN7rqeeYGQO4AauPg==" saltValue="DpAqfsDQwJBPjouswV8asw==" spinCount="100000" sheet="1" objects="1" scenarios="1" selectLockedCells="1"/>
  <mergeCells count="2">
    <mergeCell ref="A233:D233"/>
    <mergeCell ref="B294:D294"/>
  </mergeCells>
  <pageMargins left="0.70866141732283472" right="0.70866141732283472" top="0.74803149606299213" bottom="0.74803149606299213" header="0.31496062992125984" footer="0.31496062992125984"/>
  <pageSetup paperSize="9" orientation="portrait" r:id="rId1"/>
  <headerFooter>
    <oddHeader>&amp;CPREZRAČEVANJE KLIMATIZACIJA</oddHeader>
    <oddFooter>&amp;C&amp;P/&amp;N&amp;RPZI</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600BB-0C2D-4768-87B1-A1605C86FF41}">
  <sheetPr>
    <tabColor theme="5" tint="0.59999389629810485"/>
  </sheetPr>
  <dimension ref="A1:Y155"/>
  <sheetViews>
    <sheetView zoomScaleNormal="100" zoomScaleSheetLayoutView="100" workbookViewId="0">
      <selection activeCell="E36" sqref="E36"/>
    </sheetView>
  </sheetViews>
  <sheetFormatPr defaultColWidth="8.85546875" defaultRowHeight="12.75"/>
  <cols>
    <col min="1" max="1" width="7" style="2803" customWidth="1"/>
    <col min="2" max="2" width="51.85546875" style="2657" customWidth="1"/>
    <col min="3" max="3" width="4.5703125" style="2645" customWidth="1"/>
    <col min="4" max="4" width="5.7109375" style="2784" customWidth="1"/>
    <col min="5" max="5" width="11.42578125" style="2785" customWidth="1"/>
    <col min="6" max="6" width="10" style="2786" customWidth="1"/>
    <col min="7" max="7" width="8.140625" style="3069" bestFit="1" customWidth="1"/>
    <col min="8" max="8" width="4.42578125" style="3070" bestFit="1" customWidth="1"/>
    <col min="9" max="9" width="2.42578125" style="3070" customWidth="1"/>
    <col min="10" max="10" width="10.42578125" style="3070" bestFit="1" customWidth="1"/>
    <col min="11" max="11" width="8.85546875" style="2659" customWidth="1"/>
    <col min="12" max="12" width="11" style="3070" customWidth="1"/>
    <col min="13" max="13" width="10.42578125" style="3070" bestFit="1" customWidth="1"/>
    <col min="14" max="14" width="10.5703125" style="3070" customWidth="1"/>
    <col min="15" max="15" width="8.7109375" style="3070" bestFit="1" customWidth="1"/>
    <col min="16" max="16" width="10.42578125" style="3070" bestFit="1" customWidth="1"/>
    <col min="17" max="17" width="10" style="2659" bestFit="1" customWidth="1"/>
    <col min="18" max="18" width="12.7109375" style="3070" customWidth="1"/>
    <col min="19" max="25" width="8.85546875" style="3071"/>
    <col min="26" max="255" width="8.85546875" style="2658"/>
    <col min="256" max="256" width="7" style="2658" customWidth="1"/>
    <col min="257" max="257" width="53.140625" style="2658" customWidth="1"/>
    <col min="258" max="258" width="4.85546875" style="2658" bestFit="1" customWidth="1"/>
    <col min="259" max="259" width="6" style="2658" bestFit="1" customWidth="1"/>
    <col min="260" max="260" width="9.140625" style="2658" bestFit="1" customWidth="1"/>
    <col min="261" max="261" width="9.7109375" style="2658" customWidth="1"/>
    <col min="262" max="262" width="4.42578125" style="2658" bestFit="1" customWidth="1"/>
    <col min="263" max="263" width="8.140625" style="2658" bestFit="1" customWidth="1"/>
    <col min="264" max="264" width="4.42578125" style="2658" bestFit="1" customWidth="1"/>
    <col min="265" max="265" width="2.42578125" style="2658" customWidth="1"/>
    <col min="266" max="266" width="10.42578125" style="2658" bestFit="1" customWidth="1"/>
    <col min="267" max="267" width="8.85546875" style="2658" customWidth="1"/>
    <col min="268" max="268" width="11" style="2658" customWidth="1"/>
    <col min="269" max="269" width="10.42578125" style="2658" bestFit="1" customWidth="1"/>
    <col min="270" max="270" width="10.5703125" style="2658" customWidth="1"/>
    <col min="271" max="271" width="8.7109375" style="2658" bestFit="1" customWidth="1"/>
    <col min="272" max="272" width="10.42578125" style="2658" bestFit="1" customWidth="1"/>
    <col min="273" max="273" width="10" style="2658" bestFit="1" customWidth="1"/>
    <col min="274" max="274" width="12.7109375" style="2658" customWidth="1"/>
    <col min="275" max="511" width="8.85546875" style="2658"/>
    <col min="512" max="512" width="7" style="2658" customWidth="1"/>
    <col min="513" max="513" width="53.140625" style="2658" customWidth="1"/>
    <col min="514" max="514" width="4.85546875" style="2658" bestFit="1" customWidth="1"/>
    <col min="515" max="515" width="6" style="2658" bestFit="1" customWidth="1"/>
    <col min="516" max="516" width="9.140625" style="2658" bestFit="1" customWidth="1"/>
    <col min="517" max="517" width="9.7109375" style="2658" customWidth="1"/>
    <col min="518" max="518" width="4.42578125" style="2658" bestFit="1" customWidth="1"/>
    <col min="519" max="519" width="8.140625" style="2658" bestFit="1" customWidth="1"/>
    <col min="520" max="520" width="4.42578125" style="2658" bestFit="1" customWidth="1"/>
    <col min="521" max="521" width="2.42578125" style="2658" customWidth="1"/>
    <col min="522" max="522" width="10.42578125" style="2658" bestFit="1" customWidth="1"/>
    <col min="523" max="523" width="8.85546875" style="2658" customWidth="1"/>
    <col min="524" max="524" width="11" style="2658" customWidth="1"/>
    <col min="525" max="525" width="10.42578125" style="2658" bestFit="1" customWidth="1"/>
    <col min="526" max="526" width="10.5703125" style="2658" customWidth="1"/>
    <col min="527" max="527" width="8.7109375" style="2658" bestFit="1" customWidth="1"/>
    <col min="528" max="528" width="10.42578125" style="2658" bestFit="1" customWidth="1"/>
    <col min="529" max="529" width="10" style="2658" bestFit="1" customWidth="1"/>
    <col min="530" max="530" width="12.7109375" style="2658" customWidth="1"/>
    <col min="531" max="767" width="8.85546875" style="2658"/>
    <col min="768" max="768" width="7" style="2658" customWidth="1"/>
    <col min="769" max="769" width="53.140625" style="2658" customWidth="1"/>
    <col min="770" max="770" width="4.85546875" style="2658" bestFit="1" customWidth="1"/>
    <col min="771" max="771" width="6" style="2658" bestFit="1" customWidth="1"/>
    <col min="772" max="772" width="9.140625" style="2658" bestFit="1" customWidth="1"/>
    <col min="773" max="773" width="9.7109375" style="2658" customWidth="1"/>
    <col min="774" max="774" width="4.42578125" style="2658" bestFit="1" customWidth="1"/>
    <col min="775" max="775" width="8.140625" style="2658" bestFit="1" customWidth="1"/>
    <col min="776" max="776" width="4.42578125" style="2658" bestFit="1" customWidth="1"/>
    <col min="777" max="777" width="2.42578125" style="2658" customWidth="1"/>
    <col min="778" max="778" width="10.42578125" style="2658" bestFit="1" customWidth="1"/>
    <col min="779" max="779" width="8.85546875" style="2658" customWidth="1"/>
    <col min="780" max="780" width="11" style="2658" customWidth="1"/>
    <col min="781" max="781" width="10.42578125" style="2658" bestFit="1" customWidth="1"/>
    <col min="782" max="782" width="10.5703125" style="2658" customWidth="1"/>
    <col min="783" max="783" width="8.7109375" style="2658" bestFit="1" customWidth="1"/>
    <col min="784" max="784" width="10.42578125" style="2658" bestFit="1" customWidth="1"/>
    <col min="785" max="785" width="10" style="2658" bestFit="1" customWidth="1"/>
    <col min="786" max="786" width="12.7109375" style="2658" customWidth="1"/>
    <col min="787" max="1023" width="8.85546875" style="2658"/>
    <col min="1024" max="1024" width="7" style="2658" customWidth="1"/>
    <col min="1025" max="1025" width="53.140625" style="2658" customWidth="1"/>
    <col min="1026" max="1026" width="4.85546875" style="2658" bestFit="1" customWidth="1"/>
    <col min="1027" max="1027" width="6" style="2658" bestFit="1" customWidth="1"/>
    <col min="1028" max="1028" width="9.140625" style="2658" bestFit="1" customWidth="1"/>
    <col min="1029" max="1029" width="9.7109375" style="2658" customWidth="1"/>
    <col min="1030" max="1030" width="4.42578125" style="2658" bestFit="1" customWidth="1"/>
    <col min="1031" max="1031" width="8.140625" style="2658" bestFit="1" customWidth="1"/>
    <col min="1032" max="1032" width="4.42578125" style="2658" bestFit="1" customWidth="1"/>
    <col min="1033" max="1033" width="2.42578125" style="2658" customWidth="1"/>
    <col min="1034" max="1034" width="10.42578125" style="2658" bestFit="1" customWidth="1"/>
    <col min="1035" max="1035" width="8.85546875" style="2658" customWidth="1"/>
    <col min="1036" max="1036" width="11" style="2658" customWidth="1"/>
    <col min="1037" max="1037" width="10.42578125" style="2658" bestFit="1" customWidth="1"/>
    <col min="1038" max="1038" width="10.5703125" style="2658" customWidth="1"/>
    <col min="1039" max="1039" width="8.7109375" style="2658" bestFit="1" customWidth="1"/>
    <col min="1040" max="1040" width="10.42578125" style="2658" bestFit="1" customWidth="1"/>
    <col min="1041" max="1041" width="10" style="2658" bestFit="1" customWidth="1"/>
    <col min="1042" max="1042" width="12.7109375" style="2658" customWidth="1"/>
    <col min="1043" max="1279" width="8.85546875" style="2658"/>
    <col min="1280" max="1280" width="7" style="2658" customWidth="1"/>
    <col min="1281" max="1281" width="53.140625" style="2658" customWidth="1"/>
    <col min="1282" max="1282" width="4.85546875" style="2658" bestFit="1" customWidth="1"/>
    <col min="1283" max="1283" width="6" style="2658" bestFit="1" customWidth="1"/>
    <col min="1284" max="1284" width="9.140625" style="2658" bestFit="1" customWidth="1"/>
    <col min="1285" max="1285" width="9.7109375" style="2658" customWidth="1"/>
    <col min="1286" max="1286" width="4.42578125" style="2658" bestFit="1" customWidth="1"/>
    <col min="1287" max="1287" width="8.140625" style="2658" bestFit="1" customWidth="1"/>
    <col min="1288" max="1288" width="4.42578125" style="2658" bestFit="1" customWidth="1"/>
    <col min="1289" max="1289" width="2.42578125" style="2658" customWidth="1"/>
    <col min="1290" max="1290" width="10.42578125" style="2658" bestFit="1" customWidth="1"/>
    <col min="1291" max="1291" width="8.85546875" style="2658" customWidth="1"/>
    <col min="1292" max="1292" width="11" style="2658" customWidth="1"/>
    <col min="1293" max="1293" width="10.42578125" style="2658" bestFit="1" customWidth="1"/>
    <col min="1294" max="1294" width="10.5703125" style="2658" customWidth="1"/>
    <col min="1295" max="1295" width="8.7109375" style="2658" bestFit="1" customWidth="1"/>
    <col min="1296" max="1296" width="10.42578125" style="2658" bestFit="1" customWidth="1"/>
    <col min="1297" max="1297" width="10" style="2658" bestFit="1" customWidth="1"/>
    <col min="1298" max="1298" width="12.7109375" style="2658" customWidth="1"/>
    <col min="1299" max="1535" width="8.85546875" style="2658"/>
    <col min="1536" max="1536" width="7" style="2658" customWidth="1"/>
    <col min="1537" max="1537" width="53.140625" style="2658" customWidth="1"/>
    <col min="1538" max="1538" width="4.85546875" style="2658" bestFit="1" customWidth="1"/>
    <col min="1539" max="1539" width="6" style="2658" bestFit="1" customWidth="1"/>
    <col min="1540" max="1540" width="9.140625" style="2658" bestFit="1" customWidth="1"/>
    <col min="1541" max="1541" width="9.7109375" style="2658" customWidth="1"/>
    <col min="1542" max="1542" width="4.42578125" style="2658" bestFit="1" customWidth="1"/>
    <col min="1543" max="1543" width="8.140625" style="2658" bestFit="1" customWidth="1"/>
    <col min="1544" max="1544" width="4.42578125" style="2658" bestFit="1" customWidth="1"/>
    <col min="1545" max="1545" width="2.42578125" style="2658" customWidth="1"/>
    <col min="1546" max="1546" width="10.42578125" style="2658" bestFit="1" customWidth="1"/>
    <col min="1547" max="1547" width="8.85546875" style="2658" customWidth="1"/>
    <col min="1548" max="1548" width="11" style="2658" customWidth="1"/>
    <col min="1549" max="1549" width="10.42578125" style="2658" bestFit="1" customWidth="1"/>
    <col min="1550" max="1550" width="10.5703125" style="2658" customWidth="1"/>
    <col min="1551" max="1551" width="8.7109375" style="2658" bestFit="1" customWidth="1"/>
    <col min="1552" max="1552" width="10.42578125" style="2658" bestFit="1" customWidth="1"/>
    <col min="1553" max="1553" width="10" style="2658" bestFit="1" customWidth="1"/>
    <col min="1554" max="1554" width="12.7109375" style="2658" customWidth="1"/>
    <col min="1555" max="1791" width="8.85546875" style="2658"/>
    <col min="1792" max="1792" width="7" style="2658" customWidth="1"/>
    <col min="1793" max="1793" width="53.140625" style="2658" customWidth="1"/>
    <col min="1794" max="1794" width="4.85546875" style="2658" bestFit="1" customWidth="1"/>
    <col min="1795" max="1795" width="6" style="2658" bestFit="1" customWidth="1"/>
    <col min="1796" max="1796" width="9.140625" style="2658" bestFit="1" customWidth="1"/>
    <col min="1797" max="1797" width="9.7109375" style="2658" customWidth="1"/>
    <col min="1798" max="1798" width="4.42578125" style="2658" bestFit="1" customWidth="1"/>
    <col min="1799" max="1799" width="8.140625" style="2658" bestFit="1" customWidth="1"/>
    <col min="1800" max="1800" width="4.42578125" style="2658" bestFit="1" customWidth="1"/>
    <col min="1801" max="1801" width="2.42578125" style="2658" customWidth="1"/>
    <col min="1802" max="1802" width="10.42578125" style="2658" bestFit="1" customWidth="1"/>
    <col min="1803" max="1803" width="8.85546875" style="2658" customWidth="1"/>
    <col min="1804" max="1804" width="11" style="2658" customWidth="1"/>
    <col min="1805" max="1805" width="10.42578125" style="2658" bestFit="1" customWidth="1"/>
    <col min="1806" max="1806" width="10.5703125" style="2658" customWidth="1"/>
    <col min="1807" max="1807" width="8.7109375" style="2658" bestFit="1" customWidth="1"/>
    <col min="1808" max="1808" width="10.42578125" style="2658" bestFit="1" customWidth="1"/>
    <col min="1809" max="1809" width="10" style="2658" bestFit="1" customWidth="1"/>
    <col min="1810" max="1810" width="12.7109375" style="2658" customWidth="1"/>
    <col min="1811" max="2047" width="8.85546875" style="2658"/>
    <col min="2048" max="2048" width="7" style="2658" customWidth="1"/>
    <col min="2049" max="2049" width="53.140625" style="2658" customWidth="1"/>
    <col min="2050" max="2050" width="4.85546875" style="2658" bestFit="1" customWidth="1"/>
    <col min="2051" max="2051" width="6" style="2658" bestFit="1" customWidth="1"/>
    <col min="2052" max="2052" width="9.140625" style="2658" bestFit="1" customWidth="1"/>
    <col min="2053" max="2053" width="9.7109375" style="2658" customWidth="1"/>
    <col min="2054" max="2054" width="4.42578125" style="2658" bestFit="1" customWidth="1"/>
    <col min="2055" max="2055" width="8.140625" style="2658" bestFit="1" customWidth="1"/>
    <col min="2056" max="2056" width="4.42578125" style="2658" bestFit="1" customWidth="1"/>
    <col min="2057" max="2057" width="2.42578125" style="2658" customWidth="1"/>
    <col min="2058" max="2058" width="10.42578125" style="2658" bestFit="1" customWidth="1"/>
    <col min="2059" max="2059" width="8.85546875" style="2658" customWidth="1"/>
    <col min="2060" max="2060" width="11" style="2658" customWidth="1"/>
    <col min="2061" max="2061" width="10.42578125" style="2658" bestFit="1" customWidth="1"/>
    <col min="2062" max="2062" width="10.5703125" style="2658" customWidth="1"/>
    <col min="2063" max="2063" width="8.7109375" style="2658" bestFit="1" customWidth="1"/>
    <col min="2064" max="2064" width="10.42578125" style="2658" bestFit="1" customWidth="1"/>
    <col min="2065" max="2065" width="10" style="2658" bestFit="1" customWidth="1"/>
    <col min="2066" max="2066" width="12.7109375" style="2658" customWidth="1"/>
    <col min="2067" max="2303" width="8.85546875" style="2658"/>
    <col min="2304" max="2304" width="7" style="2658" customWidth="1"/>
    <col min="2305" max="2305" width="53.140625" style="2658" customWidth="1"/>
    <col min="2306" max="2306" width="4.85546875" style="2658" bestFit="1" customWidth="1"/>
    <col min="2307" max="2307" width="6" style="2658" bestFit="1" customWidth="1"/>
    <col min="2308" max="2308" width="9.140625" style="2658" bestFit="1" customWidth="1"/>
    <col min="2309" max="2309" width="9.7109375" style="2658" customWidth="1"/>
    <col min="2310" max="2310" width="4.42578125" style="2658" bestFit="1" customWidth="1"/>
    <col min="2311" max="2311" width="8.140625" style="2658" bestFit="1" customWidth="1"/>
    <col min="2312" max="2312" width="4.42578125" style="2658" bestFit="1" customWidth="1"/>
    <col min="2313" max="2313" width="2.42578125" style="2658" customWidth="1"/>
    <col min="2314" max="2314" width="10.42578125" style="2658" bestFit="1" customWidth="1"/>
    <col min="2315" max="2315" width="8.85546875" style="2658" customWidth="1"/>
    <col min="2316" max="2316" width="11" style="2658" customWidth="1"/>
    <col min="2317" max="2317" width="10.42578125" style="2658" bestFit="1" customWidth="1"/>
    <col min="2318" max="2318" width="10.5703125" style="2658" customWidth="1"/>
    <col min="2319" max="2319" width="8.7109375" style="2658" bestFit="1" customWidth="1"/>
    <col min="2320" max="2320" width="10.42578125" style="2658" bestFit="1" customWidth="1"/>
    <col min="2321" max="2321" width="10" style="2658" bestFit="1" customWidth="1"/>
    <col min="2322" max="2322" width="12.7109375" style="2658" customWidth="1"/>
    <col min="2323" max="2559" width="8.85546875" style="2658"/>
    <col min="2560" max="2560" width="7" style="2658" customWidth="1"/>
    <col min="2561" max="2561" width="53.140625" style="2658" customWidth="1"/>
    <col min="2562" max="2562" width="4.85546875" style="2658" bestFit="1" customWidth="1"/>
    <col min="2563" max="2563" width="6" style="2658" bestFit="1" customWidth="1"/>
    <col min="2564" max="2564" width="9.140625" style="2658" bestFit="1" customWidth="1"/>
    <col min="2565" max="2565" width="9.7109375" style="2658" customWidth="1"/>
    <col min="2566" max="2566" width="4.42578125" style="2658" bestFit="1" customWidth="1"/>
    <col min="2567" max="2567" width="8.140625" style="2658" bestFit="1" customWidth="1"/>
    <col min="2568" max="2568" width="4.42578125" style="2658" bestFit="1" customWidth="1"/>
    <col min="2569" max="2569" width="2.42578125" style="2658" customWidth="1"/>
    <col min="2570" max="2570" width="10.42578125" style="2658" bestFit="1" customWidth="1"/>
    <col min="2571" max="2571" width="8.85546875" style="2658" customWidth="1"/>
    <col min="2572" max="2572" width="11" style="2658" customWidth="1"/>
    <col min="2573" max="2573" width="10.42578125" style="2658" bestFit="1" customWidth="1"/>
    <col min="2574" max="2574" width="10.5703125" style="2658" customWidth="1"/>
    <col min="2575" max="2575" width="8.7109375" style="2658" bestFit="1" customWidth="1"/>
    <col min="2576" max="2576" width="10.42578125" style="2658" bestFit="1" customWidth="1"/>
    <col min="2577" max="2577" width="10" style="2658" bestFit="1" customWidth="1"/>
    <col min="2578" max="2578" width="12.7109375" style="2658" customWidth="1"/>
    <col min="2579" max="2815" width="8.85546875" style="2658"/>
    <col min="2816" max="2816" width="7" style="2658" customWidth="1"/>
    <col min="2817" max="2817" width="53.140625" style="2658" customWidth="1"/>
    <col min="2818" max="2818" width="4.85546875" style="2658" bestFit="1" customWidth="1"/>
    <col min="2819" max="2819" width="6" style="2658" bestFit="1" customWidth="1"/>
    <col min="2820" max="2820" width="9.140625" style="2658" bestFit="1" customWidth="1"/>
    <col min="2821" max="2821" width="9.7109375" style="2658" customWidth="1"/>
    <col min="2822" max="2822" width="4.42578125" style="2658" bestFit="1" customWidth="1"/>
    <col min="2823" max="2823" width="8.140625" style="2658" bestFit="1" customWidth="1"/>
    <col min="2824" max="2824" width="4.42578125" style="2658" bestFit="1" customWidth="1"/>
    <col min="2825" max="2825" width="2.42578125" style="2658" customWidth="1"/>
    <col min="2826" max="2826" width="10.42578125" style="2658" bestFit="1" customWidth="1"/>
    <col min="2827" max="2827" width="8.85546875" style="2658" customWidth="1"/>
    <col min="2828" max="2828" width="11" style="2658" customWidth="1"/>
    <col min="2829" max="2829" width="10.42578125" style="2658" bestFit="1" customWidth="1"/>
    <col min="2830" max="2830" width="10.5703125" style="2658" customWidth="1"/>
    <col min="2831" max="2831" width="8.7109375" style="2658" bestFit="1" customWidth="1"/>
    <col min="2832" max="2832" width="10.42578125" style="2658" bestFit="1" customWidth="1"/>
    <col min="2833" max="2833" width="10" style="2658" bestFit="1" customWidth="1"/>
    <col min="2834" max="2834" width="12.7109375" style="2658" customWidth="1"/>
    <col min="2835" max="3071" width="8.85546875" style="2658"/>
    <col min="3072" max="3072" width="7" style="2658" customWidth="1"/>
    <col min="3073" max="3073" width="53.140625" style="2658" customWidth="1"/>
    <col min="3074" max="3074" width="4.85546875" style="2658" bestFit="1" customWidth="1"/>
    <col min="3075" max="3075" width="6" style="2658" bestFit="1" customWidth="1"/>
    <col min="3076" max="3076" width="9.140625" style="2658" bestFit="1" customWidth="1"/>
    <col min="3077" max="3077" width="9.7109375" style="2658" customWidth="1"/>
    <col min="3078" max="3078" width="4.42578125" style="2658" bestFit="1" customWidth="1"/>
    <col min="3079" max="3079" width="8.140625" style="2658" bestFit="1" customWidth="1"/>
    <col min="3080" max="3080" width="4.42578125" style="2658" bestFit="1" customWidth="1"/>
    <col min="3081" max="3081" width="2.42578125" style="2658" customWidth="1"/>
    <col min="3082" max="3082" width="10.42578125" style="2658" bestFit="1" customWidth="1"/>
    <col min="3083" max="3083" width="8.85546875" style="2658" customWidth="1"/>
    <col min="3084" max="3084" width="11" style="2658" customWidth="1"/>
    <col min="3085" max="3085" width="10.42578125" style="2658" bestFit="1" customWidth="1"/>
    <col min="3086" max="3086" width="10.5703125" style="2658" customWidth="1"/>
    <col min="3087" max="3087" width="8.7109375" style="2658" bestFit="1" customWidth="1"/>
    <col min="3088" max="3088" width="10.42578125" style="2658" bestFit="1" customWidth="1"/>
    <col min="3089" max="3089" width="10" style="2658" bestFit="1" customWidth="1"/>
    <col min="3090" max="3090" width="12.7109375" style="2658" customWidth="1"/>
    <col min="3091" max="3327" width="8.85546875" style="2658"/>
    <col min="3328" max="3328" width="7" style="2658" customWidth="1"/>
    <col min="3329" max="3329" width="53.140625" style="2658" customWidth="1"/>
    <col min="3330" max="3330" width="4.85546875" style="2658" bestFit="1" customWidth="1"/>
    <col min="3331" max="3331" width="6" style="2658" bestFit="1" customWidth="1"/>
    <col min="3332" max="3332" width="9.140625" style="2658" bestFit="1" customWidth="1"/>
    <col min="3333" max="3333" width="9.7109375" style="2658" customWidth="1"/>
    <col min="3334" max="3334" width="4.42578125" style="2658" bestFit="1" customWidth="1"/>
    <col min="3335" max="3335" width="8.140625" style="2658" bestFit="1" customWidth="1"/>
    <col min="3336" max="3336" width="4.42578125" style="2658" bestFit="1" customWidth="1"/>
    <col min="3337" max="3337" width="2.42578125" style="2658" customWidth="1"/>
    <col min="3338" max="3338" width="10.42578125" style="2658" bestFit="1" customWidth="1"/>
    <col min="3339" max="3339" width="8.85546875" style="2658" customWidth="1"/>
    <col min="3340" max="3340" width="11" style="2658" customWidth="1"/>
    <col min="3341" max="3341" width="10.42578125" style="2658" bestFit="1" customWidth="1"/>
    <col min="3342" max="3342" width="10.5703125" style="2658" customWidth="1"/>
    <col min="3343" max="3343" width="8.7109375" style="2658" bestFit="1" customWidth="1"/>
    <col min="3344" max="3344" width="10.42578125" style="2658" bestFit="1" customWidth="1"/>
    <col min="3345" max="3345" width="10" style="2658" bestFit="1" customWidth="1"/>
    <col min="3346" max="3346" width="12.7109375" style="2658" customWidth="1"/>
    <col min="3347" max="3583" width="8.85546875" style="2658"/>
    <col min="3584" max="3584" width="7" style="2658" customWidth="1"/>
    <col min="3585" max="3585" width="53.140625" style="2658" customWidth="1"/>
    <col min="3586" max="3586" width="4.85546875" style="2658" bestFit="1" customWidth="1"/>
    <col min="3587" max="3587" width="6" style="2658" bestFit="1" customWidth="1"/>
    <col min="3588" max="3588" width="9.140625" style="2658" bestFit="1" customWidth="1"/>
    <col min="3589" max="3589" width="9.7109375" style="2658" customWidth="1"/>
    <col min="3590" max="3590" width="4.42578125" style="2658" bestFit="1" customWidth="1"/>
    <col min="3591" max="3591" width="8.140625" style="2658" bestFit="1" customWidth="1"/>
    <col min="3592" max="3592" width="4.42578125" style="2658" bestFit="1" customWidth="1"/>
    <col min="3593" max="3593" width="2.42578125" style="2658" customWidth="1"/>
    <col min="3594" max="3594" width="10.42578125" style="2658" bestFit="1" customWidth="1"/>
    <col min="3595" max="3595" width="8.85546875" style="2658" customWidth="1"/>
    <col min="3596" max="3596" width="11" style="2658" customWidth="1"/>
    <col min="3597" max="3597" width="10.42578125" style="2658" bestFit="1" customWidth="1"/>
    <col min="3598" max="3598" width="10.5703125" style="2658" customWidth="1"/>
    <col min="3599" max="3599" width="8.7109375" style="2658" bestFit="1" customWidth="1"/>
    <col min="3600" max="3600" width="10.42578125" style="2658" bestFit="1" customWidth="1"/>
    <col min="3601" max="3601" width="10" style="2658" bestFit="1" customWidth="1"/>
    <col min="3602" max="3602" width="12.7109375" style="2658" customWidth="1"/>
    <col min="3603" max="3839" width="8.85546875" style="2658"/>
    <col min="3840" max="3840" width="7" style="2658" customWidth="1"/>
    <col min="3841" max="3841" width="53.140625" style="2658" customWidth="1"/>
    <col min="3842" max="3842" width="4.85546875" style="2658" bestFit="1" customWidth="1"/>
    <col min="3843" max="3843" width="6" style="2658" bestFit="1" customWidth="1"/>
    <col min="3844" max="3844" width="9.140625" style="2658" bestFit="1" customWidth="1"/>
    <col min="3845" max="3845" width="9.7109375" style="2658" customWidth="1"/>
    <col min="3846" max="3846" width="4.42578125" style="2658" bestFit="1" customWidth="1"/>
    <col min="3847" max="3847" width="8.140625" style="2658" bestFit="1" customWidth="1"/>
    <col min="3848" max="3848" width="4.42578125" style="2658" bestFit="1" customWidth="1"/>
    <col min="3849" max="3849" width="2.42578125" style="2658" customWidth="1"/>
    <col min="3850" max="3850" width="10.42578125" style="2658" bestFit="1" customWidth="1"/>
    <col min="3851" max="3851" width="8.85546875" style="2658" customWidth="1"/>
    <col min="3852" max="3852" width="11" style="2658" customWidth="1"/>
    <col min="3853" max="3853" width="10.42578125" style="2658" bestFit="1" customWidth="1"/>
    <col min="3854" max="3854" width="10.5703125" style="2658" customWidth="1"/>
    <col min="3855" max="3855" width="8.7109375" style="2658" bestFit="1" customWidth="1"/>
    <col min="3856" max="3856" width="10.42578125" style="2658" bestFit="1" customWidth="1"/>
    <col min="3857" max="3857" width="10" style="2658" bestFit="1" customWidth="1"/>
    <col min="3858" max="3858" width="12.7109375" style="2658" customWidth="1"/>
    <col min="3859" max="4095" width="8.85546875" style="2658"/>
    <col min="4096" max="4096" width="7" style="2658" customWidth="1"/>
    <col min="4097" max="4097" width="53.140625" style="2658" customWidth="1"/>
    <col min="4098" max="4098" width="4.85546875" style="2658" bestFit="1" customWidth="1"/>
    <col min="4099" max="4099" width="6" style="2658" bestFit="1" customWidth="1"/>
    <col min="4100" max="4100" width="9.140625" style="2658" bestFit="1" customWidth="1"/>
    <col min="4101" max="4101" width="9.7109375" style="2658" customWidth="1"/>
    <col min="4102" max="4102" width="4.42578125" style="2658" bestFit="1" customWidth="1"/>
    <col min="4103" max="4103" width="8.140625" style="2658" bestFit="1" customWidth="1"/>
    <col min="4104" max="4104" width="4.42578125" style="2658" bestFit="1" customWidth="1"/>
    <col min="4105" max="4105" width="2.42578125" style="2658" customWidth="1"/>
    <col min="4106" max="4106" width="10.42578125" style="2658" bestFit="1" customWidth="1"/>
    <col min="4107" max="4107" width="8.85546875" style="2658" customWidth="1"/>
    <col min="4108" max="4108" width="11" style="2658" customWidth="1"/>
    <col min="4109" max="4109" width="10.42578125" style="2658" bestFit="1" customWidth="1"/>
    <col min="4110" max="4110" width="10.5703125" style="2658" customWidth="1"/>
    <col min="4111" max="4111" width="8.7109375" style="2658" bestFit="1" customWidth="1"/>
    <col min="4112" max="4112" width="10.42578125" style="2658" bestFit="1" customWidth="1"/>
    <col min="4113" max="4113" width="10" style="2658" bestFit="1" customWidth="1"/>
    <col min="4114" max="4114" width="12.7109375" style="2658" customWidth="1"/>
    <col min="4115" max="4351" width="8.85546875" style="2658"/>
    <col min="4352" max="4352" width="7" style="2658" customWidth="1"/>
    <col min="4353" max="4353" width="53.140625" style="2658" customWidth="1"/>
    <col min="4354" max="4354" width="4.85546875" style="2658" bestFit="1" customWidth="1"/>
    <col min="4355" max="4355" width="6" style="2658" bestFit="1" customWidth="1"/>
    <col min="4356" max="4356" width="9.140625" style="2658" bestFit="1" customWidth="1"/>
    <col min="4357" max="4357" width="9.7109375" style="2658" customWidth="1"/>
    <col min="4358" max="4358" width="4.42578125" style="2658" bestFit="1" customWidth="1"/>
    <col min="4359" max="4359" width="8.140625" style="2658" bestFit="1" customWidth="1"/>
    <col min="4360" max="4360" width="4.42578125" style="2658" bestFit="1" customWidth="1"/>
    <col min="4361" max="4361" width="2.42578125" style="2658" customWidth="1"/>
    <col min="4362" max="4362" width="10.42578125" style="2658" bestFit="1" customWidth="1"/>
    <col min="4363" max="4363" width="8.85546875" style="2658" customWidth="1"/>
    <col min="4364" max="4364" width="11" style="2658" customWidth="1"/>
    <col min="4365" max="4365" width="10.42578125" style="2658" bestFit="1" customWidth="1"/>
    <col min="4366" max="4366" width="10.5703125" style="2658" customWidth="1"/>
    <col min="4367" max="4367" width="8.7109375" style="2658" bestFit="1" customWidth="1"/>
    <col min="4368" max="4368" width="10.42578125" style="2658" bestFit="1" customWidth="1"/>
    <col min="4369" max="4369" width="10" style="2658" bestFit="1" customWidth="1"/>
    <col min="4370" max="4370" width="12.7109375" style="2658" customWidth="1"/>
    <col min="4371" max="4607" width="8.85546875" style="2658"/>
    <col min="4608" max="4608" width="7" style="2658" customWidth="1"/>
    <col min="4609" max="4609" width="53.140625" style="2658" customWidth="1"/>
    <col min="4610" max="4610" width="4.85546875" style="2658" bestFit="1" customWidth="1"/>
    <col min="4611" max="4611" width="6" style="2658" bestFit="1" customWidth="1"/>
    <col min="4612" max="4612" width="9.140625" style="2658" bestFit="1" customWidth="1"/>
    <col min="4613" max="4613" width="9.7109375" style="2658" customWidth="1"/>
    <col min="4614" max="4614" width="4.42578125" style="2658" bestFit="1" customWidth="1"/>
    <col min="4615" max="4615" width="8.140625" style="2658" bestFit="1" customWidth="1"/>
    <col min="4616" max="4616" width="4.42578125" style="2658" bestFit="1" customWidth="1"/>
    <col min="4617" max="4617" width="2.42578125" style="2658" customWidth="1"/>
    <col min="4618" max="4618" width="10.42578125" style="2658" bestFit="1" customWidth="1"/>
    <col min="4619" max="4619" width="8.85546875" style="2658" customWidth="1"/>
    <col min="4620" max="4620" width="11" style="2658" customWidth="1"/>
    <col min="4621" max="4621" width="10.42578125" style="2658" bestFit="1" customWidth="1"/>
    <col min="4622" max="4622" width="10.5703125" style="2658" customWidth="1"/>
    <col min="4623" max="4623" width="8.7109375" style="2658" bestFit="1" customWidth="1"/>
    <col min="4624" max="4624" width="10.42578125" style="2658" bestFit="1" customWidth="1"/>
    <col min="4625" max="4625" width="10" style="2658" bestFit="1" customWidth="1"/>
    <col min="4626" max="4626" width="12.7109375" style="2658" customWidth="1"/>
    <col min="4627" max="4863" width="8.85546875" style="2658"/>
    <col min="4864" max="4864" width="7" style="2658" customWidth="1"/>
    <col min="4865" max="4865" width="53.140625" style="2658" customWidth="1"/>
    <col min="4866" max="4866" width="4.85546875" style="2658" bestFit="1" customWidth="1"/>
    <col min="4867" max="4867" width="6" style="2658" bestFit="1" customWidth="1"/>
    <col min="4868" max="4868" width="9.140625" style="2658" bestFit="1" customWidth="1"/>
    <col min="4869" max="4869" width="9.7109375" style="2658" customWidth="1"/>
    <col min="4870" max="4870" width="4.42578125" style="2658" bestFit="1" customWidth="1"/>
    <col min="4871" max="4871" width="8.140625" style="2658" bestFit="1" customWidth="1"/>
    <col min="4872" max="4872" width="4.42578125" style="2658" bestFit="1" customWidth="1"/>
    <col min="4873" max="4873" width="2.42578125" style="2658" customWidth="1"/>
    <col min="4874" max="4874" width="10.42578125" style="2658" bestFit="1" customWidth="1"/>
    <col min="4875" max="4875" width="8.85546875" style="2658" customWidth="1"/>
    <col min="4876" max="4876" width="11" style="2658" customWidth="1"/>
    <col min="4877" max="4877" width="10.42578125" style="2658" bestFit="1" customWidth="1"/>
    <col min="4878" max="4878" width="10.5703125" style="2658" customWidth="1"/>
    <col min="4879" max="4879" width="8.7109375" style="2658" bestFit="1" customWidth="1"/>
    <col min="4880" max="4880" width="10.42578125" style="2658" bestFit="1" customWidth="1"/>
    <col min="4881" max="4881" width="10" style="2658" bestFit="1" customWidth="1"/>
    <col min="4882" max="4882" width="12.7109375" style="2658" customWidth="1"/>
    <col min="4883" max="5119" width="8.85546875" style="2658"/>
    <col min="5120" max="5120" width="7" style="2658" customWidth="1"/>
    <col min="5121" max="5121" width="53.140625" style="2658" customWidth="1"/>
    <col min="5122" max="5122" width="4.85546875" style="2658" bestFit="1" customWidth="1"/>
    <col min="5123" max="5123" width="6" style="2658" bestFit="1" customWidth="1"/>
    <col min="5124" max="5124" width="9.140625" style="2658" bestFit="1" customWidth="1"/>
    <col min="5125" max="5125" width="9.7109375" style="2658" customWidth="1"/>
    <col min="5126" max="5126" width="4.42578125" style="2658" bestFit="1" customWidth="1"/>
    <col min="5127" max="5127" width="8.140625" style="2658" bestFit="1" customWidth="1"/>
    <col min="5128" max="5128" width="4.42578125" style="2658" bestFit="1" customWidth="1"/>
    <col min="5129" max="5129" width="2.42578125" style="2658" customWidth="1"/>
    <col min="5130" max="5130" width="10.42578125" style="2658" bestFit="1" customWidth="1"/>
    <col min="5131" max="5131" width="8.85546875" style="2658" customWidth="1"/>
    <col min="5132" max="5132" width="11" style="2658" customWidth="1"/>
    <col min="5133" max="5133" width="10.42578125" style="2658" bestFit="1" customWidth="1"/>
    <col min="5134" max="5134" width="10.5703125" style="2658" customWidth="1"/>
    <col min="5135" max="5135" width="8.7109375" style="2658" bestFit="1" customWidth="1"/>
    <col min="5136" max="5136" width="10.42578125" style="2658" bestFit="1" customWidth="1"/>
    <col min="5137" max="5137" width="10" style="2658" bestFit="1" customWidth="1"/>
    <col min="5138" max="5138" width="12.7109375" style="2658" customWidth="1"/>
    <col min="5139" max="5375" width="8.85546875" style="2658"/>
    <col min="5376" max="5376" width="7" style="2658" customWidth="1"/>
    <col min="5377" max="5377" width="53.140625" style="2658" customWidth="1"/>
    <col min="5378" max="5378" width="4.85546875" style="2658" bestFit="1" customWidth="1"/>
    <col min="5379" max="5379" width="6" style="2658" bestFit="1" customWidth="1"/>
    <col min="5380" max="5380" width="9.140625" style="2658" bestFit="1" customWidth="1"/>
    <col min="5381" max="5381" width="9.7109375" style="2658" customWidth="1"/>
    <col min="5382" max="5382" width="4.42578125" style="2658" bestFit="1" customWidth="1"/>
    <col min="5383" max="5383" width="8.140625" style="2658" bestFit="1" customWidth="1"/>
    <col min="5384" max="5384" width="4.42578125" style="2658" bestFit="1" customWidth="1"/>
    <col min="5385" max="5385" width="2.42578125" style="2658" customWidth="1"/>
    <col min="5386" max="5386" width="10.42578125" style="2658" bestFit="1" customWidth="1"/>
    <col min="5387" max="5387" width="8.85546875" style="2658" customWidth="1"/>
    <col min="5388" max="5388" width="11" style="2658" customWidth="1"/>
    <col min="5389" max="5389" width="10.42578125" style="2658" bestFit="1" customWidth="1"/>
    <col min="5390" max="5390" width="10.5703125" style="2658" customWidth="1"/>
    <col min="5391" max="5391" width="8.7109375" style="2658" bestFit="1" customWidth="1"/>
    <col min="5392" max="5392" width="10.42578125" style="2658" bestFit="1" customWidth="1"/>
    <col min="5393" max="5393" width="10" style="2658" bestFit="1" customWidth="1"/>
    <col min="5394" max="5394" width="12.7109375" style="2658" customWidth="1"/>
    <col min="5395" max="5631" width="8.85546875" style="2658"/>
    <col min="5632" max="5632" width="7" style="2658" customWidth="1"/>
    <col min="5633" max="5633" width="53.140625" style="2658" customWidth="1"/>
    <col min="5634" max="5634" width="4.85546875" style="2658" bestFit="1" customWidth="1"/>
    <col min="5635" max="5635" width="6" style="2658" bestFit="1" customWidth="1"/>
    <col min="5636" max="5636" width="9.140625" style="2658" bestFit="1" customWidth="1"/>
    <col min="5637" max="5637" width="9.7109375" style="2658" customWidth="1"/>
    <col min="5638" max="5638" width="4.42578125" style="2658" bestFit="1" customWidth="1"/>
    <col min="5639" max="5639" width="8.140625" style="2658" bestFit="1" customWidth="1"/>
    <col min="5640" max="5640" width="4.42578125" style="2658" bestFit="1" customWidth="1"/>
    <col min="5641" max="5641" width="2.42578125" style="2658" customWidth="1"/>
    <col min="5642" max="5642" width="10.42578125" style="2658" bestFit="1" customWidth="1"/>
    <col min="5643" max="5643" width="8.85546875" style="2658" customWidth="1"/>
    <col min="5644" max="5644" width="11" style="2658" customWidth="1"/>
    <col min="5645" max="5645" width="10.42578125" style="2658" bestFit="1" customWidth="1"/>
    <col min="5646" max="5646" width="10.5703125" style="2658" customWidth="1"/>
    <col min="5647" max="5647" width="8.7109375" style="2658" bestFit="1" customWidth="1"/>
    <col min="5648" max="5648" width="10.42578125" style="2658" bestFit="1" customWidth="1"/>
    <col min="5649" max="5649" width="10" style="2658" bestFit="1" customWidth="1"/>
    <col min="5650" max="5650" width="12.7109375" style="2658" customWidth="1"/>
    <col min="5651" max="5887" width="8.85546875" style="2658"/>
    <col min="5888" max="5888" width="7" style="2658" customWidth="1"/>
    <col min="5889" max="5889" width="53.140625" style="2658" customWidth="1"/>
    <col min="5890" max="5890" width="4.85546875" style="2658" bestFit="1" customWidth="1"/>
    <col min="5891" max="5891" width="6" style="2658" bestFit="1" customWidth="1"/>
    <col min="5892" max="5892" width="9.140625" style="2658" bestFit="1" customWidth="1"/>
    <col min="5893" max="5893" width="9.7109375" style="2658" customWidth="1"/>
    <col min="5894" max="5894" width="4.42578125" style="2658" bestFit="1" customWidth="1"/>
    <col min="5895" max="5895" width="8.140625" style="2658" bestFit="1" customWidth="1"/>
    <col min="5896" max="5896" width="4.42578125" style="2658" bestFit="1" customWidth="1"/>
    <col min="5897" max="5897" width="2.42578125" style="2658" customWidth="1"/>
    <col min="5898" max="5898" width="10.42578125" style="2658" bestFit="1" customWidth="1"/>
    <col min="5899" max="5899" width="8.85546875" style="2658" customWidth="1"/>
    <col min="5900" max="5900" width="11" style="2658" customWidth="1"/>
    <col min="5901" max="5901" width="10.42578125" style="2658" bestFit="1" customWidth="1"/>
    <col min="5902" max="5902" width="10.5703125" style="2658" customWidth="1"/>
    <col min="5903" max="5903" width="8.7109375" style="2658" bestFit="1" customWidth="1"/>
    <col min="5904" max="5904" width="10.42578125" style="2658" bestFit="1" customWidth="1"/>
    <col min="5905" max="5905" width="10" style="2658" bestFit="1" customWidth="1"/>
    <col min="5906" max="5906" width="12.7109375" style="2658" customWidth="1"/>
    <col min="5907" max="6143" width="8.85546875" style="2658"/>
    <col min="6144" max="6144" width="7" style="2658" customWidth="1"/>
    <col min="6145" max="6145" width="53.140625" style="2658" customWidth="1"/>
    <col min="6146" max="6146" width="4.85546875" style="2658" bestFit="1" customWidth="1"/>
    <col min="6147" max="6147" width="6" style="2658" bestFit="1" customWidth="1"/>
    <col min="6148" max="6148" width="9.140625" style="2658" bestFit="1" customWidth="1"/>
    <col min="6149" max="6149" width="9.7109375" style="2658" customWidth="1"/>
    <col min="6150" max="6150" width="4.42578125" style="2658" bestFit="1" customWidth="1"/>
    <col min="6151" max="6151" width="8.140625" style="2658" bestFit="1" customWidth="1"/>
    <col min="6152" max="6152" width="4.42578125" style="2658" bestFit="1" customWidth="1"/>
    <col min="6153" max="6153" width="2.42578125" style="2658" customWidth="1"/>
    <col min="6154" max="6154" width="10.42578125" style="2658" bestFit="1" customWidth="1"/>
    <col min="6155" max="6155" width="8.85546875" style="2658" customWidth="1"/>
    <col min="6156" max="6156" width="11" style="2658" customWidth="1"/>
    <col min="6157" max="6157" width="10.42578125" style="2658" bestFit="1" customWidth="1"/>
    <col min="6158" max="6158" width="10.5703125" style="2658" customWidth="1"/>
    <col min="6159" max="6159" width="8.7109375" style="2658" bestFit="1" customWidth="1"/>
    <col min="6160" max="6160" width="10.42578125" style="2658" bestFit="1" customWidth="1"/>
    <col min="6161" max="6161" width="10" style="2658" bestFit="1" customWidth="1"/>
    <col min="6162" max="6162" width="12.7109375" style="2658" customWidth="1"/>
    <col min="6163" max="6399" width="8.85546875" style="2658"/>
    <col min="6400" max="6400" width="7" style="2658" customWidth="1"/>
    <col min="6401" max="6401" width="53.140625" style="2658" customWidth="1"/>
    <col min="6402" max="6402" width="4.85546875" style="2658" bestFit="1" customWidth="1"/>
    <col min="6403" max="6403" width="6" style="2658" bestFit="1" customWidth="1"/>
    <col min="6404" max="6404" width="9.140625" style="2658" bestFit="1" customWidth="1"/>
    <col min="6405" max="6405" width="9.7109375" style="2658" customWidth="1"/>
    <col min="6406" max="6406" width="4.42578125" style="2658" bestFit="1" customWidth="1"/>
    <col min="6407" max="6407" width="8.140625" style="2658" bestFit="1" customWidth="1"/>
    <col min="6408" max="6408" width="4.42578125" style="2658" bestFit="1" customWidth="1"/>
    <col min="6409" max="6409" width="2.42578125" style="2658" customWidth="1"/>
    <col min="6410" max="6410" width="10.42578125" style="2658" bestFit="1" customWidth="1"/>
    <col min="6411" max="6411" width="8.85546875" style="2658" customWidth="1"/>
    <col min="6412" max="6412" width="11" style="2658" customWidth="1"/>
    <col min="6413" max="6413" width="10.42578125" style="2658" bestFit="1" customWidth="1"/>
    <col min="6414" max="6414" width="10.5703125" style="2658" customWidth="1"/>
    <col min="6415" max="6415" width="8.7109375" style="2658" bestFit="1" customWidth="1"/>
    <col min="6416" max="6416" width="10.42578125" style="2658" bestFit="1" customWidth="1"/>
    <col min="6417" max="6417" width="10" style="2658" bestFit="1" customWidth="1"/>
    <col min="6418" max="6418" width="12.7109375" style="2658" customWidth="1"/>
    <col min="6419" max="6655" width="8.85546875" style="2658"/>
    <col min="6656" max="6656" width="7" style="2658" customWidth="1"/>
    <col min="6657" max="6657" width="53.140625" style="2658" customWidth="1"/>
    <col min="6658" max="6658" width="4.85546875" style="2658" bestFit="1" customWidth="1"/>
    <col min="6659" max="6659" width="6" style="2658" bestFit="1" customWidth="1"/>
    <col min="6660" max="6660" width="9.140625" style="2658" bestFit="1" customWidth="1"/>
    <col min="6661" max="6661" width="9.7109375" style="2658" customWidth="1"/>
    <col min="6662" max="6662" width="4.42578125" style="2658" bestFit="1" customWidth="1"/>
    <col min="6663" max="6663" width="8.140625" style="2658" bestFit="1" customWidth="1"/>
    <col min="6664" max="6664" width="4.42578125" style="2658" bestFit="1" customWidth="1"/>
    <col min="6665" max="6665" width="2.42578125" style="2658" customWidth="1"/>
    <col min="6666" max="6666" width="10.42578125" style="2658" bestFit="1" customWidth="1"/>
    <col min="6667" max="6667" width="8.85546875" style="2658" customWidth="1"/>
    <col min="6668" max="6668" width="11" style="2658" customWidth="1"/>
    <col min="6669" max="6669" width="10.42578125" style="2658" bestFit="1" customWidth="1"/>
    <col min="6670" max="6670" width="10.5703125" style="2658" customWidth="1"/>
    <col min="6671" max="6671" width="8.7109375" style="2658" bestFit="1" customWidth="1"/>
    <col min="6672" max="6672" width="10.42578125" style="2658" bestFit="1" customWidth="1"/>
    <col min="6673" max="6673" width="10" style="2658" bestFit="1" customWidth="1"/>
    <col min="6674" max="6674" width="12.7109375" style="2658" customWidth="1"/>
    <col min="6675" max="6911" width="8.85546875" style="2658"/>
    <col min="6912" max="6912" width="7" style="2658" customWidth="1"/>
    <col min="6913" max="6913" width="53.140625" style="2658" customWidth="1"/>
    <col min="6914" max="6914" width="4.85546875" style="2658" bestFit="1" customWidth="1"/>
    <col min="6915" max="6915" width="6" style="2658" bestFit="1" customWidth="1"/>
    <col min="6916" max="6916" width="9.140625" style="2658" bestFit="1" customWidth="1"/>
    <col min="6917" max="6917" width="9.7109375" style="2658" customWidth="1"/>
    <col min="6918" max="6918" width="4.42578125" style="2658" bestFit="1" customWidth="1"/>
    <col min="6919" max="6919" width="8.140625" style="2658" bestFit="1" customWidth="1"/>
    <col min="6920" max="6920" width="4.42578125" style="2658" bestFit="1" customWidth="1"/>
    <col min="6921" max="6921" width="2.42578125" style="2658" customWidth="1"/>
    <col min="6922" max="6922" width="10.42578125" style="2658" bestFit="1" customWidth="1"/>
    <col min="6923" max="6923" width="8.85546875" style="2658" customWidth="1"/>
    <col min="6924" max="6924" width="11" style="2658" customWidth="1"/>
    <col min="6925" max="6925" width="10.42578125" style="2658" bestFit="1" customWidth="1"/>
    <col min="6926" max="6926" width="10.5703125" style="2658" customWidth="1"/>
    <col min="6927" max="6927" width="8.7109375" style="2658" bestFit="1" customWidth="1"/>
    <col min="6928" max="6928" width="10.42578125" style="2658" bestFit="1" customWidth="1"/>
    <col min="6929" max="6929" width="10" style="2658" bestFit="1" customWidth="1"/>
    <col min="6930" max="6930" width="12.7109375" style="2658" customWidth="1"/>
    <col min="6931" max="7167" width="8.85546875" style="2658"/>
    <col min="7168" max="7168" width="7" style="2658" customWidth="1"/>
    <col min="7169" max="7169" width="53.140625" style="2658" customWidth="1"/>
    <col min="7170" max="7170" width="4.85546875" style="2658" bestFit="1" customWidth="1"/>
    <col min="7171" max="7171" width="6" style="2658" bestFit="1" customWidth="1"/>
    <col min="7172" max="7172" width="9.140625" style="2658" bestFit="1" customWidth="1"/>
    <col min="7173" max="7173" width="9.7109375" style="2658" customWidth="1"/>
    <col min="7174" max="7174" width="4.42578125" style="2658" bestFit="1" customWidth="1"/>
    <col min="7175" max="7175" width="8.140625" style="2658" bestFit="1" customWidth="1"/>
    <col min="7176" max="7176" width="4.42578125" style="2658" bestFit="1" customWidth="1"/>
    <col min="7177" max="7177" width="2.42578125" style="2658" customWidth="1"/>
    <col min="7178" max="7178" width="10.42578125" style="2658" bestFit="1" customWidth="1"/>
    <col min="7179" max="7179" width="8.85546875" style="2658" customWidth="1"/>
    <col min="7180" max="7180" width="11" style="2658" customWidth="1"/>
    <col min="7181" max="7181" width="10.42578125" style="2658" bestFit="1" customWidth="1"/>
    <col min="7182" max="7182" width="10.5703125" style="2658" customWidth="1"/>
    <col min="7183" max="7183" width="8.7109375" style="2658" bestFit="1" customWidth="1"/>
    <col min="7184" max="7184" width="10.42578125" style="2658" bestFit="1" customWidth="1"/>
    <col min="7185" max="7185" width="10" style="2658" bestFit="1" customWidth="1"/>
    <col min="7186" max="7186" width="12.7109375" style="2658" customWidth="1"/>
    <col min="7187" max="7423" width="8.85546875" style="2658"/>
    <col min="7424" max="7424" width="7" style="2658" customWidth="1"/>
    <col min="7425" max="7425" width="53.140625" style="2658" customWidth="1"/>
    <col min="7426" max="7426" width="4.85546875" style="2658" bestFit="1" customWidth="1"/>
    <col min="7427" max="7427" width="6" style="2658" bestFit="1" customWidth="1"/>
    <col min="7428" max="7428" width="9.140625" style="2658" bestFit="1" customWidth="1"/>
    <col min="7429" max="7429" width="9.7109375" style="2658" customWidth="1"/>
    <col min="7430" max="7430" width="4.42578125" style="2658" bestFit="1" customWidth="1"/>
    <col min="7431" max="7431" width="8.140625" style="2658" bestFit="1" customWidth="1"/>
    <col min="7432" max="7432" width="4.42578125" style="2658" bestFit="1" customWidth="1"/>
    <col min="7433" max="7433" width="2.42578125" style="2658" customWidth="1"/>
    <col min="7434" max="7434" width="10.42578125" style="2658" bestFit="1" customWidth="1"/>
    <col min="7435" max="7435" width="8.85546875" style="2658" customWidth="1"/>
    <col min="7436" max="7436" width="11" style="2658" customWidth="1"/>
    <col min="7437" max="7437" width="10.42578125" style="2658" bestFit="1" customWidth="1"/>
    <col min="7438" max="7438" width="10.5703125" style="2658" customWidth="1"/>
    <col min="7439" max="7439" width="8.7109375" style="2658" bestFit="1" customWidth="1"/>
    <col min="7440" max="7440" width="10.42578125" style="2658" bestFit="1" customWidth="1"/>
    <col min="7441" max="7441" width="10" style="2658" bestFit="1" customWidth="1"/>
    <col min="7442" max="7442" width="12.7109375" style="2658" customWidth="1"/>
    <col min="7443" max="7679" width="8.85546875" style="2658"/>
    <col min="7680" max="7680" width="7" style="2658" customWidth="1"/>
    <col min="7681" max="7681" width="53.140625" style="2658" customWidth="1"/>
    <col min="7682" max="7682" width="4.85546875" style="2658" bestFit="1" customWidth="1"/>
    <col min="7683" max="7683" width="6" style="2658" bestFit="1" customWidth="1"/>
    <col min="7684" max="7684" width="9.140625" style="2658" bestFit="1" customWidth="1"/>
    <col min="7685" max="7685" width="9.7109375" style="2658" customWidth="1"/>
    <col min="7686" max="7686" width="4.42578125" style="2658" bestFit="1" customWidth="1"/>
    <col min="7687" max="7687" width="8.140625" style="2658" bestFit="1" customWidth="1"/>
    <col min="7688" max="7688" width="4.42578125" style="2658" bestFit="1" customWidth="1"/>
    <col min="7689" max="7689" width="2.42578125" style="2658" customWidth="1"/>
    <col min="7690" max="7690" width="10.42578125" style="2658" bestFit="1" customWidth="1"/>
    <col min="7691" max="7691" width="8.85546875" style="2658" customWidth="1"/>
    <col min="7692" max="7692" width="11" style="2658" customWidth="1"/>
    <col min="7693" max="7693" width="10.42578125" style="2658" bestFit="1" customWidth="1"/>
    <col min="7694" max="7694" width="10.5703125" style="2658" customWidth="1"/>
    <col min="7695" max="7695" width="8.7109375" style="2658" bestFit="1" customWidth="1"/>
    <col min="7696" max="7696" width="10.42578125" style="2658" bestFit="1" customWidth="1"/>
    <col min="7697" max="7697" width="10" style="2658" bestFit="1" customWidth="1"/>
    <col min="7698" max="7698" width="12.7109375" style="2658" customWidth="1"/>
    <col min="7699" max="7935" width="8.85546875" style="2658"/>
    <col min="7936" max="7936" width="7" style="2658" customWidth="1"/>
    <col min="7937" max="7937" width="53.140625" style="2658" customWidth="1"/>
    <col min="7938" max="7938" width="4.85546875" style="2658" bestFit="1" customWidth="1"/>
    <col min="7939" max="7939" width="6" style="2658" bestFit="1" customWidth="1"/>
    <col min="7940" max="7940" width="9.140625" style="2658" bestFit="1" customWidth="1"/>
    <col min="7941" max="7941" width="9.7109375" style="2658" customWidth="1"/>
    <col min="7942" max="7942" width="4.42578125" style="2658" bestFit="1" customWidth="1"/>
    <col min="7943" max="7943" width="8.140625" style="2658" bestFit="1" customWidth="1"/>
    <col min="7944" max="7944" width="4.42578125" style="2658" bestFit="1" customWidth="1"/>
    <col min="7945" max="7945" width="2.42578125" style="2658" customWidth="1"/>
    <col min="7946" max="7946" width="10.42578125" style="2658" bestFit="1" customWidth="1"/>
    <col min="7947" max="7947" width="8.85546875" style="2658" customWidth="1"/>
    <col min="7948" max="7948" width="11" style="2658" customWidth="1"/>
    <col min="7949" max="7949" width="10.42578125" style="2658" bestFit="1" customWidth="1"/>
    <col min="7950" max="7950" width="10.5703125" style="2658" customWidth="1"/>
    <col min="7951" max="7951" width="8.7109375" style="2658" bestFit="1" customWidth="1"/>
    <col min="7952" max="7952" width="10.42578125" style="2658" bestFit="1" customWidth="1"/>
    <col min="7953" max="7953" width="10" style="2658" bestFit="1" customWidth="1"/>
    <col min="7954" max="7954" width="12.7109375" style="2658" customWidth="1"/>
    <col min="7955" max="8191" width="8.85546875" style="2658"/>
    <col min="8192" max="8192" width="7" style="2658" customWidth="1"/>
    <col min="8193" max="8193" width="53.140625" style="2658" customWidth="1"/>
    <col min="8194" max="8194" width="4.85546875" style="2658" bestFit="1" customWidth="1"/>
    <col min="8195" max="8195" width="6" style="2658" bestFit="1" customWidth="1"/>
    <col min="8196" max="8196" width="9.140625" style="2658" bestFit="1" customWidth="1"/>
    <col min="8197" max="8197" width="9.7109375" style="2658" customWidth="1"/>
    <col min="8198" max="8198" width="4.42578125" style="2658" bestFit="1" customWidth="1"/>
    <col min="8199" max="8199" width="8.140625" style="2658" bestFit="1" customWidth="1"/>
    <col min="8200" max="8200" width="4.42578125" style="2658" bestFit="1" customWidth="1"/>
    <col min="8201" max="8201" width="2.42578125" style="2658" customWidth="1"/>
    <col min="8202" max="8202" width="10.42578125" style="2658" bestFit="1" customWidth="1"/>
    <col min="8203" max="8203" width="8.85546875" style="2658" customWidth="1"/>
    <col min="8204" max="8204" width="11" style="2658" customWidth="1"/>
    <col min="8205" max="8205" width="10.42578125" style="2658" bestFit="1" customWidth="1"/>
    <col min="8206" max="8206" width="10.5703125" style="2658" customWidth="1"/>
    <col min="8207" max="8207" width="8.7109375" style="2658" bestFit="1" customWidth="1"/>
    <col min="8208" max="8208" width="10.42578125" style="2658" bestFit="1" customWidth="1"/>
    <col min="8209" max="8209" width="10" style="2658" bestFit="1" customWidth="1"/>
    <col min="8210" max="8210" width="12.7109375" style="2658" customWidth="1"/>
    <col min="8211" max="8447" width="8.85546875" style="2658"/>
    <col min="8448" max="8448" width="7" style="2658" customWidth="1"/>
    <col min="8449" max="8449" width="53.140625" style="2658" customWidth="1"/>
    <col min="8450" max="8450" width="4.85546875" style="2658" bestFit="1" customWidth="1"/>
    <col min="8451" max="8451" width="6" style="2658" bestFit="1" customWidth="1"/>
    <col min="8452" max="8452" width="9.140625" style="2658" bestFit="1" customWidth="1"/>
    <col min="8453" max="8453" width="9.7109375" style="2658" customWidth="1"/>
    <col min="8454" max="8454" width="4.42578125" style="2658" bestFit="1" customWidth="1"/>
    <col min="8455" max="8455" width="8.140625" style="2658" bestFit="1" customWidth="1"/>
    <col min="8456" max="8456" width="4.42578125" style="2658" bestFit="1" customWidth="1"/>
    <col min="8457" max="8457" width="2.42578125" style="2658" customWidth="1"/>
    <col min="8458" max="8458" width="10.42578125" style="2658" bestFit="1" customWidth="1"/>
    <col min="8459" max="8459" width="8.85546875" style="2658" customWidth="1"/>
    <col min="8460" max="8460" width="11" style="2658" customWidth="1"/>
    <col min="8461" max="8461" width="10.42578125" style="2658" bestFit="1" customWidth="1"/>
    <col min="8462" max="8462" width="10.5703125" style="2658" customWidth="1"/>
    <col min="8463" max="8463" width="8.7109375" style="2658" bestFit="1" customWidth="1"/>
    <col min="8464" max="8464" width="10.42578125" style="2658" bestFit="1" customWidth="1"/>
    <col min="8465" max="8465" width="10" style="2658" bestFit="1" customWidth="1"/>
    <col min="8466" max="8466" width="12.7109375" style="2658" customWidth="1"/>
    <col min="8467" max="8703" width="8.85546875" style="2658"/>
    <col min="8704" max="8704" width="7" style="2658" customWidth="1"/>
    <col min="8705" max="8705" width="53.140625" style="2658" customWidth="1"/>
    <col min="8706" max="8706" width="4.85546875" style="2658" bestFit="1" customWidth="1"/>
    <col min="8707" max="8707" width="6" style="2658" bestFit="1" customWidth="1"/>
    <col min="8708" max="8708" width="9.140625" style="2658" bestFit="1" customWidth="1"/>
    <col min="8709" max="8709" width="9.7109375" style="2658" customWidth="1"/>
    <col min="8710" max="8710" width="4.42578125" style="2658" bestFit="1" customWidth="1"/>
    <col min="8711" max="8711" width="8.140625" style="2658" bestFit="1" customWidth="1"/>
    <col min="8712" max="8712" width="4.42578125" style="2658" bestFit="1" customWidth="1"/>
    <col min="8713" max="8713" width="2.42578125" style="2658" customWidth="1"/>
    <col min="8714" max="8714" width="10.42578125" style="2658" bestFit="1" customWidth="1"/>
    <col min="8715" max="8715" width="8.85546875" style="2658" customWidth="1"/>
    <col min="8716" max="8716" width="11" style="2658" customWidth="1"/>
    <col min="8717" max="8717" width="10.42578125" style="2658" bestFit="1" customWidth="1"/>
    <col min="8718" max="8718" width="10.5703125" style="2658" customWidth="1"/>
    <col min="8719" max="8719" width="8.7109375" style="2658" bestFit="1" customWidth="1"/>
    <col min="8720" max="8720" width="10.42578125" style="2658" bestFit="1" customWidth="1"/>
    <col min="8721" max="8721" width="10" style="2658" bestFit="1" customWidth="1"/>
    <col min="8722" max="8722" width="12.7109375" style="2658" customWidth="1"/>
    <col min="8723" max="8959" width="8.85546875" style="2658"/>
    <col min="8960" max="8960" width="7" style="2658" customWidth="1"/>
    <col min="8961" max="8961" width="53.140625" style="2658" customWidth="1"/>
    <col min="8962" max="8962" width="4.85546875" style="2658" bestFit="1" customWidth="1"/>
    <col min="8963" max="8963" width="6" style="2658" bestFit="1" customWidth="1"/>
    <col min="8964" max="8964" width="9.140625" style="2658" bestFit="1" customWidth="1"/>
    <col min="8965" max="8965" width="9.7109375" style="2658" customWidth="1"/>
    <col min="8966" max="8966" width="4.42578125" style="2658" bestFit="1" customWidth="1"/>
    <col min="8967" max="8967" width="8.140625" style="2658" bestFit="1" customWidth="1"/>
    <col min="8968" max="8968" width="4.42578125" style="2658" bestFit="1" customWidth="1"/>
    <col min="8969" max="8969" width="2.42578125" style="2658" customWidth="1"/>
    <col min="8970" max="8970" width="10.42578125" style="2658" bestFit="1" customWidth="1"/>
    <col min="8971" max="8971" width="8.85546875" style="2658" customWidth="1"/>
    <col min="8972" max="8972" width="11" style="2658" customWidth="1"/>
    <col min="8973" max="8973" width="10.42578125" style="2658" bestFit="1" customWidth="1"/>
    <col min="8974" max="8974" width="10.5703125" style="2658" customWidth="1"/>
    <col min="8975" max="8975" width="8.7109375" style="2658" bestFit="1" customWidth="1"/>
    <col min="8976" max="8976" width="10.42578125" style="2658" bestFit="1" customWidth="1"/>
    <col min="8977" max="8977" width="10" style="2658" bestFit="1" customWidth="1"/>
    <col min="8978" max="8978" width="12.7109375" style="2658" customWidth="1"/>
    <col min="8979" max="9215" width="8.85546875" style="2658"/>
    <col min="9216" max="9216" width="7" style="2658" customWidth="1"/>
    <col min="9217" max="9217" width="53.140625" style="2658" customWidth="1"/>
    <col min="9218" max="9218" width="4.85546875" style="2658" bestFit="1" customWidth="1"/>
    <col min="9219" max="9219" width="6" style="2658" bestFit="1" customWidth="1"/>
    <col min="9220" max="9220" width="9.140625" style="2658" bestFit="1" customWidth="1"/>
    <col min="9221" max="9221" width="9.7109375" style="2658" customWidth="1"/>
    <col min="9222" max="9222" width="4.42578125" style="2658" bestFit="1" customWidth="1"/>
    <col min="9223" max="9223" width="8.140625" style="2658" bestFit="1" customWidth="1"/>
    <col min="9224" max="9224" width="4.42578125" style="2658" bestFit="1" customWidth="1"/>
    <col min="9225" max="9225" width="2.42578125" style="2658" customWidth="1"/>
    <col min="9226" max="9226" width="10.42578125" style="2658" bestFit="1" customWidth="1"/>
    <col min="9227" max="9227" width="8.85546875" style="2658" customWidth="1"/>
    <col min="9228" max="9228" width="11" style="2658" customWidth="1"/>
    <col min="9229" max="9229" width="10.42578125" style="2658" bestFit="1" customWidth="1"/>
    <col min="9230" max="9230" width="10.5703125" style="2658" customWidth="1"/>
    <col min="9231" max="9231" width="8.7109375" style="2658" bestFit="1" customWidth="1"/>
    <col min="9232" max="9232" width="10.42578125" style="2658" bestFit="1" customWidth="1"/>
    <col min="9233" max="9233" width="10" style="2658" bestFit="1" customWidth="1"/>
    <col min="9234" max="9234" width="12.7109375" style="2658" customWidth="1"/>
    <col min="9235" max="9471" width="8.85546875" style="2658"/>
    <col min="9472" max="9472" width="7" style="2658" customWidth="1"/>
    <col min="9473" max="9473" width="53.140625" style="2658" customWidth="1"/>
    <col min="9474" max="9474" width="4.85546875" style="2658" bestFit="1" customWidth="1"/>
    <col min="9475" max="9475" width="6" style="2658" bestFit="1" customWidth="1"/>
    <col min="9476" max="9476" width="9.140625" style="2658" bestFit="1" customWidth="1"/>
    <col min="9477" max="9477" width="9.7109375" style="2658" customWidth="1"/>
    <col min="9478" max="9478" width="4.42578125" style="2658" bestFit="1" customWidth="1"/>
    <col min="9479" max="9479" width="8.140625" style="2658" bestFit="1" customWidth="1"/>
    <col min="9480" max="9480" width="4.42578125" style="2658" bestFit="1" customWidth="1"/>
    <col min="9481" max="9481" width="2.42578125" style="2658" customWidth="1"/>
    <col min="9482" max="9482" width="10.42578125" style="2658" bestFit="1" customWidth="1"/>
    <col min="9483" max="9483" width="8.85546875" style="2658" customWidth="1"/>
    <col min="9484" max="9484" width="11" style="2658" customWidth="1"/>
    <col min="9485" max="9485" width="10.42578125" style="2658" bestFit="1" customWidth="1"/>
    <col min="9486" max="9486" width="10.5703125" style="2658" customWidth="1"/>
    <col min="9487" max="9487" width="8.7109375" style="2658" bestFit="1" customWidth="1"/>
    <col min="9488" max="9488" width="10.42578125" style="2658" bestFit="1" customWidth="1"/>
    <col min="9489" max="9489" width="10" style="2658" bestFit="1" customWidth="1"/>
    <col min="9490" max="9490" width="12.7109375" style="2658" customWidth="1"/>
    <col min="9491" max="9727" width="8.85546875" style="2658"/>
    <col min="9728" max="9728" width="7" style="2658" customWidth="1"/>
    <col min="9729" max="9729" width="53.140625" style="2658" customWidth="1"/>
    <col min="9730" max="9730" width="4.85546875" style="2658" bestFit="1" customWidth="1"/>
    <col min="9731" max="9731" width="6" style="2658" bestFit="1" customWidth="1"/>
    <col min="9732" max="9732" width="9.140625" style="2658" bestFit="1" customWidth="1"/>
    <col min="9733" max="9733" width="9.7109375" style="2658" customWidth="1"/>
    <col min="9734" max="9734" width="4.42578125" style="2658" bestFit="1" customWidth="1"/>
    <col min="9735" max="9735" width="8.140625" style="2658" bestFit="1" customWidth="1"/>
    <col min="9736" max="9736" width="4.42578125" style="2658" bestFit="1" customWidth="1"/>
    <col min="9737" max="9737" width="2.42578125" style="2658" customWidth="1"/>
    <col min="9738" max="9738" width="10.42578125" style="2658" bestFit="1" customWidth="1"/>
    <col min="9739" max="9739" width="8.85546875" style="2658" customWidth="1"/>
    <col min="9740" max="9740" width="11" style="2658" customWidth="1"/>
    <col min="9741" max="9741" width="10.42578125" style="2658" bestFit="1" customWidth="1"/>
    <col min="9742" max="9742" width="10.5703125" style="2658" customWidth="1"/>
    <col min="9743" max="9743" width="8.7109375" style="2658" bestFit="1" customWidth="1"/>
    <col min="9744" max="9744" width="10.42578125" style="2658" bestFit="1" customWidth="1"/>
    <col min="9745" max="9745" width="10" style="2658" bestFit="1" customWidth="1"/>
    <col min="9746" max="9746" width="12.7109375" style="2658" customWidth="1"/>
    <col min="9747" max="9983" width="8.85546875" style="2658"/>
    <col min="9984" max="9984" width="7" style="2658" customWidth="1"/>
    <col min="9985" max="9985" width="53.140625" style="2658" customWidth="1"/>
    <col min="9986" max="9986" width="4.85546875" style="2658" bestFit="1" customWidth="1"/>
    <col min="9987" max="9987" width="6" style="2658" bestFit="1" customWidth="1"/>
    <col min="9988" max="9988" width="9.140625" style="2658" bestFit="1" customWidth="1"/>
    <col min="9989" max="9989" width="9.7109375" style="2658" customWidth="1"/>
    <col min="9990" max="9990" width="4.42578125" style="2658" bestFit="1" customWidth="1"/>
    <col min="9991" max="9991" width="8.140625" style="2658" bestFit="1" customWidth="1"/>
    <col min="9992" max="9992" width="4.42578125" style="2658" bestFit="1" customWidth="1"/>
    <col min="9993" max="9993" width="2.42578125" style="2658" customWidth="1"/>
    <col min="9994" max="9994" width="10.42578125" style="2658" bestFit="1" customWidth="1"/>
    <col min="9995" max="9995" width="8.85546875" style="2658" customWidth="1"/>
    <col min="9996" max="9996" width="11" style="2658" customWidth="1"/>
    <col min="9997" max="9997" width="10.42578125" style="2658" bestFit="1" customWidth="1"/>
    <col min="9998" max="9998" width="10.5703125" style="2658" customWidth="1"/>
    <col min="9999" max="9999" width="8.7109375" style="2658" bestFit="1" customWidth="1"/>
    <col min="10000" max="10000" width="10.42578125" style="2658" bestFit="1" customWidth="1"/>
    <col min="10001" max="10001" width="10" style="2658" bestFit="1" customWidth="1"/>
    <col min="10002" max="10002" width="12.7109375" style="2658" customWidth="1"/>
    <col min="10003" max="10239" width="8.85546875" style="2658"/>
    <col min="10240" max="10240" width="7" style="2658" customWidth="1"/>
    <col min="10241" max="10241" width="53.140625" style="2658" customWidth="1"/>
    <col min="10242" max="10242" width="4.85546875" style="2658" bestFit="1" customWidth="1"/>
    <col min="10243" max="10243" width="6" style="2658" bestFit="1" customWidth="1"/>
    <col min="10244" max="10244" width="9.140625" style="2658" bestFit="1" customWidth="1"/>
    <col min="10245" max="10245" width="9.7109375" style="2658" customWidth="1"/>
    <col min="10246" max="10246" width="4.42578125" style="2658" bestFit="1" customWidth="1"/>
    <col min="10247" max="10247" width="8.140625" style="2658" bestFit="1" customWidth="1"/>
    <col min="10248" max="10248" width="4.42578125" style="2658" bestFit="1" customWidth="1"/>
    <col min="10249" max="10249" width="2.42578125" style="2658" customWidth="1"/>
    <col min="10250" max="10250" width="10.42578125" style="2658" bestFit="1" customWidth="1"/>
    <col min="10251" max="10251" width="8.85546875" style="2658" customWidth="1"/>
    <col min="10252" max="10252" width="11" style="2658" customWidth="1"/>
    <col min="10253" max="10253" width="10.42578125" style="2658" bestFit="1" customWidth="1"/>
    <col min="10254" max="10254" width="10.5703125" style="2658" customWidth="1"/>
    <col min="10255" max="10255" width="8.7109375" style="2658" bestFit="1" customWidth="1"/>
    <col min="10256" max="10256" width="10.42578125" style="2658" bestFit="1" customWidth="1"/>
    <col min="10257" max="10257" width="10" style="2658" bestFit="1" customWidth="1"/>
    <col min="10258" max="10258" width="12.7109375" style="2658" customWidth="1"/>
    <col min="10259" max="10495" width="8.85546875" style="2658"/>
    <col min="10496" max="10496" width="7" style="2658" customWidth="1"/>
    <col min="10497" max="10497" width="53.140625" style="2658" customWidth="1"/>
    <col min="10498" max="10498" width="4.85546875" style="2658" bestFit="1" customWidth="1"/>
    <col min="10499" max="10499" width="6" style="2658" bestFit="1" customWidth="1"/>
    <col min="10500" max="10500" width="9.140625" style="2658" bestFit="1" customWidth="1"/>
    <col min="10501" max="10501" width="9.7109375" style="2658" customWidth="1"/>
    <col min="10502" max="10502" width="4.42578125" style="2658" bestFit="1" customWidth="1"/>
    <col min="10503" max="10503" width="8.140625" style="2658" bestFit="1" customWidth="1"/>
    <col min="10504" max="10504" width="4.42578125" style="2658" bestFit="1" customWidth="1"/>
    <col min="10505" max="10505" width="2.42578125" style="2658" customWidth="1"/>
    <col min="10506" max="10506" width="10.42578125" style="2658" bestFit="1" customWidth="1"/>
    <col min="10507" max="10507" width="8.85546875" style="2658" customWidth="1"/>
    <col min="10508" max="10508" width="11" style="2658" customWidth="1"/>
    <col min="10509" max="10509" width="10.42578125" style="2658" bestFit="1" customWidth="1"/>
    <col min="10510" max="10510" width="10.5703125" style="2658" customWidth="1"/>
    <col min="10511" max="10511" width="8.7109375" style="2658" bestFit="1" customWidth="1"/>
    <col min="10512" max="10512" width="10.42578125" style="2658" bestFit="1" customWidth="1"/>
    <col min="10513" max="10513" width="10" style="2658" bestFit="1" customWidth="1"/>
    <col min="10514" max="10514" width="12.7109375" style="2658" customWidth="1"/>
    <col min="10515" max="10751" width="8.85546875" style="2658"/>
    <col min="10752" max="10752" width="7" style="2658" customWidth="1"/>
    <col min="10753" max="10753" width="53.140625" style="2658" customWidth="1"/>
    <col min="10754" max="10754" width="4.85546875" style="2658" bestFit="1" customWidth="1"/>
    <col min="10755" max="10755" width="6" style="2658" bestFit="1" customWidth="1"/>
    <col min="10756" max="10756" width="9.140625" style="2658" bestFit="1" customWidth="1"/>
    <col min="10757" max="10757" width="9.7109375" style="2658" customWidth="1"/>
    <col min="10758" max="10758" width="4.42578125" style="2658" bestFit="1" customWidth="1"/>
    <col min="10759" max="10759" width="8.140625" style="2658" bestFit="1" customWidth="1"/>
    <col min="10760" max="10760" width="4.42578125" style="2658" bestFit="1" customWidth="1"/>
    <col min="10761" max="10761" width="2.42578125" style="2658" customWidth="1"/>
    <col min="10762" max="10762" width="10.42578125" style="2658" bestFit="1" customWidth="1"/>
    <col min="10763" max="10763" width="8.85546875" style="2658" customWidth="1"/>
    <col min="10764" max="10764" width="11" style="2658" customWidth="1"/>
    <col min="10765" max="10765" width="10.42578125" style="2658" bestFit="1" customWidth="1"/>
    <col min="10766" max="10766" width="10.5703125" style="2658" customWidth="1"/>
    <col min="10767" max="10767" width="8.7109375" style="2658" bestFit="1" customWidth="1"/>
    <col min="10768" max="10768" width="10.42578125" style="2658" bestFit="1" customWidth="1"/>
    <col min="10769" max="10769" width="10" style="2658" bestFit="1" customWidth="1"/>
    <col min="10770" max="10770" width="12.7109375" style="2658" customWidth="1"/>
    <col min="10771" max="11007" width="8.85546875" style="2658"/>
    <col min="11008" max="11008" width="7" style="2658" customWidth="1"/>
    <col min="11009" max="11009" width="53.140625" style="2658" customWidth="1"/>
    <col min="11010" max="11010" width="4.85546875" style="2658" bestFit="1" customWidth="1"/>
    <col min="11011" max="11011" width="6" style="2658" bestFit="1" customWidth="1"/>
    <col min="11012" max="11012" width="9.140625" style="2658" bestFit="1" customWidth="1"/>
    <col min="11013" max="11013" width="9.7109375" style="2658" customWidth="1"/>
    <col min="11014" max="11014" width="4.42578125" style="2658" bestFit="1" customWidth="1"/>
    <col min="11015" max="11015" width="8.140625" style="2658" bestFit="1" customWidth="1"/>
    <col min="11016" max="11016" width="4.42578125" style="2658" bestFit="1" customWidth="1"/>
    <col min="11017" max="11017" width="2.42578125" style="2658" customWidth="1"/>
    <col min="11018" max="11018" width="10.42578125" style="2658" bestFit="1" customWidth="1"/>
    <col min="11019" max="11019" width="8.85546875" style="2658" customWidth="1"/>
    <col min="11020" max="11020" width="11" style="2658" customWidth="1"/>
    <col min="11021" max="11021" width="10.42578125" style="2658" bestFit="1" customWidth="1"/>
    <col min="11022" max="11022" width="10.5703125" style="2658" customWidth="1"/>
    <col min="11023" max="11023" width="8.7109375" style="2658" bestFit="1" customWidth="1"/>
    <col min="11024" max="11024" width="10.42578125" style="2658" bestFit="1" customWidth="1"/>
    <col min="11025" max="11025" width="10" style="2658" bestFit="1" customWidth="1"/>
    <col min="11026" max="11026" width="12.7109375" style="2658" customWidth="1"/>
    <col min="11027" max="11263" width="8.85546875" style="2658"/>
    <col min="11264" max="11264" width="7" style="2658" customWidth="1"/>
    <col min="11265" max="11265" width="53.140625" style="2658" customWidth="1"/>
    <col min="11266" max="11266" width="4.85546875" style="2658" bestFit="1" customWidth="1"/>
    <col min="11267" max="11267" width="6" style="2658" bestFit="1" customWidth="1"/>
    <col min="11268" max="11268" width="9.140625" style="2658" bestFit="1" customWidth="1"/>
    <col min="11269" max="11269" width="9.7109375" style="2658" customWidth="1"/>
    <col min="11270" max="11270" width="4.42578125" style="2658" bestFit="1" customWidth="1"/>
    <col min="11271" max="11271" width="8.140625" style="2658" bestFit="1" customWidth="1"/>
    <col min="11272" max="11272" width="4.42578125" style="2658" bestFit="1" customWidth="1"/>
    <col min="11273" max="11273" width="2.42578125" style="2658" customWidth="1"/>
    <col min="11274" max="11274" width="10.42578125" style="2658" bestFit="1" customWidth="1"/>
    <col min="11275" max="11275" width="8.85546875" style="2658" customWidth="1"/>
    <col min="11276" max="11276" width="11" style="2658" customWidth="1"/>
    <col min="11277" max="11277" width="10.42578125" style="2658" bestFit="1" customWidth="1"/>
    <col min="11278" max="11278" width="10.5703125" style="2658" customWidth="1"/>
    <col min="11279" max="11279" width="8.7109375" style="2658" bestFit="1" customWidth="1"/>
    <col min="11280" max="11280" width="10.42578125" style="2658" bestFit="1" customWidth="1"/>
    <col min="11281" max="11281" width="10" style="2658" bestFit="1" customWidth="1"/>
    <col min="11282" max="11282" width="12.7109375" style="2658" customWidth="1"/>
    <col min="11283" max="11519" width="8.85546875" style="2658"/>
    <col min="11520" max="11520" width="7" style="2658" customWidth="1"/>
    <col min="11521" max="11521" width="53.140625" style="2658" customWidth="1"/>
    <col min="11522" max="11522" width="4.85546875" style="2658" bestFit="1" customWidth="1"/>
    <col min="11523" max="11523" width="6" style="2658" bestFit="1" customWidth="1"/>
    <col min="11524" max="11524" width="9.140625" style="2658" bestFit="1" customWidth="1"/>
    <col min="11525" max="11525" width="9.7109375" style="2658" customWidth="1"/>
    <col min="11526" max="11526" width="4.42578125" style="2658" bestFit="1" customWidth="1"/>
    <col min="11527" max="11527" width="8.140625" style="2658" bestFit="1" customWidth="1"/>
    <col min="11528" max="11528" width="4.42578125" style="2658" bestFit="1" customWidth="1"/>
    <col min="11529" max="11529" width="2.42578125" style="2658" customWidth="1"/>
    <col min="11530" max="11530" width="10.42578125" style="2658" bestFit="1" customWidth="1"/>
    <col min="11531" max="11531" width="8.85546875" style="2658" customWidth="1"/>
    <col min="11532" max="11532" width="11" style="2658" customWidth="1"/>
    <col min="11533" max="11533" width="10.42578125" style="2658" bestFit="1" customWidth="1"/>
    <col min="11534" max="11534" width="10.5703125" style="2658" customWidth="1"/>
    <col min="11535" max="11535" width="8.7109375" style="2658" bestFit="1" customWidth="1"/>
    <col min="11536" max="11536" width="10.42578125" style="2658" bestFit="1" customWidth="1"/>
    <col min="11537" max="11537" width="10" style="2658" bestFit="1" customWidth="1"/>
    <col min="11538" max="11538" width="12.7109375" style="2658" customWidth="1"/>
    <col min="11539" max="11775" width="8.85546875" style="2658"/>
    <col min="11776" max="11776" width="7" style="2658" customWidth="1"/>
    <col min="11777" max="11777" width="53.140625" style="2658" customWidth="1"/>
    <col min="11778" max="11778" width="4.85546875" style="2658" bestFit="1" customWidth="1"/>
    <col min="11779" max="11779" width="6" style="2658" bestFit="1" customWidth="1"/>
    <col min="11780" max="11780" width="9.140625" style="2658" bestFit="1" customWidth="1"/>
    <col min="11781" max="11781" width="9.7109375" style="2658" customWidth="1"/>
    <col min="11782" max="11782" width="4.42578125" style="2658" bestFit="1" customWidth="1"/>
    <col min="11783" max="11783" width="8.140625" style="2658" bestFit="1" customWidth="1"/>
    <col min="11784" max="11784" width="4.42578125" style="2658" bestFit="1" customWidth="1"/>
    <col min="11785" max="11785" width="2.42578125" style="2658" customWidth="1"/>
    <col min="11786" max="11786" width="10.42578125" style="2658" bestFit="1" customWidth="1"/>
    <col min="11787" max="11787" width="8.85546875" style="2658" customWidth="1"/>
    <col min="11788" max="11788" width="11" style="2658" customWidth="1"/>
    <col min="11789" max="11789" width="10.42578125" style="2658" bestFit="1" customWidth="1"/>
    <col min="11790" max="11790" width="10.5703125" style="2658" customWidth="1"/>
    <col min="11791" max="11791" width="8.7109375" style="2658" bestFit="1" customWidth="1"/>
    <col min="11792" max="11792" width="10.42578125" style="2658" bestFit="1" customWidth="1"/>
    <col min="11793" max="11793" width="10" style="2658" bestFit="1" customWidth="1"/>
    <col min="11794" max="11794" width="12.7109375" style="2658" customWidth="1"/>
    <col min="11795" max="12031" width="8.85546875" style="2658"/>
    <col min="12032" max="12032" width="7" style="2658" customWidth="1"/>
    <col min="12033" max="12033" width="53.140625" style="2658" customWidth="1"/>
    <col min="12034" max="12034" width="4.85546875" style="2658" bestFit="1" customWidth="1"/>
    <col min="12035" max="12035" width="6" style="2658" bestFit="1" customWidth="1"/>
    <col min="12036" max="12036" width="9.140625" style="2658" bestFit="1" customWidth="1"/>
    <col min="12037" max="12037" width="9.7109375" style="2658" customWidth="1"/>
    <col min="12038" max="12038" width="4.42578125" style="2658" bestFit="1" customWidth="1"/>
    <col min="12039" max="12039" width="8.140625" style="2658" bestFit="1" customWidth="1"/>
    <col min="12040" max="12040" width="4.42578125" style="2658" bestFit="1" customWidth="1"/>
    <col min="12041" max="12041" width="2.42578125" style="2658" customWidth="1"/>
    <col min="12042" max="12042" width="10.42578125" style="2658" bestFit="1" customWidth="1"/>
    <col min="12043" max="12043" width="8.85546875" style="2658" customWidth="1"/>
    <col min="12044" max="12044" width="11" style="2658" customWidth="1"/>
    <col min="12045" max="12045" width="10.42578125" style="2658" bestFit="1" customWidth="1"/>
    <col min="12046" max="12046" width="10.5703125" style="2658" customWidth="1"/>
    <col min="12047" max="12047" width="8.7109375" style="2658" bestFit="1" customWidth="1"/>
    <col min="12048" max="12048" width="10.42578125" style="2658" bestFit="1" customWidth="1"/>
    <col min="12049" max="12049" width="10" style="2658" bestFit="1" customWidth="1"/>
    <col min="12050" max="12050" width="12.7109375" style="2658" customWidth="1"/>
    <col min="12051" max="12287" width="8.85546875" style="2658"/>
    <col min="12288" max="12288" width="7" style="2658" customWidth="1"/>
    <col min="12289" max="12289" width="53.140625" style="2658" customWidth="1"/>
    <col min="12290" max="12290" width="4.85546875" style="2658" bestFit="1" customWidth="1"/>
    <col min="12291" max="12291" width="6" style="2658" bestFit="1" customWidth="1"/>
    <col min="12292" max="12292" width="9.140625" style="2658" bestFit="1" customWidth="1"/>
    <col min="12293" max="12293" width="9.7109375" style="2658" customWidth="1"/>
    <col min="12294" max="12294" width="4.42578125" style="2658" bestFit="1" customWidth="1"/>
    <col min="12295" max="12295" width="8.140625" style="2658" bestFit="1" customWidth="1"/>
    <col min="12296" max="12296" width="4.42578125" style="2658" bestFit="1" customWidth="1"/>
    <col min="12297" max="12297" width="2.42578125" style="2658" customWidth="1"/>
    <col min="12298" max="12298" width="10.42578125" style="2658" bestFit="1" customWidth="1"/>
    <col min="12299" max="12299" width="8.85546875" style="2658" customWidth="1"/>
    <col min="12300" max="12300" width="11" style="2658" customWidth="1"/>
    <col min="12301" max="12301" width="10.42578125" style="2658" bestFit="1" customWidth="1"/>
    <col min="12302" max="12302" width="10.5703125" style="2658" customWidth="1"/>
    <col min="12303" max="12303" width="8.7109375" style="2658" bestFit="1" customWidth="1"/>
    <col min="12304" max="12304" width="10.42578125" style="2658" bestFit="1" customWidth="1"/>
    <col min="12305" max="12305" width="10" style="2658" bestFit="1" customWidth="1"/>
    <col min="12306" max="12306" width="12.7109375" style="2658" customWidth="1"/>
    <col min="12307" max="12543" width="8.85546875" style="2658"/>
    <col min="12544" max="12544" width="7" style="2658" customWidth="1"/>
    <col min="12545" max="12545" width="53.140625" style="2658" customWidth="1"/>
    <col min="12546" max="12546" width="4.85546875" style="2658" bestFit="1" customWidth="1"/>
    <col min="12547" max="12547" width="6" style="2658" bestFit="1" customWidth="1"/>
    <col min="12548" max="12548" width="9.140625" style="2658" bestFit="1" customWidth="1"/>
    <col min="12549" max="12549" width="9.7109375" style="2658" customWidth="1"/>
    <col min="12550" max="12550" width="4.42578125" style="2658" bestFit="1" customWidth="1"/>
    <col min="12551" max="12551" width="8.140625" style="2658" bestFit="1" customWidth="1"/>
    <col min="12552" max="12552" width="4.42578125" style="2658" bestFit="1" customWidth="1"/>
    <col min="12553" max="12553" width="2.42578125" style="2658" customWidth="1"/>
    <col min="12554" max="12554" width="10.42578125" style="2658" bestFit="1" customWidth="1"/>
    <col min="12555" max="12555" width="8.85546875" style="2658" customWidth="1"/>
    <col min="12556" max="12556" width="11" style="2658" customWidth="1"/>
    <col min="12557" max="12557" width="10.42578125" style="2658" bestFit="1" customWidth="1"/>
    <col min="12558" max="12558" width="10.5703125" style="2658" customWidth="1"/>
    <col min="12559" max="12559" width="8.7109375" style="2658" bestFit="1" customWidth="1"/>
    <col min="12560" max="12560" width="10.42578125" style="2658" bestFit="1" customWidth="1"/>
    <col min="12561" max="12561" width="10" style="2658" bestFit="1" customWidth="1"/>
    <col min="12562" max="12562" width="12.7109375" style="2658" customWidth="1"/>
    <col min="12563" max="12799" width="8.85546875" style="2658"/>
    <col min="12800" max="12800" width="7" style="2658" customWidth="1"/>
    <col min="12801" max="12801" width="53.140625" style="2658" customWidth="1"/>
    <col min="12802" max="12802" width="4.85546875" style="2658" bestFit="1" customWidth="1"/>
    <col min="12803" max="12803" width="6" style="2658" bestFit="1" customWidth="1"/>
    <col min="12804" max="12804" width="9.140625" style="2658" bestFit="1" customWidth="1"/>
    <col min="12805" max="12805" width="9.7109375" style="2658" customWidth="1"/>
    <col min="12806" max="12806" width="4.42578125" style="2658" bestFit="1" customWidth="1"/>
    <col min="12807" max="12807" width="8.140625" style="2658" bestFit="1" customWidth="1"/>
    <col min="12808" max="12808" width="4.42578125" style="2658" bestFit="1" customWidth="1"/>
    <col min="12809" max="12809" width="2.42578125" style="2658" customWidth="1"/>
    <col min="12810" max="12810" width="10.42578125" style="2658" bestFit="1" customWidth="1"/>
    <col min="12811" max="12811" width="8.85546875" style="2658" customWidth="1"/>
    <col min="12812" max="12812" width="11" style="2658" customWidth="1"/>
    <col min="12813" max="12813" width="10.42578125" style="2658" bestFit="1" customWidth="1"/>
    <col min="12814" max="12814" width="10.5703125" style="2658" customWidth="1"/>
    <col min="12815" max="12815" width="8.7109375" style="2658" bestFit="1" customWidth="1"/>
    <col min="12816" max="12816" width="10.42578125" style="2658" bestFit="1" customWidth="1"/>
    <col min="12817" max="12817" width="10" style="2658" bestFit="1" customWidth="1"/>
    <col min="12818" max="12818" width="12.7109375" style="2658" customWidth="1"/>
    <col min="12819" max="13055" width="8.85546875" style="2658"/>
    <col min="13056" max="13056" width="7" style="2658" customWidth="1"/>
    <col min="13057" max="13057" width="53.140625" style="2658" customWidth="1"/>
    <col min="13058" max="13058" width="4.85546875" style="2658" bestFit="1" customWidth="1"/>
    <col min="13059" max="13059" width="6" style="2658" bestFit="1" customWidth="1"/>
    <col min="13060" max="13060" width="9.140625" style="2658" bestFit="1" customWidth="1"/>
    <col min="13061" max="13061" width="9.7109375" style="2658" customWidth="1"/>
    <col min="13062" max="13062" width="4.42578125" style="2658" bestFit="1" customWidth="1"/>
    <col min="13063" max="13063" width="8.140625" style="2658" bestFit="1" customWidth="1"/>
    <col min="13064" max="13064" width="4.42578125" style="2658" bestFit="1" customWidth="1"/>
    <col min="13065" max="13065" width="2.42578125" style="2658" customWidth="1"/>
    <col min="13066" max="13066" width="10.42578125" style="2658" bestFit="1" customWidth="1"/>
    <col min="13067" max="13067" width="8.85546875" style="2658" customWidth="1"/>
    <col min="13068" max="13068" width="11" style="2658" customWidth="1"/>
    <col min="13069" max="13069" width="10.42578125" style="2658" bestFit="1" customWidth="1"/>
    <col min="13070" max="13070" width="10.5703125" style="2658" customWidth="1"/>
    <col min="13071" max="13071" width="8.7109375" style="2658" bestFit="1" customWidth="1"/>
    <col min="13072" max="13072" width="10.42578125" style="2658" bestFit="1" customWidth="1"/>
    <col min="13073" max="13073" width="10" style="2658" bestFit="1" customWidth="1"/>
    <col min="13074" max="13074" width="12.7109375" style="2658" customWidth="1"/>
    <col min="13075" max="13311" width="8.85546875" style="2658"/>
    <col min="13312" max="13312" width="7" style="2658" customWidth="1"/>
    <col min="13313" max="13313" width="53.140625" style="2658" customWidth="1"/>
    <col min="13314" max="13314" width="4.85546875" style="2658" bestFit="1" customWidth="1"/>
    <col min="13315" max="13315" width="6" style="2658" bestFit="1" customWidth="1"/>
    <col min="13316" max="13316" width="9.140625" style="2658" bestFit="1" customWidth="1"/>
    <col min="13317" max="13317" width="9.7109375" style="2658" customWidth="1"/>
    <col min="13318" max="13318" width="4.42578125" style="2658" bestFit="1" customWidth="1"/>
    <col min="13319" max="13319" width="8.140625" style="2658" bestFit="1" customWidth="1"/>
    <col min="13320" max="13320" width="4.42578125" style="2658" bestFit="1" customWidth="1"/>
    <col min="13321" max="13321" width="2.42578125" style="2658" customWidth="1"/>
    <col min="13322" max="13322" width="10.42578125" style="2658" bestFit="1" customWidth="1"/>
    <col min="13323" max="13323" width="8.85546875" style="2658" customWidth="1"/>
    <col min="13324" max="13324" width="11" style="2658" customWidth="1"/>
    <col min="13325" max="13325" width="10.42578125" style="2658" bestFit="1" customWidth="1"/>
    <col min="13326" max="13326" width="10.5703125" style="2658" customWidth="1"/>
    <col min="13327" max="13327" width="8.7109375" style="2658" bestFit="1" customWidth="1"/>
    <col min="13328" max="13328" width="10.42578125" style="2658" bestFit="1" customWidth="1"/>
    <col min="13329" max="13329" width="10" style="2658" bestFit="1" customWidth="1"/>
    <col min="13330" max="13330" width="12.7109375" style="2658" customWidth="1"/>
    <col min="13331" max="13567" width="8.85546875" style="2658"/>
    <col min="13568" max="13568" width="7" style="2658" customWidth="1"/>
    <col min="13569" max="13569" width="53.140625" style="2658" customWidth="1"/>
    <col min="13570" max="13570" width="4.85546875" style="2658" bestFit="1" customWidth="1"/>
    <col min="13571" max="13571" width="6" style="2658" bestFit="1" customWidth="1"/>
    <col min="13572" max="13572" width="9.140625" style="2658" bestFit="1" customWidth="1"/>
    <col min="13573" max="13573" width="9.7109375" style="2658" customWidth="1"/>
    <col min="13574" max="13574" width="4.42578125" style="2658" bestFit="1" customWidth="1"/>
    <col min="13575" max="13575" width="8.140625" style="2658" bestFit="1" customWidth="1"/>
    <col min="13576" max="13576" width="4.42578125" style="2658" bestFit="1" customWidth="1"/>
    <col min="13577" max="13577" width="2.42578125" style="2658" customWidth="1"/>
    <col min="13578" max="13578" width="10.42578125" style="2658" bestFit="1" customWidth="1"/>
    <col min="13579" max="13579" width="8.85546875" style="2658" customWidth="1"/>
    <col min="13580" max="13580" width="11" style="2658" customWidth="1"/>
    <col min="13581" max="13581" width="10.42578125" style="2658" bestFit="1" customWidth="1"/>
    <col min="13582" max="13582" width="10.5703125" style="2658" customWidth="1"/>
    <col min="13583" max="13583" width="8.7109375" style="2658" bestFit="1" customWidth="1"/>
    <col min="13584" max="13584" width="10.42578125" style="2658" bestFit="1" customWidth="1"/>
    <col min="13585" max="13585" width="10" style="2658" bestFit="1" customWidth="1"/>
    <col min="13586" max="13586" width="12.7109375" style="2658" customWidth="1"/>
    <col min="13587" max="13823" width="8.85546875" style="2658"/>
    <col min="13824" max="13824" width="7" style="2658" customWidth="1"/>
    <col min="13825" max="13825" width="53.140625" style="2658" customWidth="1"/>
    <col min="13826" max="13826" width="4.85546875" style="2658" bestFit="1" customWidth="1"/>
    <col min="13827" max="13827" width="6" style="2658" bestFit="1" customWidth="1"/>
    <col min="13828" max="13828" width="9.140625" style="2658" bestFit="1" customWidth="1"/>
    <col min="13829" max="13829" width="9.7109375" style="2658" customWidth="1"/>
    <col min="13830" max="13830" width="4.42578125" style="2658" bestFit="1" customWidth="1"/>
    <col min="13831" max="13831" width="8.140625" style="2658" bestFit="1" customWidth="1"/>
    <col min="13832" max="13832" width="4.42578125" style="2658" bestFit="1" customWidth="1"/>
    <col min="13833" max="13833" width="2.42578125" style="2658" customWidth="1"/>
    <col min="13834" max="13834" width="10.42578125" style="2658" bestFit="1" customWidth="1"/>
    <col min="13835" max="13835" width="8.85546875" style="2658" customWidth="1"/>
    <col min="13836" max="13836" width="11" style="2658" customWidth="1"/>
    <col min="13837" max="13837" width="10.42578125" style="2658" bestFit="1" customWidth="1"/>
    <col min="13838" max="13838" width="10.5703125" style="2658" customWidth="1"/>
    <col min="13839" max="13839" width="8.7109375" style="2658" bestFit="1" customWidth="1"/>
    <col min="13840" max="13840" width="10.42578125" style="2658" bestFit="1" customWidth="1"/>
    <col min="13841" max="13841" width="10" style="2658" bestFit="1" customWidth="1"/>
    <col min="13842" max="13842" width="12.7109375" style="2658" customWidth="1"/>
    <col min="13843" max="14079" width="8.85546875" style="2658"/>
    <col min="14080" max="14080" width="7" style="2658" customWidth="1"/>
    <col min="14081" max="14081" width="53.140625" style="2658" customWidth="1"/>
    <col min="14082" max="14082" width="4.85546875" style="2658" bestFit="1" customWidth="1"/>
    <col min="14083" max="14083" width="6" style="2658" bestFit="1" customWidth="1"/>
    <col min="14084" max="14084" width="9.140625" style="2658" bestFit="1" customWidth="1"/>
    <col min="14085" max="14085" width="9.7109375" style="2658" customWidth="1"/>
    <col min="14086" max="14086" width="4.42578125" style="2658" bestFit="1" customWidth="1"/>
    <col min="14087" max="14087" width="8.140625" style="2658" bestFit="1" customWidth="1"/>
    <col min="14088" max="14088" width="4.42578125" style="2658" bestFit="1" customWidth="1"/>
    <col min="14089" max="14089" width="2.42578125" style="2658" customWidth="1"/>
    <col min="14090" max="14090" width="10.42578125" style="2658" bestFit="1" customWidth="1"/>
    <col min="14091" max="14091" width="8.85546875" style="2658" customWidth="1"/>
    <col min="14092" max="14092" width="11" style="2658" customWidth="1"/>
    <col min="14093" max="14093" width="10.42578125" style="2658" bestFit="1" customWidth="1"/>
    <col min="14094" max="14094" width="10.5703125" style="2658" customWidth="1"/>
    <col min="14095" max="14095" width="8.7109375" style="2658" bestFit="1" customWidth="1"/>
    <col min="14096" max="14096" width="10.42578125" style="2658" bestFit="1" customWidth="1"/>
    <col min="14097" max="14097" width="10" style="2658" bestFit="1" customWidth="1"/>
    <col min="14098" max="14098" width="12.7109375" style="2658" customWidth="1"/>
    <col min="14099" max="14335" width="8.85546875" style="2658"/>
    <col min="14336" max="14336" width="7" style="2658" customWidth="1"/>
    <col min="14337" max="14337" width="53.140625" style="2658" customWidth="1"/>
    <col min="14338" max="14338" width="4.85546875" style="2658" bestFit="1" customWidth="1"/>
    <col min="14339" max="14339" width="6" style="2658" bestFit="1" customWidth="1"/>
    <col min="14340" max="14340" width="9.140625" style="2658" bestFit="1" customWidth="1"/>
    <col min="14341" max="14341" width="9.7109375" style="2658" customWidth="1"/>
    <col min="14342" max="14342" width="4.42578125" style="2658" bestFit="1" customWidth="1"/>
    <col min="14343" max="14343" width="8.140625" style="2658" bestFit="1" customWidth="1"/>
    <col min="14344" max="14344" width="4.42578125" style="2658" bestFit="1" customWidth="1"/>
    <col min="14345" max="14345" width="2.42578125" style="2658" customWidth="1"/>
    <col min="14346" max="14346" width="10.42578125" style="2658" bestFit="1" customWidth="1"/>
    <col min="14347" max="14347" width="8.85546875" style="2658" customWidth="1"/>
    <col min="14348" max="14348" width="11" style="2658" customWidth="1"/>
    <col min="14349" max="14349" width="10.42578125" style="2658" bestFit="1" customWidth="1"/>
    <col min="14350" max="14350" width="10.5703125" style="2658" customWidth="1"/>
    <col min="14351" max="14351" width="8.7109375" style="2658" bestFit="1" customWidth="1"/>
    <col min="14352" max="14352" width="10.42578125" style="2658" bestFit="1" customWidth="1"/>
    <col min="14353" max="14353" width="10" style="2658" bestFit="1" customWidth="1"/>
    <col min="14354" max="14354" width="12.7109375" style="2658" customWidth="1"/>
    <col min="14355" max="14591" width="8.85546875" style="2658"/>
    <col min="14592" max="14592" width="7" style="2658" customWidth="1"/>
    <col min="14593" max="14593" width="53.140625" style="2658" customWidth="1"/>
    <col min="14594" max="14594" width="4.85546875" style="2658" bestFit="1" customWidth="1"/>
    <col min="14595" max="14595" width="6" style="2658" bestFit="1" customWidth="1"/>
    <col min="14596" max="14596" width="9.140625" style="2658" bestFit="1" customWidth="1"/>
    <col min="14597" max="14597" width="9.7109375" style="2658" customWidth="1"/>
    <col min="14598" max="14598" width="4.42578125" style="2658" bestFit="1" customWidth="1"/>
    <col min="14599" max="14599" width="8.140625" style="2658" bestFit="1" customWidth="1"/>
    <col min="14600" max="14600" width="4.42578125" style="2658" bestFit="1" customWidth="1"/>
    <col min="14601" max="14601" width="2.42578125" style="2658" customWidth="1"/>
    <col min="14602" max="14602" width="10.42578125" style="2658" bestFit="1" customWidth="1"/>
    <col min="14603" max="14603" width="8.85546875" style="2658" customWidth="1"/>
    <col min="14604" max="14604" width="11" style="2658" customWidth="1"/>
    <col min="14605" max="14605" width="10.42578125" style="2658" bestFit="1" customWidth="1"/>
    <col min="14606" max="14606" width="10.5703125" style="2658" customWidth="1"/>
    <col min="14607" max="14607" width="8.7109375" style="2658" bestFit="1" customWidth="1"/>
    <col min="14608" max="14608" width="10.42578125" style="2658" bestFit="1" customWidth="1"/>
    <col min="14609" max="14609" width="10" style="2658" bestFit="1" customWidth="1"/>
    <col min="14610" max="14610" width="12.7109375" style="2658" customWidth="1"/>
    <col min="14611" max="14847" width="8.85546875" style="2658"/>
    <col min="14848" max="14848" width="7" style="2658" customWidth="1"/>
    <col min="14849" max="14849" width="53.140625" style="2658" customWidth="1"/>
    <col min="14850" max="14850" width="4.85546875" style="2658" bestFit="1" customWidth="1"/>
    <col min="14851" max="14851" width="6" style="2658" bestFit="1" customWidth="1"/>
    <col min="14852" max="14852" width="9.140625" style="2658" bestFit="1" customWidth="1"/>
    <col min="14853" max="14853" width="9.7109375" style="2658" customWidth="1"/>
    <col min="14854" max="14854" width="4.42578125" style="2658" bestFit="1" customWidth="1"/>
    <col min="14855" max="14855" width="8.140625" style="2658" bestFit="1" customWidth="1"/>
    <col min="14856" max="14856" width="4.42578125" style="2658" bestFit="1" customWidth="1"/>
    <col min="14857" max="14857" width="2.42578125" style="2658" customWidth="1"/>
    <col min="14858" max="14858" width="10.42578125" style="2658" bestFit="1" customWidth="1"/>
    <col min="14859" max="14859" width="8.85546875" style="2658" customWidth="1"/>
    <col min="14860" max="14860" width="11" style="2658" customWidth="1"/>
    <col min="14861" max="14861" width="10.42578125" style="2658" bestFit="1" customWidth="1"/>
    <col min="14862" max="14862" width="10.5703125" style="2658" customWidth="1"/>
    <col min="14863" max="14863" width="8.7109375" style="2658" bestFit="1" customWidth="1"/>
    <col min="14864" max="14864" width="10.42578125" style="2658" bestFit="1" customWidth="1"/>
    <col min="14865" max="14865" width="10" style="2658" bestFit="1" customWidth="1"/>
    <col min="14866" max="14866" width="12.7109375" style="2658" customWidth="1"/>
    <col min="14867" max="15103" width="8.85546875" style="2658"/>
    <col min="15104" max="15104" width="7" style="2658" customWidth="1"/>
    <col min="15105" max="15105" width="53.140625" style="2658" customWidth="1"/>
    <col min="15106" max="15106" width="4.85546875" style="2658" bestFit="1" customWidth="1"/>
    <col min="15107" max="15107" width="6" style="2658" bestFit="1" customWidth="1"/>
    <col min="15108" max="15108" width="9.140625" style="2658" bestFit="1" customWidth="1"/>
    <col min="15109" max="15109" width="9.7109375" style="2658" customWidth="1"/>
    <col min="15110" max="15110" width="4.42578125" style="2658" bestFit="1" customWidth="1"/>
    <col min="15111" max="15111" width="8.140625" style="2658" bestFit="1" customWidth="1"/>
    <col min="15112" max="15112" width="4.42578125" style="2658" bestFit="1" customWidth="1"/>
    <col min="15113" max="15113" width="2.42578125" style="2658" customWidth="1"/>
    <col min="15114" max="15114" width="10.42578125" style="2658" bestFit="1" customWidth="1"/>
    <col min="15115" max="15115" width="8.85546875" style="2658" customWidth="1"/>
    <col min="15116" max="15116" width="11" style="2658" customWidth="1"/>
    <col min="15117" max="15117" width="10.42578125" style="2658" bestFit="1" customWidth="1"/>
    <col min="15118" max="15118" width="10.5703125" style="2658" customWidth="1"/>
    <col min="15119" max="15119" width="8.7109375" style="2658" bestFit="1" customWidth="1"/>
    <col min="15120" max="15120" width="10.42578125" style="2658" bestFit="1" customWidth="1"/>
    <col min="15121" max="15121" width="10" style="2658" bestFit="1" customWidth="1"/>
    <col min="15122" max="15122" width="12.7109375" style="2658" customWidth="1"/>
    <col min="15123" max="15359" width="8.85546875" style="2658"/>
    <col min="15360" max="15360" width="7" style="2658" customWidth="1"/>
    <col min="15361" max="15361" width="53.140625" style="2658" customWidth="1"/>
    <col min="15362" max="15362" width="4.85546875" style="2658" bestFit="1" customWidth="1"/>
    <col min="15363" max="15363" width="6" style="2658" bestFit="1" customWidth="1"/>
    <col min="15364" max="15364" width="9.140625" style="2658" bestFit="1" customWidth="1"/>
    <col min="15365" max="15365" width="9.7109375" style="2658" customWidth="1"/>
    <col min="15366" max="15366" width="4.42578125" style="2658" bestFit="1" customWidth="1"/>
    <col min="15367" max="15367" width="8.140625" style="2658" bestFit="1" customWidth="1"/>
    <col min="15368" max="15368" width="4.42578125" style="2658" bestFit="1" customWidth="1"/>
    <col min="15369" max="15369" width="2.42578125" style="2658" customWidth="1"/>
    <col min="15370" max="15370" width="10.42578125" style="2658" bestFit="1" customWidth="1"/>
    <col min="15371" max="15371" width="8.85546875" style="2658" customWidth="1"/>
    <col min="15372" max="15372" width="11" style="2658" customWidth="1"/>
    <col min="15373" max="15373" width="10.42578125" style="2658" bestFit="1" customWidth="1"/>
    <col min="15374" max="15374" width="10.5703125" style="2658" customWidth="1"/>
    <col min="15375" max="15375" width="8.7109375" style="2658" bestFit="1" customWidth="1"/>
    <col min="15376" max="15376" width="10.42578125" style="2658" bestFit="1" customWidth="1"/>
    <col min="15377" max="15377" width="10" style="2658" bestFit="1" customWidth="1"/>
    <col min="15378" max="15378" width="12.7109375" style="2658" customWidth="1"/>
    <col min="15379" max="15615" width="8.85546875" style="2658"/>
    <col min="15616" max="15616" width="7" style="2658" customWidth="1"/>
    <col min="15617" max="15617" width="53.140625" style="2658" customWidth="1"/>
    <col min="15618" max="15618" width="4.85546875" style="2658" bestFit="1" customWidth="1"/>
    <col min="15619" max="15619" width="6" style="2658" bestFit="1" customWidth="1"/>
    <col min="15620" max="15620" width="9.140625" style="2658" bestFit="1" customWidth="1"/>
    <col min="15621" max="15621" width="9.7109375" style="2658" customWidth="1"/>
    <col min="15622" max="15622" width="4.42578125" style="2658" bestFit="1" customWidth="1"/>
    <col min="15623" max="15623" width="8.140625" style="2658" bestFit="1" customWidth="1"/>
    <col min="15624" max="15624" width="4.42578125" style="2658" bestFit="1" customWidth="1"/>
    <col min="15625" max="15625" width="2.42578125" style="2658" customWidth="1"/>
    <col min="15626" max="15626" width="10.42578125" style="2658" bestFit="1" customWidth="1"/>
    <col min="15627" max="15627" width="8.85546875" style="2658" customWidth="1"/>
    <col min="15628" max="15628" width="11" style="2658" customWidth="1"/>
    <col min="15629" max="15629" width="10.42578125" style="2658" bestFit="1" customWidth="1"/>
    <col min="15630" max="15630" width="10.5703125" style="2658" customWidth="1"/>
    <col min="15631" max="15631" width="8.7109375" style="2658" bestFit="1" customWidth="1"/>
    <col min="15632" max="15632" width="10.42578125" style="2658" bestFit="1" customWidth="1"/>
    <col min="15633" max="15633" width="10" style="2658" bestFit="1" customWidth="1"/>
    <col min="15634" max="15634" width="12.7109375" style="2658" customWidth="1"/>
    <col min="15635" max="15871" width="8.85546875" style="2658"/>
    <col min="15872" max="15872" width="7" style="2658" customWidth="1"/>
    <col min="15873" max="15873" width="53.140625" style="2658" customWidth="1"/>
    <col min="15874" max="15874" width="4.85546875" style="2658" bestFit="1" customWidth="1"/>
    <col min="15875" max="15875" width="6" style="2658" bestFit="1" customWidth="1"/>
    <col min="15876" max="15876" width="9.140625" style="2658" bestFit="1" customWidth="1"/>
    <col min="15877" max="15877" width="9.7109375" style="2658" customWidth="1"/>
    <col min="15878" max="15878" width="4.42578125" style="2658" bestFit="1" customWidth="1"/>
    <col min="15879" max="15879" width="8.140625" style="2658" bestFit="1" customWidth="1"/>
    <col min="15880" max="15880" width="4.42578125" style="2658" bestFit="1" customWidth="1"/>
    <col min="15881" max="15881" width="2.42578125" style="2658" customWidth="1"/>
    <col min="15882" max="15882" width="10.42578125" style="2658" bestFit="1" customWidth="1"/>
    <col min="15883" max="15883" width="8.85546875" style="2658" customWidth="1"/>
    <col min="15884" max="15884" width="11" style="2658" customWidth="1"/>
    <col min="15885" max="15885" width="10.42578125" style="2658" bestFit="1" customWidth="1"/>
    <col min="15886" max="15886" width="10.5703125" style="2658" customWidth="1"/>
    <col min="15887" max="15887" width="8.7109375" style="2658" bestFit="1" customWidth="1"/>
    <col min="15888" max="15888" width="10.42578125" style="2658" bestFit="1" customWidth="1"/>
    <col min="15889" max="15889" width="10" style="2658" bestFit="1" customWidth="1"/>
    <col min="15890" max="15890" width="12.7109375" style="2658" customWidth="1"/>
    <col min="15891" max="16127" width="8.85546875" style="2658"/>
    <col min="16128" max="16128" width="7" style="2658" customWidth="1"/>
    <col min="16129" max="16129" width="53.140625" style="2658" customWidth="1"/>
    <col min="16130" max="16130" width="4.85546875" style="2658" bestFit="1" customWidth="1"/>
    <col min="16131" max="16131" width="6" style="2658" bestFit="1" customWidth="1"/>
    <col min="16132" max="16132" width="9.140625" style="2658" bestFit="1" customWidth="1"/>
    <col min="16133" max="16133" width="9.7109375" style="2658" customWidth="1"/>
    <col min="16134" max="16134" width="4.42578125" style="2658" bestFit="1" customWidth="1"/>
    <col min="16135" max="16135" width="8.140625" style="2658" bestFit="1" customWidth="1"/>
    <col min="16136" max="16136" width="4.42578125" style="2658" bestFit="1" customWidth="1"/>
    <col min="16137" max="16137" width="2.42578125" style="2658" customWidth="1"/>
    <col min="16138" max="16138" width="10.42578125" style="2658" bestFit="1" customWidth="1"/>
    <col min="16139" max="16139" width="8.85546875" style="2658" customWidth="1"/>
    <col min="16140" max="16140" width="11" style="2658" customWidth="1"/>
    <col min="16141" max="16141" width="10.42578125" style="2658" bestFit="1" customWidth="1"/>
    <col min="16142" max="16142" width="10.5703125" style="2658" customWidth="1"/>
    <col min="16143" max="16143" width="8.7109375" style="2658" bestFit="1" customWidth="1"/>
    <col min="16144" max="16144" width="10.42578125" style="2658" bestFit="1" customWidth="1"/>
    <col min="16145" max="16145" width="10" style="2658" bestFit="1" customWidth="1"/>
    <col min="16146" max="16146" width="12.7109375" style="2658" customWidth="1"/>
    <col min="16147" max="16384" width="8.85546875" style="2658"/>
  </cols>
  <sheetData>
    <row r="1" spans="1:25" s="2679" customFormat="1" ht="24" customHeight="1">
      <c r="A1" s="2674" t="s">
        <v>2713</v>
      </c>
      <c r="B1" s="2675" t="s">
        <v>2714</v>
      </c>
      <c r="C1" s="2869" t="s">
        <v>2058</v>
      </c>
      <c r="D1" s="2677" t="s">
        <v>39</v>
      </c>
      <c r="E1" s="2676" t="s">
        <v>3148</v>
      </c>
      <c r="F1" s="2678" t="s">
        <v>2716</v>
      </c>
      <c r="G1" s="3056"/>
      <c r="H1" s="3057"/>
      <c r="I1" s="3057"/>
      <c r="J1" s="3058"/>
      <c r="K1" s="3059"/>
      <c r="L1" s="3056"/>
      <c r="M1" s="3060"/>
      <c r="N1" s="3060"/>
      <c r="O1" s="3060"/>
      <c r="P1" s="3056"/>
      <c r="Q1" s="3059"/>
      <c r="R1" s="3058"/>
      <c r="S1" s="3061"/>
      <c r="T1" s="3062"/>
      <c r="U1" s="3062"/>
      <c r="V1" s="3063"/>
      <c r="W1" s="3064"/>
      <c r="X1" s="3064"/>
      <c r="Y1" s="3064"/>
    </row>
    <row r="2" spans="1:25" s="2679" customFormat="1" ht="13.5" customHeight="1">
      <c r="A2" s="2674"/>
      <c r="B2" s="2675"/>
      <c r="C2" s="2869"/>
      <c r="D2" s="2680"/>
      <c r="E2" s="2681"/>
      <c r="F2" s="2682"/>
      <c r="G2" s="3056"/>
      <c r="H2" s="3057"/>
      <c r="I2" s="3057"/>
      <c r="J2" s="3065"/>
      <c r="K2" s="3059"/>
      <c r="L2" s="3060"/>
      <c r="M2" s="3056"/>
      <c r="N2" s="3060"/>
      <c r="O2" s="3056"/>
      <c r="P2" s="3060"/>
      <c r="Q2" s="3066"/>
      <c r="R2" s="3065"/>
      <c r="S2" s="3067"/>
      <c r="T2" s="3068"/>
      <c r="U2" s="3068"/>
      <c r="V2" s="3057"/>
      <c r="W2" s="3064"/>
      <c r="X2" s="3064"/>
      <c r="Y2" s="3064"/>
    </row>
    <row r="3" spans="1:25" s="2679" customFormat="1" ht="13.5" customHeight="1">
      <c r="A3" s="2674"/>
      <c r="B3" s="2675"/>
      <c r="C3" s="2869"/>
      <c r="D3" s="2680"/>
      <c r="E3" s="2681"/>
      <c r="F3" s="2682"/>
      <c r="G3" s="3056"/>
      <c r="H3" s="3057"/>
      <c r="I3" s="3057"/>
      <c r="J3" s="3065"/>
      <c r="K3" s="3059"/>
      <c r="L3" s="3060"/>
      <c r="M3" s="3056"/>
      <c r="N3" s="3060"/>
      <c r="O3" s="3056"/>
      <c r="P3" s="3060"/>
      <c r="Q3" s="3066"/>
      <c r="R3" s="3065"/>
      <c r="S3" s="3067"/>
      <c r="T3" s="3068"/>
      <c r="U3" s="3068"/>
      <c r="V3" s="3057"/>
      <c r="W3" s="3064"/>
      <c r="X3" s="3064"/>
      <c r="Y3" s="3064"/>
    </row>
    <row r="4" spans="1:25" s="2679" customFormat="1" ht="15.75">
      <c r="A4" s="2683" t="s">
        <v>3949</v>
      </c>
      <c r="B4" s="2684" t="s">
        <v>3950</v>
      </c>
      <c r="C4" s="2870"/>
      <c r="D4" s="2686"/>
      <c r="E4" s="2685"/>
      <c r="F4" s="2687"/>
      <c r="G4" s="3056"/>
      <c r="H4" s="3057"/>
      <c r="I4" s="3057"/>
      <c r="J4" s="3065"/>
      <c r="K4" s="3059"/>
      <c r="L4" s="3060"/>
      <c r="M4" s="3056"/>
      <c r="N4" s="3060"/>
      <c r="O4" s="3056"/>
      <c r="P4" s="3060"/>
      <c r="Q4" s="3066"/>
      <c r="R4" s="3065"/>
      <c r="S4" s="3067"/>
      <c r="T4" s="3068"/>
      <c r="U4" s="3068"/>
      <c r="V4" s="3057"/>
      <c r="W4" s="3064"/>
      <c r="X4" s="3064"/>
      <c r="Y4" s="3064"/>
    </row>
    <row r="5" spans="1:25" s="2679" customFormat="1" ht="13.5" customHeight="1">
      <c r="A5" s="2688"/>
      <c r="B5" s="2684"/>
      <c r="C5" s="2870"/>
      <c r="D5" s="2686"/>
      <c r="E5" s="2685"/>
      <c r="F5" s="2687"/>
      <c r="G5" s="3056"/>
      <c r="H5" s="3057"/>
      <c r="I5" s="3057"/>
      <c r="J5" s="3065"/>
      <c r="K5" s="3059"/>
      <c r="L5" s="3060"/>
      <c r="M5" s="3056"/>
      <c r="N5" s="3060"/>
      <c r="O5" s="3056"/>
      <c r="P5" s="3060"/>
      <c r="Q5" s="3066"/>
      <c r="R5" s="3065"/>
      <c r="S5" s="3067"/>
      <c r="T5" s="3068"/>
      <c r="U5" s="3068"/>
      <c r="V5" s="3057"/>
      <c r="W5" s="3064"/>
      <c r="X5" s="3064"/>
      <c r="Y5" s="3064"/>
    </row>
    <row r="6" spans="1:25" ht="38.25">
      <c r="A6" s="2689"/>
      <c r="B6" s="2690" t="s">
        <v>3197</v>
      </c>
      <c r="C6" s="2871"/>
      <c r="D6" s="2686"/>
      <c r="E6" s="3041"/>
      <c r="F6" s="2691"/>
    </row>
    <row r="7" spans="1:25" s="2697" customFormat="1">
      <c r="A7" s="2692"/>
      <c r="B7" s="2693"/>
      <c r="C7" s="2980"/>
      <c r="D7" s="2686"/>
      <c r="E7" s="3042"/>
      <c r="F7" s="2696"/>
      <c r="G7" s="3072"/>
      <c r="H7" s="3072"/>
      <c r="I7" s="3072"/>
      <c r="J7" s="3072"/>
      <c r="K7" s="3072"/>
      <c r="L7" s="3072"/>
      <c r="M7" s="3072"/>
      <c r="N7" s="3072"/>
      <c r="O7" s="3072"/>
      <c r="P7" s="3072"/>
      <c r="Q7" s="3072"/>
      <c r="R7" s="3072"/>
      <c r="S7" s="3072"/>
      <c r="T7" s="3072"/>
      <c r="U7" s="3072"/>
      <c r="V7" s="3072"/>
      <c r="W7" s="3072"/>
      <c r="X7" s="3072"/>
      <c r="Y7" s="3072"/>
    </row>
    <row r="8" spans="1:25" s="2703" customFormat="1">
      <c r="A8" s="2692">
        <f>COUNT(#REF!)+1</f>
        <v>1</v>
      </c>
      <c r="B8" s="2698" t="s">
        <v>3951</v>
      </c>
      <c r="C8" s="2709"/>
      <c r="D8" s="2733"/>
      <c r="E8" s="3043"/>
      <c r="F8" s="2702"/>
      <c r="G8" s="3073"/>
      <c r="H8" s="3073"/>
      <c r="I8" s="3073"/>
      <c r="J8" s="3073"/>
      <c r="K8" s="3073"/>
      <c r="L8" s="3073"/>
      <c r="M8" s="3073"/>
      <c r="N8" s="3073"/>
      <c r="O8" s="3073"/>
      <c r="P8" s="3073"/>
      <c r="Q8" s="3073"/>
      <c r="R8" s="3073"/>
      <c r="S8" s="3073"/>
      <c r="T8" s="3073"/>
      <c r="U8" s="3073"/>
      <c r="V8" s="3073"/>
      <c r="W8" s="3073"/>
      <c r="X8" s="3073"/>
      <c r="Y8" s="3073"/>
    </row>
    <row r="9" spans="1:25" s="2703" customFormat="1">
      <c r="A9" s="2692"/>
      <c r="B9" s="2740"/>
      <c r="C9" s="2709"/>
      <c r="D9" s="2733"/>
      <c r="E9" s="3043"/>
      <c r="F9" s="2702"/>
      <c r="G9" s="3073"/>
      <c r="H9" s="3073"/>
      <c r="I9" s="3073"/>
      <c r="J9" s="3073"/>
      <c r="K9" s="3073"/>
      <c r="L9" s="3073"/>
      <c r="M9" s="3073"/>
      <c r="N9" s="3073"/>
      <c r="O9" s="3073"/>
      <c r="P9" s="3073"/>
      <c r="Q9" s="3073"/>
      <c r="R9" s="3073"/>
      <c r="S9" s="3073"/>
      <c r="T9" s="3073"/>
      <c r="U9" s="3073"/>
      <c r="V9" s="3073"/>
      <c r="W9" s="3073"/>
      <c r="X9" s="3073"/>
      <c r="Y9" s="3073"/>
    </row>
    <row r="10" spans="1:25" s="2703" customFormat="1" ht="90">
      <c r="A10" s="2692"/>
      <c r="B10" s="3024" t="s">
        <v>3952</v>
      </c>
      <c r="C10" s="3025"/>
      <c r="D10" s="2763"/>
      <c r="E10" s="3043"/>
      <c r="F10" s="2702"/>
      <c r="G10" s="3073"/>
      <c r="H10" s="3073"/>
      <c r="I10" s="3073"/>
      <c r="J10" s="3073"/>
      <c r="K10" s="3073"/>
      <c r="L10" s="3073"/>
      <c r="M10" s="3073"/>
      <c r="N10" s="3073"/>
      <c r="O10" s="3073"/>
      <c r="P10" s="3073"/>
      <c r="Q10" s="3073"/>
      <c r="R10" s="3073"/>
      <c r="S10" s="3073"/>
      <c r="T10" s="3073"/>
      <c r="U10" s="3073"/>
      <c r="V10" s="3073"/>
      <c r="W10" s="3073"/>
      <c r="X10" s="3073"/>
      <c r="Y10" s="3073"/>
    </row>
    <row r="11" spans="1:25" s="2703" customFormat="1" ht="15">
      <c r="A11" s="3025"/>
      <c r="B11" s="3026" t="s">
        <v>3272</v>
      </c>
      <c r="C11" s="3025"/>
      <c r="D11" s="2763"/>
      <c r="E11" s="3043"/>
      <c r="F11" s="2702"/>
      <c r="G11" s="3073"/>
      <c r="H11" s="3073"/>
      <c r="I11" s="3073"/>
      <c r="J11" s="3073"/>
      <c r="K11" s="3073"/>
      <c r="L11" s="3073"/>
      <c r="M11" s="3073"/>
      <c r="N11" s="3073"/>
      <c r="O11" s="3073"/>
      <c r="P11" s="3073"/>
      <c r="Q11" s="3073"/>
      <c r="R11" s="3073"/>
      <c r="S11" s="3073"/>
      <c r="T11" s="3073"/>
      <c r="U11" s="3073"/>
      <c r="V11" s="3073"/>
      <c r="W11" s="3073"/>
      <c r="X11" s="3073"/>
      <c r="Y11" s="3073"/>
    </row>
    <row r="12" spans="1:25" s="2703" customFormat="1" ht="15">
      <c r="A12" s="3025"/>
      <c r="B12" s="3027" t="s">
        <v>3953</v>
      </c>
      <c r="C12" s="3025"/>
      <c r="D12" s="2763"/>
      <c r="E12" s="3043"/>
      <c r="F12" s="2702"/>
      <c r="G12" s="3073"/>
      <c r="H12" s="3073"/>
      <c r="I12" s="3073"/>
      <c r="J12" s="3073"/>
      <c r="K12" s="3073"/>
      <c r="L12" s="3073"/>
      <c r="M12" s="3073"/>
      <c r="N12" s="3073"/>
      <c r="O12" s="3073"/>
      <c r="P12" s="3073"/>
      <c r="Q12" s="3073"/>
      <c r="R12" s="3073"/>
      <c r="S12" s="3073"/>
      <c r="T12" s="3073"/>
      <c r="U12" s="3073"/>
      <c r="V12" s="3073"/>
      <c r="W12" s="3073"/>
      <c r="X12" s="3073"/>
      <c r="Y12" s="3073"/>
    </row>
    <row r="13" spans="1:25" s="2703" customFormat="1" ht="15">
      <c r="A13" s="3025"/>
      <c r="B13" s="3027" t="s">
        <v>3954</v>
      </c>
      <c r="C13" s="3025"/>
      <c r="D13" s="2763"/>
      <c r="E13" s="3043"/>
      <c r="F13" s="2702"/>
      <c r="G13" s="3073"/>
      <c r="H13" s="3073"/>
      <c r="I13" s="3073"/>
      <c r="J13" s="3073"/>
      <c r="K13" s="3073"/>
      <c r="L13" s="3073"/>
      <c r="M13" s="3073"/>
      <c r="N13" s="3073"/>
      <c r="O13" s="3073"/>
      <c r="P13" s="3073"/>
      <c r="Q13" s="3073"/>
      <c r="R13" s="3073"/>
      <c r="S13" s="3073"/>
      <c r="T13" s="3073"/>
      <c r="U13" s="3073"/>
      <c r="V13" s="3073"/>
      <c r="W13" s="3073"/>
      <c r="X13" s="3073"/>
      <c r="Y13" s="3073"/>
    </row>
    <row r="14" spans="1:25" s="2703" customFormat="1" ht="15">
      <c r="A14" s="3025"/>
      <c r="B14" s="3027" t="s">
        <v>3955</v>
      </c>
      <c r="C14" s="3025"/>
      <c r="D14" s="2763"/>
      <c r="E14" s="3043"/>
      <c r="F14" s="2702"/>
      <c r="G14" s="3073"/>
      <c r="H14" s="3073"/>
      <c r="I14" s="3073"/>
      <c r="J14" s="3073"/>
      <c r="K14" s="3073"/>
      <c r="L14" s="3073"/>
      <c r="M14" s="3073"/>
      <c r="N14" s="3073"/>
      <c r="O14" s="3073"/>
      <c r="P14" s="3073"/>
      <c r="Q14" s="3073"/>
      <c r="R14" s="3073"/>
      <c r="S14" s="3073"/>
      <c r="T14" s="3073"/>
      <c r="U14" s="3073"/>
      <c r="V14" s="3073"/>
      <c r="W14" s="3073"/>
      <c r="X14" s="3073"/>
      <c r="Y14" s="3073"/>
    </row>
    <row r="15" spans="1:25" s="2703" customFormat="1" ht="15">
      <c r="A15" s="3025"/>
      <c r="B15" s="3027" t="s">
        <v>3956</v>
      </c>
      <c r="C15" s="3025"/>
      <c r="D15" s="2763"/>
      <c r="E15" s="3043"/>
      <c r="F15" s="2702"/>
      <c r="G15" s="3073"/>
      <c r="H15" s="3073"/>
      <c r="I15" s="3073"/>
      <c r="J15" s="3073"/>
      <c r="K15" s="3073"/>
      <c r="L15" s="3073"/>
      <c r="M15" s="3073"/>
      <c r="N15" s="3073"/>
      <c r="O15" s="3073"/>
      <c r="P15" s="3073"/>
      <c r="Q15" s="3073"/>
      <c r="R15" s="3073"/>
      <c r="S15" s="3073"/>
      <c r="T15" s="3073"/>
      <c r="U15" s="3073"/>
      <c r="V15" s="3073"/>
      <c r="W15" s="3073"/>
      <c r="X15" s="3073"/>
      <c r="Y15" s="3073"/>
    </row>
    <row r="16" spans="1:25" s="2703" customFormat="1" ht="15">
      <c r="A16" s="3025"/>
      <c r="B16" s="3027" t="s">
        <v>3957</v>
      </c>
      <c r="C16" s="3025"/>
      <c r="D16" s="2763"/>
      <c r="E16" s="3043"/>
      <c r="F16" s="2702"/>
      <c r="G16" s="3073"/>
      <c r="H16" s="3073"/>
      <c r="I16" s="3073"/>
      <c r="J16" s="3073"/>
      <c r="K16" s="3073"/>
      <c r="L16" s="3073"/>
      <c r="M16" s="3073"/>
      <c r="N16" s="3073"/>
      <c r="O16" s="3073"/>
      <c r="P16" s="3073"/>
      <c r="Q16" s="3073"/>
      <c r="R16" s="3073"/>
      <c r="S16" s="3073"/>
      <c r="T16" s="3073"/>
      <c r="U16" s="3073"/>
      <c r="V16" s="3073"/>
      <c r="W16" s="3073"/>
      <c r="X16" s="3073"/>
      <c r="Y16" s="3073"/>
    </row>
    <row r="17" spans="1:25" s="2703" customFormat="1" ht="15">
      <c r="A17" s="3025"/>
      <c r="B17" s="3027" t="s">
        <v>3958</v>
      </c>
      <c r="C17" s="3025"/>
      <c r="D17" s="2763"/>
      <c r="E17" s="3043"/>
      <c r="F17" s="2702"/>
      <c r="G17" s="3073"/>
      <c r="H17" s="3073"/>
      <c r="I17" s="3073"/>
      <c r="J17" s="3073"/>
      <c r="K17" s="3073"/>
      <c r="L17" s="3073"/>
      <c r="M17" s="3073"/>
      <c r="N17" s="3073"/>
      <c r="O17" s="3073"/>
      <c r="P17" s="3073"/>
      <c r="Q17" s="3073"/>
      <c r="R17" s="3073"/>
      <c r="S17" s="3073"/>
      <c r="T17" s="3073"/>
      <c r="U17" s="3073"/>
      <c r="V17" s="3073"/>
      <c r="W17" s="3073"/>
      <c r="X17" s="3073"/>
      <c r="Y17" s="3073"/>
    </row>
    <row r="18" spans="1:25" s="2703" customFormat="1" ht="15">
      <c r="A18" s="3025"/>
      <c r="B18" s="3028" t="s">
        <v>3959</v>
      </c>
      <c r="C18" s="3025"/>
      <c r="D18" s="2763"/>
      <c r="E18" s="3043"/>
      <c r="F18" s="2702"/>
      <c r="G18" s="3073"/>
      <c r="H18" s="3073"/>
      <c r="I18" s="3073"/>
      <c r="J18" s="3073"/>
      <c r="K18" s="3073"/>
      <c r="L18" s="3073"/>
      <c r="M18" s="3073"/>
      <c r="N18" s="3073"/>
      <c r="O18" s="3073"/>
      <c r="P18" s="3073"/>
      <c r="Q18" s="3073"/>
      <c r="R18" s="3073"/>
      <c r="S18" s="3073"/>
      <c r="T18" s="3073"/>
      <c r="U18" s="3073"/>
      <c r="V18" s="3073"/>
      <c r="W18" s="3073"/>
      <c r="X18" s="3073"/>
      <c r="Y18" s="3073"/>
    </row>
    <row r="19" spans="1:25" s="2703" customFormat="1" ht="15">
      <c r="A19" s="2746" t="s">
        <v>3960</v>
      </c>
      <c r="B19" s="3029" t="s">
        <v>3961</v>
      </c>
      <c r="C19" s="2924" t="s">
        <v>1841</v>
      </c>
      <c r="D19" s="2763">
        <v>2</v>
      </c>
      <c r="E19" s="3045"/>
      <c r="F19" s="2713"/>
      <c r="G19" s="3073"/>
      <c r="H19" s="3073"/>
      <c r="I19" s="3073"/>
      <c r="J19" s="3073"/>
      <c r="K19" s="3073"/>
      <c r="L19" s="3073"/>
      <c r="M19" s="3073"/>
      <c r="N19" s="3073"/>
      <c r="O19" s="3073"/>
      <c r="P19" s="3073"/>
      <c r="Q19" s="3073"/>
      <c r="R19" s="3073"/>
      <c r="S19" s="3073"/>
      <c r="T19" s="3073"/>
      <c r="U19" s="3073"/>
      <c r="V19" s="3073"/>
      <c r="W19" s="3073"/>
      <c r="X19" s="3073"/>
      <c r="Y19" s="3073"/>
    </row>
    <row r="20" spans="1:25" s="2703" customFormat="1" ht="15">
      <c r="A20" s="2746"/>
      <c r="B20" s="3029"/>
      <c r="C20" s="2924"/>
      <c r="D20" s="2763"/>
      <c r="E20" s="3045"/>
      <c r="F20" s="2713"/>
      <c r="G20" s="3073"/>
      <c r="H20" s="3073"/>
      <c r="I20" s="3073"/>
      <c r="J20" s="3073"/>
      <c r="K20" s="3073"/>
      <c r="L20" s="3073"/>
      <c r="M20" s="3073"/>
      <c r="N20" s="3073"/>
      <c r="O20" s="3073"/>
      <c r="P20" s="3073"/>
      <c r="Q20" s="3073"/>
      <c r="R20" s="3073"/>
      <c r="S20" s="3073"/>
      <c r="T20" s="3073"/>
      <c r="U20" s="3073"/>
      <c r="V20" s="3073"/>
      <c r="W20" s="3073"/>
      <c r="X20" s="3073"/>
      <c r="Y20" s="3073"/>
    </row>
    <row r="21" spans="1:25" s="2703" customFormat="1" ht="90">
      <c r="A21" s="2721"/>
      <c r="B21" s="3024" t="s">
        <v>3952</v>
      </c>
      <c r="C21" s="3025"/>
      <c r="D21" s="2763"/>
      <c r="E21" s="3043"/>
      <c r="F21" s="2702"/>
      <c r="G21" s="3073"/>
      <c r="H21" s="3073"/>
      <c r="I21" s="3073"/>
      <c r="J21" s="3073"/>
      <c r="K21" s="3073"/>
      <c r="L21" s="3073"/>
      <c r="M21" s="3073"/>
      <c r="N21" s="3073"/>
      <c r="O21" s="3073"/>
      <c r="P21" s="3073"/>
      <c r="Q21" s="3073"/>
      <c r="R21" s="3073"/>
      <c r="S21" s="3073"/>
      <c r="T21" s="3073"/>
      <c r="U21" s="3073"/>
      <c r="V21" s="3073"/>
      <c r="W21" s="3073"/>
      <c r="X21" s="3073"/>
      <c r="Y21" s="3073"/>
    </row>
    <row r="22" spans="1:25" s="2703" customFormat="1" ht="15">
      <c r="A22" s="3025"/>
      <c r="B22" s="3026" t="s">
        <v>3272</v>
      </c>
      <c r="C22" s="3025"/>
      <c r="D22" s="2763"/>
      <c r="E22" s="3043"/>
      <c r="F22" s="2702"/>
      <c r="G22" s="3073"/>
      <c r="H22" s="3073"/>
      <c r="I22" s="3073"/>
      <c r="J22" s="3073"/>
      <c r="K22" s="3073"/>
      <c r="L22" s="3073"/>
      <c r="M22" s="3073"/>
      <c r="N22" s="3073"/>
      <c r="O22" s="3073"/>
      <c r="P22" s="3073"/>
      <c r="Q22" s="3073"/>
      <c r="R22" s="3073"/>
      <c r="S22" s="3073"/>
      <c r="T22" s="3073"/>
      <c r="U22" s="3073"/>
      <c r="V22" s="3073"/>
      <c r="W22" s="3073"/>
      <c r="X22" s="3073"/>
      <c r="Y22" s="3073"/>
    </row>
    <row r="23" spans="1:25" s="2703" customFormat="1" ht="15">
      <c r="A23" s="3025"/>
      <c r="B23" s="3027" t="s">
        <v>3953</v>
      </c>
      <c r="C23" s="3025"/>
      <c r="D23" s="2763"/>
      <c r="E23" s="3043"/>
      <c r="F23" s="2702"/>
      <c r="G23" s="3073"/>
      <c r="H23" s="3073"/>
      <c r="I23" s="3073"/>
      <c r="J23" s="3073"/>
      <c r="K23" s="3073"/>
      <c r="L23" s="3073"/>
      <c r="M23" s="3073"/>
      <c r="N23" s="3073"/>
      <c r="O23" s="3073"/>
      <c r="P23" s="3073"/>
      <c r="Q23" s="3073"/>
      <c r="R23" s="3073"/>
      <c r="S23" s="3073"/>
      <c r="T23" s="3073"/>
      <c r="U23" s="3073"/>
      <c r="V23" s="3073"/>
      <c r="W23" s="3073"/>
      <c r="X23" s="3073"/>
      <c r="Y23" s="3073"/>
    </row>
    <row r="24" spans="1:25" s="2703" customFormat="1" ht="15">
      <c r="A24" s="3025"/>
      <c r="B24" s="3027" t="s">
        <v>3954</v>
      </c>
      <c r="C24" s="3025"/>
      <c r="D24" s="2763"/>
      <c r="E24" s="3043"/>
      <c r="F24" s="2702"/>
      <c r="G24" s="3073"/>
      <c r="H24" s="3073"/>
      <c r="I24" s="3073"/>
      <c r="J24" s="3073"/>
      <c r="K24" s="3073"/>
      <c r="L24" s="3073"/>
      <c r="M24" s="3073"/>
      <c r="N24" s="3073"/>
      <c r="O24" s="3073"/>
      <c r="P24" s="3073"/>
      <c r="Q24" s="3073"/>
      <c r="R24" s="3073"/>
      <c r="S24" s="3073"/>
      <c r="T24" s="3073"/>
      <c r="U24" s="3073"/>
      <c r="V24" s="3073"/>
      <c r="W24" s="3073"/>
      <c r="X24" s="3073"/>
      <c r="Y24" s="3073"/>
    </row>
    <row r="25" spans="1:25" s="2703" customFormat="1" ht="15">
      <c r="A25" s="3025"/>
      <c r="B25" s="3027" t="s">
        <v>3955</v>
      </c>
      <c r="C25" s="3025"/>
      <c r="D25" s="2763"/>
      <c r="E25" s="3043"/>
      <c r="F25" s="2702"/>
      <c r="G25" s="3073"/>
      <c r="H25" s="3073"/>
      <c r="I25" s="3073"/>
      <c r="J25" s="3073"/>
      <c r="K25" s="3073"/>
      <c r="L25" s="3073"/>
      <c r="M25" s="3073"/>
      <c r="N25" s="3073"/>
      <c r="O25" s="3073"/>
      <c r="P25" s="3073"/>
      <c r="Q25" s="3073"/>
      <c r="R25" s="3073"/>
      <c r="S25" s="3073"/>
      <c r="T25" s="3073"/>
      <c r="U25" s="3073"/>
      <c r="V25" s="3073"/>
      <c r="W25" s="3073"/>
      <c r="X25" s="3073"/>
      <c r="Y25" s="3073"/>
    </row>
    <row r="26" spans="1:25" s="2703" customFormat="1" ht="15">
      <c r="A26" s="3025"/>
      <c r="B26" s="3027" t="s">
        <v>3956</v>
      </c>
      <c r="C26" s="3025"/>
      <c r="D26" s="2763"/>
      <c r="E26" s="3043"/>
      <c r="F26" s="2702"/>
      <c r="G26" s="3073"/>
      <c r="H26" s="3073"/>
      <c r="I26" s="3073"/>
      <c r="J26" s="3073"/>
      <c r="K26" s="3073"/>
      <c r="L26" s="3073"/>
      <c r="M26" s="3073"/>
      <c r="N26" s="3073"/>
      <c r="O26" s="3073"/>
      <c r="P26" s="3073"/>
      <c r="Q26" s="3073"/>
      <c r="R26" s="3073"/>
      <c r="S26" s="3073"/>
      <c r="T26" s="3073"/>
      <c r="U26" s="3073"/>
      <c r="V26" s="3073"/>
      <c r="W26" s="3073"/>
      <c r="X26" s="3073"/>
      <c r="Y26" s="3073"/>
    </row>
    <row r="27" spans="1:25" s="2703" customFormat="1" ht="15">
      <c r="A27" s="3025"/>
      <c r="B27" s="3027" t="s">
        <v>3957</v>
      </c>
      <c r="C27" s="3025"/>
      <c r="D27" s="2763"/>
      <c r="E27" s="3043"/>
      <c r="F27" s="2702"/>
      <c r="G27" s="3073"/>
      <c r="H27" s="3073"/>
      <c r="I27" s="3073"/>
      <c r="J27" s="3073"/>
      <c r="K27" s="3073"/>
      <c r="L27" s="3073"/>
      <c r="M27" s="3073"/>
      <c r="N27" s="3073"/>
      <c r="O27" s="3073"/>
      <c r="P27" s="3073"/>
      <c r="Q27" s="3073"/>
      <c r="R27" s="3073"/>
      <c r="S27" s="3073"/>
      <c r="T27" s="3073"/>
      <c r="U27" s="3073"/>
      <c r="V27" s="3073"/>
      <c r="W27" s="3073"/>
      <c r="X27" s="3073"/>
      <c r="Y27" s="3073"/>
    </row>
    <row r="28" spans="1:25" s="2703" customFormat="1" ht="15">
      <c r="A28" s="3025"/>
      <c r="B28" s="3027" t="s">
        <v>3958</v>
      </c>
      <c r="C28" s="3025"/>
      <c r="D28" s="2763"/>
      <c r="E28" s="3043"/>
      <c r="F28" s="2702"/>
      <c r="G28" s="3073"/>
      <c r="H28" s="3073"/>
      <c r="I28" s="3073"/>
      <c r="J28" s="3073"/>
      <c r="K28" s="3073"/>
      <c r="L28" s="3073"/>
      <c r="M28" s="3073"/>
      <c r="N28" s="3073"/>
      <c r="O28" s="3073"/>
      <c r="P28" s="3073"/>
      <c r="Q28" s="3073"/>
      <c r="R28" s="3073"/>
      <c r="S28" s="3073"/>
      <c r="T28" s="3073"/>
      <c r="U28" s="3073"/>
      <c r="V28" s="3073"/>
      <c r="W28" s="3073"/>
      <c r="X28" s="3073"/>
      <c r="Y28" s="3073"/>
    </row>
    <row r="29" spans="1:25" s="2703" customFormat="1" ht="30">
      <c r="A29" s="3025"/>
      <c r="B29" s="3027" t="s">
        <v>3962</v>
      </c>
      <c r="C29" s="3025"/>
      <c r="D29" s="2763"/>
      <c r="E29" s="3043"/>
      <c r="F29" s="2702"/>
      <c r="G29" s="3073"/>
      <c r="H29" s="3073"/>
      <c r="I29" s="3073"/>
      <c r="J29" s="3073"/>
      <c r="K29" s="3073"/>
      <c r="L29" s="3073"/>
      <c r="M29" s="3073"/>
      <c r="N29" s="3073"/>
      <c r="O29" s="3073"/>
      <c r="P29" s="3073"/>
      <c r="Q29" s="3073"/>
      <c r="R29" s="3073"/>
      <c r="S29" s="3073"/>
      <c r="T29" s="3073"/>
      <c r="U29" s="3073"/>
      <c r="V29" s="3073"/>
      <c r="W29" s="3073"/>
      <c r="X29" s="3073"/>
      <c r="Y29" s="3073"/>
    </row>
    <row r="30" spans="1:25" s="2703" customFormat="1" ht="15">
      <c r="A30" s="2746" t="s">
        <v>3960</v>
      </c>
      <c r="B30" s="3029" t="s">
        <v>3963</v>
      </c>
      <c r="C30" s="2924" t="s">
        <v>1841</v>
      </c>
      <c r="D30" s="2763">
        <v>2</v>
      </c>
      <c r="E30" s="3045"/>
      <c r="F30" s="2713"/>
      <c r="G30" s="3073"/>
      <c r="H30" s="3073"/>
      <c r="I30" s="3073"/>
      <c r="J30" s="3073"/>
      <c r="K30" s="3073"/>
      <c r="L30" s="3073"/>
      <c r="M30" s="3073"/>
      <c r="N30" s="3073"/>
      <c r="O30" s="3073"/>
      <c r="P30" s="3073"/>
      <c r="Q30" s="3073"/>
      <c r="R30" s="3073"/>
      <c r="S30" s="3073"/>
      <c r="T30" s="3073"/>
      <c r="U30" s="3073"/>
      <c r="V30" s="3073"/>
      <c r="W30" s="3073"/>
      <c r="X30" s="3073"/>
      <c r="Y30" s="3073"/>
    </row>
    <row r="31" spans="1:25" s="2703" customFormat="1" ht="15">
      <c r="A31" s="3025"/>
      <c r="B31" s="3025"/>
      <c r="C31" s="3025"/>
      <c r="D31" s="2763"/>
      <c r="E31" s="3043"/>
      <c r="F31" s="2702"/>
      <c r="G31" s="3073"/>
      <c r="H31" s="3073"/>
      <c r="I31" s="3073"/>
      <c r="J31" s="3073"/>
      <c r="K31" s="3073"/>
      <c r="L31" s="3073"/>
      <c r="M31" s="3073"/>
      <c r="N31" s="3073"/>
      <c r="O31" s="3073"/>
      <c r="P31" s="3073"/>
      <c r="Q31" s="3073"/>
      <c r="R31" s="3073"/>
      <c r="S31" s="3073"/>
      <c r="T31" s="3073"/>
      <c r="U31" s="3073"/>
      <c r="V31" s="3073"/>
      <c r="W31" s="3073"/>
      <c r="X31" s="3073"/>
      <c r="Y31" s="3073"/>
    </row>
    <row r="32" spans="1:25" s="2703" customFormat="1" ht="135">
      <c r="A32" s="2721"/>
      <c r="B32" s="3024" t="s">
        <v>3964</v>
      </c>
      <c r="C32" s="3025"/>
      <c r="D32" s="2763"/>
      <c r="E32" s="3043"/>
      <c r="F32" s="2702"/>
      <c r="G32" s="3073"/>
      <c r="H32" s="3073"/>
      <c r="I32" s="3073"/>
      <c r="J32" s="3073"/>
      <c r="K32" s="3073"/>
      <c r="L32" s="3073"/>
      <c r="M32" s="3073"/>
      <c r="N32" s="3073"/>
      <c r="O32" s="3073"/>
      <c r="P32" s="3073"/>
      <c r="Q32" s="3073"/>
      <c r="R32" s="3073"/>
      <c r="S32" s="3073"/>
      <c r="T32" s="3073"/>
      <c r="U32" s="3073"/>
      <c r="V32" s="3073"/>
      <c r="W32" s="3073"/>
      <c r="X32" s="3073"/>
      <c r="Y32" s="3073"/>
    </row>
    <row r="33" spans="1:25" s="2703" customFormat="1" ht="15">
      <c r="A33" s="2746" t="s">
        <v>3960</v>
      </c>
      <c r="B33" s="3030" t="s">
        <v>3965</v>
      </c>
      <c r="C33" s="3025"/>
      <c r="D33" s="2763"/>
      <c r="E33" s="3043"/>
      <c r="F33" s="2702"/>
      <c r="G33" s="3073"/>
      <c r="H33" s="3073"/>
      <c r="I33" s="3073"/>
      <c r="J33" s="3073"/>
      <c r="K33" s="3073"/>
      <c r="L33" s="3073"/>
      <c r="M33" s="3073"/>
      <c r="N33" s="3073"/>
      <c r="O33" s="3073"/>
      <c r="P33" s="3073"/>
      <c r="Q33" s="3073"/>
      <c r="R33" s="3073"/>
      <c r="S33" s="3073"/>
      <c r="T33" s="3073"/>
      <c r="U33" s="3073"/>
      <c r="V33" s="3073"/>
      <c r="W33" s="3073"/>
      <c r="X33" s="3073"/>
      <c r="Y33" s="3073"/>
    </row>
    <row r="34" spans="1:25" s="2703" customFormat="1" ht="15">
      <c r="A34" s="3025"/>
      <c r="B34" s="3031" t="s">
        <v>3966</v>
      </c>
      <c r="C34" s="2924" t="s">
        <v>1841</v>
      </c>
      <c r="D34" s="2763">
        <v>24</v>
      </c>
      <c r="E34" s="3045"/>
      <c r="F34" s="2713"/>
      <c r="G34" s="3073"/>
      <c r="H34" s="3073"/>
      <c r="I34" s="3073"/>
      <c r="J34" s="3073"/>
      <c r="K34" s="3073"/>
      <c r="L34" s="3073"/>
      <c r="M34" s="3073"/>
      <c r="N34" s="3073"/>
      <c r="O34" s="3073"/>
      <c r="P34" s="3073"/>
      <c r="Q34" s="3073"/>
      <c r="R34" s="3073"/>
      <c r="S34" s="3073"/>
      <c r="T34" s="3073"/>
      <c r="U34" s="3073"/>
      <c r="V34" s="3073"/>
      <c r="W34" s="3073"/>
      <c r="X34" s="3073"/>
      <c r="Y34" s="3073"/>
    </row>
    <row r="35" spans="1:25" s="2703" customFormat="1">
      <c r="A35" s="2692"/>
      <c r="B35" s="2740"/>
      <c r="C35" s="2709"/>
      <c r="D35" s="2733"/>
      <c r="E35" s="3043"/>
      <c r="F35" s="2702"/>
      <c r="G35" s="3073"/>
      <c r="H35" s="3073"/>
      <c r="I35" s="3073"/>
      <c r="J35" s="3073"/>
      <c r="K35" s="3073"/>
      <c r="L35" s="3073"/>
      <c r="M35" s="3073"/>
      <c r="N35" s="3073"/>
      <c r="O35" s="3073"/>
      <c r="P35" s="3073"/>
      <c r="Q35" s="3073"/>
      <c r="R35" s="3073"/>
      <c r="S35" s="3073"/>
      <c r="T35" s="3073"/>
      <c r="U35" s="3073"/>
      <c r="V35" s="3073"/>
      <c r="W35" s="3073"/>
      <c r="X35" s="3073"/>
      <c r="Y35" s="3073"/>
    </row>
    <row r="36" spans="1:25" s="2703" customFormat="1">
      <c r="A36" s="2692"/>
      <c r="B36" s="2740" t="s">
        <v>3967</v>
      </c>
      <c r="C36" s="2709" t="s">
        <v>73</v>
      </c>
      <c r="D36" s="2713">
        <v>1</v>
      </c>
      <c r="E36" s="3045"/>
      <c r="F36" s="2713">
        <f>D36*E36</f>
        <v>0</v>
      </c>
      <c r="G36" s="3073"/>
      <c r="H36" s="3073"/>
      <c r="I36" s="3073"/>
      <c r="J36" s="3073"/>
      <c r="K36" s="3073"/>
      <c r="L36" s="3073"/>
      <c r="M36" s="3073"/>
      <c r="N36" s="3073"/>
      <c r="O36" s="3073"/>
      <c r="P36" s="3073"/>
      <c r="Q36" s="3073"/>
      <c r="R36" s="3073"/>
      <c r="S36" s="3073"/>
      <c r="T36" s="3073"/>
      <c r="U36" s="3073"/>
      <c r="V36" s="3073"/>
      <c r="W36" s="3073"/>
      <c r="X36" s="3073"/>
      <c r="Y36" s="3073"/>
    </row>
    <row r="37" spans="1:25" s="2703" customFormat="1">
      <c r="A37" s="2692"/>
      <c r="B37" s="2740"/>
      <c r="C37" s="2709"/>
      <c r="D37" s="2733"/>
      <c r="E37" s="3043"/>
      <c r="F37" s="2702"/>
      <c r="G37" s="3073"/>
      <c r="H37" s="3073"/>
      <c r="I37" s="3073"/>
      <c r="J37" s="3073"/>
      <c r="K37" s="3073"/>
      <c r="L37" s="3073"/>
      <c r="M37" s="3073"/>
      <c r="N37" s="3073"/>
      <c r="O37" s="3073"/>
      <c r="P37" s="3073"/>
      <c r="Q37" s="3073"/>
      <c r="R37" s="3073"/>
      <c r="S37" s="3073"/>
      <c r="T37" s="3073"/>
      <c r="U37" s="3073"/>
      <c r="V37" s="3073"/>
      <c r="W37" s="3073"/>
      <c r="X37" s="3073"/>
      <c r="Y37" s="3073"/>
    </row>
    <row r="38" spans="1:25" s="2703" customFormat="1" ht="15">
      <c r="A38" s="2764">
        <f>COUNT($A$3:A37)+1</f>
        <v>2</v>
      </c>
      <c r="B38" s="3032" t="s">
        <v>3968</v>
      </c>
      <c r="C38" s="3033"/>
      <c r="D38" s="3034"/>
      <c r="E38" s="3044"/>
      <c r="F38" s="2707"/>
      <c r="G38" s="3073"/>
      <c r="H38" s="3073"/>
      <c r="I38" s="3073"/>
      <c r="J38" s="3073"/>
      <c r="K38" s="3073"/>
      <c r="L38" s="3073"/>
      <c r="M38" s="3073"/>
      <c r="N38" s="3073"/>
      <c r="O38" s="3073"/>
      <c r="P38" s="3073"/>
      <c r="Q38" s="3073"/>
      <c r="R38" s="3073"/>
      <c r="S38" s="3073"/>
      <c r="T38" s="3073"/>
      <c r="U38" s="3073"/>
      <c r="V38" s="3073"/>
      <c r="W38" s="3073"/>
      <c r="X38" s="3073"/>
      <c r="Y38" s="3073"/>
    </row>
    <row r="39" spans="1:25" s="2703" customFormat="1" ht="49.5">
      <c r="A39" s="2692"/>
      <c r="B39" s="2932" t="s">
        <v>3969</v>
      </c>
      <c r="C39" s="3033"/>
      <c r="D39" s="3034"/>
      <c r="E39" s="3044"/>
      <c r="F39" s="2707"/>
      <c r="G39" s="3073"/>
      <c r="H39" s="3073"/>
      <c r="I39" s="3073"/>
      <c r="J39" s="3073"/>
      <c r="K39" s="3073"/>
      <c r="L39" s="3073"/>
      <c r="M39" s="3073"/>
      <c r="N39" s="3073"/>
      <c r="O39" s="3073"/>
      <c r="P39" s="3073"/>
      <c r="Q39" s="3073"/>
      <c r="R39" s="3073"/>
      <c r="S39" s="3073"/>
      <c r="T39" s="3073"/>
      <c r="U39" s="3073"/>
      <c r="V39" s="3073"/>
      <c r="W39" s="3073"/>
      <c r="X39" s="3073"/>
      <c r="Y39" s="3073"/>
    </row>
    <row r="40" spans="1:25" s="2703" customFormat="1" ht="15">
      <c r="A40" s="2692"/>
      <c r="B40" s="2932" t="s">
        <v>3970</v>
      </c>
      <c r="C40" s="3033"/>
      <c r="D40" s="3034"/>
      <c r="E40" s="3044"/>
      <c r="F40" s="2707"/>
      <c r="G40" s="3073"/>
      <c r="H40" s="3073"/>
      <c r="I40" s="3073"/>
      <c r="J40" s="3073"/>
      <c r="K40" s="3073"/>
      <c r="L40" s="3073"/>
      <c r="M40" s="3073"/>
      <c r="N40" s="3073"/>
      <c r="O40" s="3073"/>
      <c r="P40" s="3073"/>
      <c r="Q40" s="3073"/>
      <c r="R40" s="3073"/>
      <c r="S40" s="3073"/>
      <c r="T40" s="3073"/>
      <c r="U40" s="3073"/>
      <c r="V40" s="3073"/>
      <c r="W40" s="3073"/>
      <c r="X40" s="3073"/>
      <c r="Y40" s="3073"/>
    </row>
    <row r="41" spans="1:25" s="2703" customFormat="1">
      <c r="A41" s="2746" t="s">
        <v>2744</v>
      </c>
      <c r="B41" s="2933" t="s">
        <v>3971</v>
      </c>
      <c r="C41" s="3035"/>
      <c r="D41" s="3036"/>
      <c r="E41" s="3081"/>
      <c r="F41" s="2827"/>
      <c r="G41" s="3073"/>
      <c r="H41" s="3073"/>
      <c r="I41" s="3073"/>
      <c r="J41" s="3073"/>
      <c r="K41" s="3073"/>
      <c r="L41" s="3073"/>
      <c r="M41" s="3073"/>
      <c r="N41" s="3073"/>
      <c r="O41" s="3073"/>
      <c r="P41" s="3073"/>
      <c r="Q41" s="3073"/>
      <c r="R41" s="3073"/>
      <c r="S41" s="3073"/>
      <c r="T41" s="3073"/>
      <c r="U41" s="3073"/>
      <c r="V41" s="3073"/>
      <c r="W41" s="3073"/>
      <c r="X41" s="3073"/>
      <c r="Y41" s="3073"/>
    </row>
    <row r="42" spans="1:25" s="2703" customFormat="1">
      <c r="A42" s="2743" t="s">
        <v>3580</v>
      </c>
      <c r="B42" s="2933" t="s">
        <v>3972</v>
      </c>
      <c r="C42" s="2928" t="s">
        <v>84</v>
      </c>
      <c r="D42" s="3034">
        <v>4</v>
      </c>
      <c r="E42" s="3045"/>
      <c r="F42" s="2713">
        <f>D42*E42</f>
        <v>0</v>
      </c>
      <c r="G42" s="3073"/>
      <c r="H42" s="3073"/>
      <c r="I42" s="3073"/>
      <c r="J42" s="3073"/>
      <c r="K42" s="3073"/>
      <c r="L42" s="3073"/>
      <c r="M42" s="3073"/>
      <c r="N42" s="3073"/>
      <c r="O42" s="3073"/>
      <c r="P42" s="3073"/>
      <c r="Q42" s="3073"/>
      <c r="R42" s="3073"/>
      <c r="S42" s="3073"/>
      <c r="T42" s="3073"/>
      <c r="U42" s="3073"/>
      <c r="V42" s="3073"/>
      <c r="W42" s="3073"/>
      <c r="X42" s="3073"/>
      <c r="Y42" s="3073"/>
    </row>
    <row r="43" spans="1:25" s="2703" customFormat="1">
      <c r="A43" s="2709"/>
      <c r="B43" s="2712"/>
      <c r="C43" s="2924"/>
      <c r="D43" s="2714"/>
      <c r="E43" s="3045"/>
      <c r="F43" s="2713"/>
      <c r="G43" s="3073"/>
      <c r="H43" s="3073"/>
      <c r="I43" s="3073"/>
      <c r="J43" s="3073"/>
      <c r="K43" s="3073"/>
      <c r="L43" s="3073"/>
      <c r="M43" s="3073"/>
      <c r="N43" s="3073"/>
      <c r="O43" s="3073"/>
      <c r="P43" s="3073"/>
      <c r="Q43" s="3073"/>
      <c r="R43" s="3073"/>
      <c r="S43" s="3073"/>
      <c r="T43" s="3073"/>
      <c r="U43" s="3073"/>
      <c r="V43" s="3073"/>
      <c r="W43" s="3073"/>
      <c r="X43" s="3073"/>
      <c r="Y43" s="3073"/>
    </row>
    <row r="44" spans="1:25" s="2703" customFormat="1" ht="15">
      <c r="A44" s="2715"/>
      <c r="B44" s="2716"/>
      <c r="C44" s="2925"/>
      <c r="D44" s="2717"/>
      <c r="E44" s="3041"/>
      <c r="F44" s="2707"/>
      <c r="G44" s="3073"/>
      <c r="H44" s="3073"/>
      <c r="I44" s="3073"/>
      <c r="J44" s="3073"/>
      <c r="K44" s="3073"/>
      <c r="L44" s="3073"/>
      <c r="M44" s="3073"/>
      <c r="N44" s="3073"/>
      <c r="O44" s="3073"/>
      <c r="P44" s="3073"/>
      <c r="Q44" s="3073"/>
      <c r="R44" s="3073"/>
      <c r="S44" s="3073"/>
      <c r="T44" s="3073"/>
      <c r="U44" s="3073"/>
      <c r="V44" s="3073"/>
      <c r="W44" s="3073"/>
      <c r="X44" s="3073"/>
      <c r="Y44" s="3073"/>
    </row>
    <row r="45" spans="1:25" s="2703" customFormat="1" ht="15">
      <c r="A45" s="2764">
        <f>COUNT($A$3:A44)+1</f>
        <v>3</v>
      </c>
      <c r="B45" s="3032" t="s">
        <v>3973</v>
      </c>
      <c r="C45" s="3037"/>
      <c r="D45" s="3038"/>
      <c r="E45" s="3041"/>
      <c r="F45" s="2707"/>
      <c r="G45" s="3073"/>
      <c r="H45" s="3073"/>
      <c r="I45" s="3073"/>
      <c r="J45" s="3073"/>
      <c r="K45" s="3073"/>
      <c r="L45" s="3073"/>
      <c r="M45" s="3073"/>
      <c r="N45" s="3073"/>
      <c r="O45" s="3073"/>
      <c r="P45" s="3073"/>
      <c r="Q45" s="3073"/>
      <c r="R45" s="3073"/>
      <c r="S45" s="3073"/>
      <c r="T45" s="3073"/>
      <c r="U45" s="3073"/>
      <c r="V45" s="3073"/>
      <c r="W45" s="3073"/>
      <c r="X45" s="3073"/>
      <c r="Y45" s="3073"/>
    </row>
    <row r="46" spans="1:25" s="2703" customFormat="1" ht="62.25">
      <c r="A46" s="2718"/>
      <c r="B46" s="2932" t="s">
        <v>3974</v>
      </c>
      <c r="C46" s="3037"/>
      <c r="D46" s="3038"/>
      <c r="E46" s="3041"/>
      <c r="F46" s="2707"/>
      <c r="G46" s="3073"/>
      <c r="H46" s="3073"/>
      <c r="I46" s="3073"/>
      <c r="J46" s="3073"/>
      <c r="K46" s="3073"/>
      <c r="L46" s="3073"/>
      <c r="M46" s="3073"/>
      <c r="N46" s="3073"/>
      <c r="O46" s="3073"/>
      <c r="P46" s="3073"/>
      <c r="Q46" s="3073"/>
      <c r="R46" s="3073"/>
      <c r="S46" s="3073"/>
      <c r="T46" s="3073"/>
      <c r="U46" s="3073"/>
      <c r="V46" s="3073"/>
      <c r="W46" s="3073"/>
      <c r="X46" s="3073"/>
      <c r="Y46" s="3073"/>
    </row>
    <row r="47" spans="1:25" s="2703" customFormat="1" ht="15">
      <c r="A47" s="2718"/>
      <c r="B47" s="2932" t="s">
        <v>3970</v>
      </c>
      <c r="C47" s="3037"/>
      <c r="D47" s="3038"/>
      <c r="E47" s="3041"/>
      <c r="F47" s="2707"/>
      <c r="G47" s="3073"/>
      <c r="H47" s="3073"/>
      <c r="I47" s="3073"/>
      <c r="J47" s="3073"/>
      <c r="K47" s="3073"/>
      <c r="L47" s="3073"/>
      <c r="M47" s="3073"/>
      <c r="N47" s="3073"/>
      <c r="O47" s="3073"/>
      <c r="P47" s="3073"/>
      <c r="Q47" s="3073"/>
      <c r="R47" s="3073"/>
      <c r="S47" s="3073"/>
      <c r="T47" s="3073"/>
      <c r="U47" s="3073"/>
      <c r="V47" s="3073"/>
      <c r="W47" s="3073"/>
      <c r="X47" s="3073"/>
      <c r="Y47" s="3073"/>
    </row>
    <row r="48" spans="1:25" s="2703" customFormat="1" ht="15">
      <c r="A48" s="2718"/>
      <c r="B48" s="2933" t="s">
        <v>3971</v>
      </c>
      <c r="C48" s="3035"/>
      <c r="D48" s="3036"/>
      <c r="E48" s="3041"/>
      <c r="F48" s="2707"/>
      <c r="G48" s="3073"/>
      <c r="H48" s="3073"/>
      <c r="I48" s="3073"/>
      <c r="J48" s="3073"/>
      <c r="K48" s="3073"/>
      <c r="L48" s="3073"/>
      <c r="M48" s="3073"/>
      <c r="N48" s="3073"/>
      <c r="O48" s="3073"/>
      <c r="P48" s="3073"/>
      <c r="Q48" s="3073"/>
      <c r="R48" s="3073"/>
      <c r="S48" s="3073"/>
      <c r="T48" s="3073"/>
      <c r="U48" s="3073"/>
      <c r="V48" s="3073"/>
      <c r="W48" s="3073"/>
      <c r="X48" s="3073"/>
      <c r="Y48" s="3073"/>
    </row>
    <row r="49" spans="1:25" s="2703" customFormat="1">
      <c r="A49" s="2718"/>
      <c r="B49" s="3039" t="s">
        <v>3975</v>
      </c>
      <c r="C49" s="2928" t="s">
        <v>84</v>
      </c>
      <c r="D49" s="3034">
        <v>4</v>
      </c>
      <c r="E49" s="3045"/>
      <c r="F49" s="2713">
        <f>D49*E49</f>
        <v>0</v>
      </c>
      <c r="G49" s="3073"/>
      <c r="H49" s="3073"/>
      <c r="I49" s="3073"/>
      <c r="J49" s="3073"/>
      <c r="K49" s="3073"/>
      <c r="L49" s="3073"/>
      <c r="M49" s="3073"/>
      <c r="N49" s="3073"/>
      <c r="O49" s="3073"/>
      <c r="P49" s="3073"/>
      <c r="Q49" s="3073"/>
      <c r="R49" s="3073"/>
      <c r="S49" s="3073"/>
      <c r="T49" s="3073"/>
      <c r="U49" s="3073"/>
      <c r="V49" s="3073"/>
      <c r="W49" s="3073"/>
      <c r="X49" s="3073"/>
      <c r="Y49" s="3073"/>
    </row>
    <row r="50" spans="1:25" s="2703" customFormat="1" ht="15">
      <c r="A50" s="2719"/>
      <c r="B50" s="2720"/>
      <c r="C50" s="2925"/>
      <c r="D50" s="2717"/>
      <c r="E50" s="3041"/>
      <c r="F50" s="2707"/>
      <c r="G50" s="3073"/>
      <c r="H50" s="3073"/>
      <c r="I50" s="3073"/>
      <c r="J50" s="3073"/>
      <c r="K50" s="3073"/>
      <c r="L50" s="3073"/>
      <c r="M50" s="3073"/>
      <c r="N50" s="3073"/>
      <c r="O50" s="3073"/>
      <c r="P50" s="3073"/>
      <c r="Q50" s="3073"/>
      <c r="R50" s="3073"/>
      <c r="S50" s="3073"/>
      <c r="T50" s="3073"/>
      <c r="U50" s="3073"/>
      <c r="V50" s="3073"/>
      <c r="W50" s="3073"/>
      <c r="X50" s="3073"/>
      <c r="Y50" s="3073"/>
    </row>
    <row r="51" spans="1:25" s="2703" customFormat="1" ht="26.25">
      <c r="A51" s="2764">
        <f>COUNT($A$3:A49)+1</f>
        <v>4</v>
      </c>
      <c r="B51" s="3032" t="s">
        <v>3976</v>
      </c>
      <c r="C51" s="3033"/>
      <c r="D51" s="3034"/>
      <c r="E51" s="3044"/>
      <c r="F51" s="2707"/>
      <c r="G51" s="3073"/>
      <c r="H51" s="3073"/>
      <c r="I51" s="3073"/>
      <c r="J51" s="3073"/>
      <c r="K51" s="3073"/>
      <c r="L51" s="3073"/>
      <c r="M51" s="3073"/>
      <c r="N51" s="3073"/>
      <c r="O51" s="3073"/>
      <c r="P51" s="3073"/>
      <c r="Q51" s="3073"/>
      <c r="R51" s="3073"/>
      <c r="S51" s="3073"/>
      <c r="T51" s="3073"/>
      <c r="U51" s="3073"/>
      <c r="V51" s="3073"/>
      <c r="W51" s="3073"/>
      <c r="X51" s="3073"/>
      <c r="Y51" s="3073"/>
    </row>
    <row r="52" spans="1:25" s="2703" customFormat="1" ht="49.5">
      <c r="A52" s="2692"/>
      <c r="B52" s="2932" t="s">
        <v>3969</v>
      </c>
      <c r="C52" s="3033"/>
      <c r="D52" s="3034"/>
      <c r="E52" s="3044"/>
      <c r="F52" s="2707"/>
      <c r="G52" s="3073"/>
      <c r="H52" s="3073"/>
      <c r="I52" s="3073"/>
      <c r="J52" s="3073"/>
      <c r="K52" s="3073"/>
      <c r="L52" s="3073"/>
      <c r="M52" s="3073"/>
      <c r="N52" s="3073"/>
      <c r="O52" s="3073"/>
      <c r="P52" s="3073"/>
      <c r="Q52" s="3073"/>
      <c r="R52" s="3073"/>
      <c r="S52" s="3073"/>
      <c r="T52" s="3073"/>
      <c r="U52" s="3073"/>
      <c r="V52" s="3073"/>
      <c r="W52" s="3073"/>
      <c r="X52" s="3073"/>
      <c r="Y52" s="3073"/>
    </row>
    <row r="53" spans="1:25" s="2703" customFormat="1" ht="15">
      <c r="A53" s="2692"/>
      <c r="B53" s="2932" t="s">
        <v>3970</v>
      </c>
      <c r="C53" s="3033"/>
      <c r="D53" s="3034"/>
      <c r="E53" s="3044"/>
      <c r="F53" s="2707"/>
      <c r="G53" s="3073"/>
      <c r="H53" s="3073"/>
      <c r="I53" s="3073"/>
      <c r="J53" s="3073"/>
      <c r="K53" s="3073"/>
      <c r="L53" s="3073"/>
      <c r="M53" s="3073"/>
      <c r="N53" s="3073"/>
      <c r="O53" s="3073"/>
      <c r="P53" s="3073"/>
      <c r="Q53" s="3073"/>
      <c r="R53" s="3073"/>
      <c r="S53" s="3073"/>
      <c r="T53" s="3073"/>
      <c r="U53" s="3073"/>
      <c r="V53" s="3073"/>
      <c r="W53" s="3073"/>
      <c r="X53" s="3073"/>
      <c r="Y53" s="3073"/>
    </row>
    <row r="54" spans="1:25" s="2703" customFormat="1">
      <c r="A54" s="2746" t="s">
        <v>2744</v>
      </c>
      <c r="B54" s="2933" t="s">
        <v>3971</v>
      </c>
      <c r="C54" s="3035"/>
      <c r="D54" s="3036"/>
      <c r="E54" s="3081"/>
      <c r="F54" s="2827"/>
      <c r="G54" s="3073"/>
      <c r="H54" s="3073"/>
      <c r="I54" s="3073"/>
      <c r="J54" s="3073"/>
      <c r="K54" s="3073"/>
      <c r="L54" s="3073"/>
      <c r="M54" s="3073"/>
      <c r="N54" s="3073"/>
      <c r="O54" s="3073"/>
      <c r="P54" s="3073"/>
      <c r="Q54" s="3073"/>
      <c r="R54" s="3073"/>
      <c r="S54" s="3073"/>
      <c r="T54" s="3073"/>
      <c r="U54" s="3073"/>
      <c r="V54" s="3073"/>
      <c r="W54" s="3073"/>
      <c r="X54" s="3073"/>
      <c r="Y54" s="3073"/>
    </row>
    <row r="55" spans="1:25" s="2703" customFormat="1">
      <c r="A55" s="2743" t="s">
        <v>3580</v>
      </c>
      <c r="B55" s="2933" t="s">
        <v>3977</v>
      </c>
      <c r="C55" s="2928" t="s">
        <v>84</v>
      </c>
      <c r="D55" s="3034">
        <v>8</v>
      </c>
      <c r="E55" s="3045"/>
      <c r="F55" s="2713">
        <f>D55*E55</f>
        <v>0</v>
      </c>
      <c r="G55" s="3073"/>
      <c r="H55" s="3073"/>
      <c r="I55" s="3073"/>
      <c r="J55" s="3073"/>
      <c r="K55" s="3073"/>
      <c r="L55" s="3073"/>
      <c r="M55" s="3073"/>
      <c r="N55" s="3073"/>
      <c r="O55" s="3073"/>
      <c r="P55" s="3073"/>
      <c r="Q55" s="3073"/>
      <c r="R55" s="3073"/>
      <c r="S55" s="3073"/>
      <c r="T55" s="3073"/>
      <c r="U55" s="3073"/>
      <c r="V55" s="3073"/>
      <c r="W55" s="3073"/>
      <c r="X55" s="3073"/>
      <c r="Y55" s="3073"/>
    </row>
    <row r="56" spans="1:25" s="1630" customFormat="1" ht="15">
      <c r="A56" s="2753"/>
      <c r="B56" s="2762"/>
      <c r="C56" s="2936"/>
      <c r="D56" s="2763"/>
      <c r="E56" s="3054"/>
      <c r="F56" s="2685"/>
      <c r="G56" s="3079"/>
      <c r="H56" s="3075"/>
      <c r="I56" s="3075"/>
      <c r="J56" s="3075"/>
      <c r="K56" s="2199"/>
      <c r="L56" s="3075"/>
      <c r="M56" s="3075"/>
      <c r="N56" s="3075"/>
      <c r="O56" s="3075"/>
      <c r="P56" s="3075"/>
      <c r="Q56" s="2199"/>
      <c r="R56" s="3075"/>
      <c r="S56" s="2096"/>
      <c r="T56" s="2096"/>
      <c r="U56" s="2096"/>
      <c r="V56" s="2096"/>
      <c r="W56" s="2096"/>
      <c r="X56" s="2096"/>
      <c r="Y56" s="2096"/>
    </row>
    <row r="57" spans="1:25" s="1630" customFormat="1">
      <c r="A57" s="2764">
        <f>COUNT($A$3:A56)+1</f>
        <v>5</v>
      </c>
      <c r="B57" s="2729" t="s">
        <v>3637</v>
      </c>
      <c r="C57" s="2732" t="s">
        <v>84</v>
      </c>
      <c r="D57" s="2732">
        <v>2</v>
      </c>
      <c r="E57" s="3045"/>
      <c r="F57" s="2732">
        <f t="shared" ref="F57" si="0">D57*E57</f>
        <v>0</v>
      </c>
      <c r="G57" s="3079"/>
      <c r="H57" s="3075"/>
      <c r="I57" s="3075"/>
      <c r="J57" s="3075"/>
      <c r="K57" s="2199"/>
      <c r="L57" s="3075"/>
      <c r="M57" s="3075"/>
      <c r="N57" s="3075"/>
      <c r="O57" s="3075"/>
      <c r="P57" s="3075"/>
      <c r="Q57" s="2199"/>
      <c r="R57" s="3075"/>
      <c r="S57" s="2096"/>
      <c r="T57" s="2096"/>
      <c r="U57" s="2096"/>
      <c r="V57" s="2096"/>
      <c r="W57" s="2096"/>
      <c r="X57" s="2096"/>
      <c r="Y57" s="2096"/>
    </row>
    <row r="58" spans="1:25" s="1630" customFormat="1">
      <c r="A58" s="2765"/>
      <c r="B58" s="2766"/>
      <c r="C58" s="2929"/>
      <c r="D58" s="2744"/>
      <c r="E58" s="3055"/>
      <c r="F58" s="2713"/>
      <c r="G58" s="3079"/>
      <c r="H58" s="3075"/>
      <c r="I58" s="3075"/>
      <c r="J58" s="3075"/>
      <c r="K58" s="2199"/>
      <c r="L58" s="3075"/>
      <c r="M58" s="3075"/>
      <c r="N58" s="3075"/>
      <c r="O58" s="3075"/>
      <c r="P58" s="3075"/>
      <c r="Q58" s="2199"/>
      <c r="R58" s="3075"/>
      <c r="S58" s="2096"/>
      <c r="T58" s="2096"/>
      <c r="U58" s="2096"/>
      <c r="V58" s="2096"/>
      <c r="W58" s="2096"/>
      <c r="X58" s="2096"/>
      <c r="Y58" s="2096"/>
    </row>
    <row r="59" spans="1:25" s="1630" customFormat="1">
      <c r="A59" s="2764">
        <f>COUNT($A$3:A58)+1</f>
        <v>6</v>
      </c>
      <c r="B59" s="2729" t="s">
        <v>3638</v>
      </c>
      <c r="C59" s="2769"/>
      <c r="D59" s="2768"/>
      <c r="E59" s="3045"/>
      <c r="F59" s="2713"/>
      <c r="G59" s="3074"/>
      <c r="H59" s="3074"/>
      <c r="I59" s="3074"/>
      <c r="J59" s="3075"/>
      <c r="K59" s="3075"/>
      <c r="L59" s="3075"/>
      <c r="M59" s="2199"/>
      <c r="N59" s="3075"/>
      <c r="O59" s="3075"/>
      <c r="P59" s="3075"/>
      <c r="Q59" s="3075"/>
      <c r="R59" s="3075"/>
      <c r="S59" s="2199"/>
      <c r="T59" s="3075"/>
      <c r="U59" s="2096"/>
      <c r="V59" s="2096"/>
      <c r="W59" s="2096"/>
      <c r="X59" s="2096"/>
      <c r="Y59" s="2096"/>
    </row>
    <row r="60" spans="1:25" s="1630" customFormat="1" ht="25.5">
      <c r="A60" s="2769"/>
      <c r="B60" s="2729" t="s">
        <v>3639</v>
      </c>
      <c r="C60" s="2769" t="s">
        <v>214</v>
      </c>
      <c r="D60" s="2768">
        <v>80</v>
      </c>
      <c r="E60" s="3045"/>
      <c r="F60" s="2713">
        <f>D60*E60</f>
        <v>0</v>
      </c>
      <c r="G60" s="3074"/>
      <c r="H60" s="3074"/>
      <c r="I60" s="3074"/>
      <c r="J60" s="3075"/>
      <c r="K60" s="3075"/>
      <c r="L60" s="3075"/>
      <c r="M60" s="2199"/>
      <c r="N60" s="3075"/>
      <c r="O60" s="3075"/>
      <c r="P60" s="3075"/>
      <c r="Q60" s="3075"/>
      <c r="R60" s="3075"/>
      <c r="S60" s="2199"/>
      <c r="T60" s="3075"/>
      <c r="U60" s="2096"/>
      <c r="V60" s="2096"/>
      <c r="W60" s="2096"/>
      <c r="X60" s="2096"/>
      <c r="Y60" s="2096"/>
    </row>
    <row r="61" spans="1:25" s="1630" customFormat="1">
      <c r="A61" s="2765" t="s">
        <v>2896</v>
      </c>
      <c r="B61" s="2766" t="s">
        <v>3640</v>
      </c>
      <c r="C61" s="2929"/>
      <c r="D61" s="2744"/>
      <c r="E61" s="2767"/>
      <c r="F61" s="2713"/>
      <c r="G61" s="3079"/>
      <c r="H61" s="3075"/>
      <c r="I61" s="3075"/>
      <c r="J61" s="3075"/>
      <c r="K61" s="2199"/>
      <c r="L61" s="3075"/>
      <c r="M61" s="3075"/>
      <c r="N61" s="3075"/>
      <c r="O61" s="3075"/>
      <c r="P61" s="3075"/>
      <c r="Q61" s="2199"/>
      <c r="R61" s="3075"/>
      <c r="S61" s="2096"/>
      <c r="T61" s="2096"/>
      <c r="U61" s="2096"/>
      <c r="V61" s="2096"/>
      <c r="W61" s="2096"/>
      <c r="X61" s="2096"/>
      <c r="Y61" s="2096"/>
    </row>
    <row r="62" spans="1:25" s="1630" customFormat="1">
      <c r="A62" s="2765"/>
      <c r="B62" s="2766"/>
      <c r="C62" s="2929"/>
      <c r="D62" s="2744"/>
      <c r="E62" s="2767"/>
      <c r="F62" s="2713"/>
      <c r="G62" s="3079"/>
      <c r="H62" s="3075"/>
      <c r="I62" s="3075"/>
      <c r="J62" s="3075"/>
      <c r="K62" s="2199"/>
      <c r="L62" s="3075"/>
      <c r="M62" s="3075"/>
      <c r="N62" s="3075"/>
      <c r="O62" s="3075"/>
      <c r="P62" s="3075"/>
      <c r="Q62" s="2199"/>
      <c r="R62" s="3075"/>
      <c r="S62" s="2096"/>
      <c r="T62" s="2096"/>
      <c r="U62" s="2096"/>
      <c r="V62" s="2096"/>
      <c r="W62" s="2096"/>
      <c r="X62" s="2096"/>
      <c r="Y62" s="2096"/>
    </row>
    <row r="63" spans="1:25" s="1630" customFormat="1">
      <c r="A63" s="2959"/>
      <c r="B63" s="2960"/>
      <c r="C63" s="2961"/>
      <c r="D63" s="2977"/>
      <c r="E63" s="2962"/>
      <c r="F63" s="2713"/>
      <c r="G63" s="3079"/>
      <c r="H63" s="3075"/>
      <c r="I63" s="3075"/>
      <c r="J63" s="3075"/>
      <c r="K63" s="2199"/>
      <c r="L63" s="3075"/>
      <c r="M63" s="3075"/>
      <c r="N63" s="3075"/>
      <c r="O63" s="3075"/>
      <c r="P63" s="3075"/>
      <c r="Q63" s="2199"/>
      <c r="R63" s="3075"/>
      <c r="S63" s="2096"/>
      <c r="T63" s="2096"/>
      <c r="U63" s="2096"/>
      <c r="V63" s="2096"/>
      <c r="W63" s="2096"/>
      <c r="X63" s="2096"/>
      <c r="Y63" s="2096"/>
    </row>
    <row r="64" spans="1:25" s="1630" customFormat="1">
      <c r="A64" s="2770"/>
      <c r="B64" s="2716" t="s">
        <v>2826</v>
      </c>
      <c r="C64" s="2870"/>
      <c r="D64" s="2681"/>
      <c r="E64" s="2685"/>
      <c r="F64" s="2685">
        <f>SUM(F1:F63)</f>
        <v>0</v>
      </c>
      <c r="G64" s="3079"/>
      <c r="H64" s="3075"/>
      <c r="I64" s="3075"/>
      <c r="J64" s="3075"/>
      <c r="K64" s="2199"/>
      <c r="L64" s="3075"/>
      <c r="M64" s="3075"/>
      <c r="N64" s="3075"/>
      <c r="O64" s="3075"/>
      <c r="P64" s="3075"/>
      <c r="Q64" s="2199"/>
      <c r="R64" s="3075"/>
      <c r="S64" s="2096"/>
      <c r="T64" s="2096"/>
      <c r="U64" s="2096"/>
      <c r="V64" s="2096"/>
      <c r="W64" s="2096"/>
      <c r="X64" s="2096"/>
      <c r="Y64" s="2096"/>
    </row>
    <row r="65" spans="1:25" s="2697" customFormat="1">
      <c r="A65" s="2770"/>
      <c r="B65" s="2716"/>
      <c r="C65" s="2870"/>
      <c r="D65" s="2681"/>
      <c r="E65" s="2685"/>
      <c r="F65" s="2685"/>
      <c r="G65" s="3072"/>
      <c r="H65" s="3072"/>
      <c r="I65" s="3072"/>
      <c r="J65" s="3072"/>
      <c r="K65" s="3072"/>
      <c r="L65" s="3072"/>
      <c r="M65" s="3072"/>
      <c r="N65" s="3072"/>
      <c r="O65" s="3072"/>
      <c r="P65" s="3072"/>
      <c r="Q65" s="3072"/>
      <c r="R65" s="3072"/>
      <c r="S65" s="3072"/>
      <c r="T65" s="3072"/>
      <c r="U65" s="3072"/>
      <c r="V65" s="3072"/>
      <c r="W65" s="3072"/>
      <c r="X65" s="3072"/>
      <c r="Y65" s="3072"/>
    </row>
    <row r="66" spans="1:25">
      <c r="A66" s="2656"/>
      <c r="E66" s="2648"/>
      <c r="F66" s="2800"/>
      <c r="G66" s="3071"/>
      <c r="H66" s="3071"/>
      <c r="I66" s="3071"/>
      <c r="J66" s="3071"/>
      <c r="K66" s="3071"/>
      <c r="L66" s="3071"/>
      <c r="M66" s="3071"/>
      <c r="N66" s="3071"/>
      <c r="O66" s="3071"/>
      <c r="P66" s="3071"/>
      <c r="Q66" s="3071"/>
      <c r="R66" s="3071"/>
    </row>
    <row r="67" spans="1:25">
      <c r="A67" s="2656"/>
      <c r="E67" s="2648"/>
      <c r="F67" s="2800"/>
      <c r="G67" s="3071"/>
      <c r="H67" s="3071"/>
      <c r="I67" s="3071"/>
      <c r="J67" s="3071"/>
      <c r="K67" s="3071"/>
      <c r="L67" s="3071"/>
      <c r="M67" s="3071"/>
      <c r="N67" s="3071"/>
      <c r="O67" s="3071"/>
      <c r="P67" s="3071"/>
      <c r="Q67" s="3071"/>
      <c r="R67" s="3071"/>
    </row>
    <row r="68" spans="1:25">
      <c r="A68" s="2656"/>
      <c r="E68" s="2648"/>
      <c r="F68" s="2800"/>
      <c r="G68" s="3071"/>
      <c r="H68" s="3071"/>
      <c r="I68" s="3071"/>
      <c r="J68" s="3071"/>
      <c r="K68" s="3071"/>
      <c r="L68" s="3071"/>
      <c r="M68" s="3071"/>
      <c r="N68" s="3071"/>
      <c r="O68" s="3071"/>
      <c r="P68" s="3071"/>
      <c r="Q68" s="3071"/>
      <c r="R68" s="3071"/>
    </row>
    <row r="69" spans="1:25">
      <c r="A69" s="2656"/>
      <c r="E69" s="2648"/>
      <c r="F69" s="2800"/>
      <c r="G69" s="3071"/>
      <c r="H69" s="3071"/>
      <c r="I69" s="3071"/>
      <c r="J69" s="3071"/>
      <c r="K69" s="3071"/>
      <c r="L69" s="3071"/>
      <c r="M69" s="3071"/>
      <c r="N69" s="3071"/>
      <c r="O69" s="3071"/>
      <c r="P69" s="3071"/>
      <c r="Q69" s="3071"/>
      <c r="R69" s="3071"/>
    </row>
    <row r="70" spans="1:25">
      <c r="A70" s="2656"/>
      <c r="C70" s="2648"/>
      <c r="E70" s="2648"/>
      <c r="F70" s="2800"/>
      <c r="G70" s="3071"/>
      <c r="H70" s="3071"/>
      <c r="I70" s="3071"/>
      <c r="J70" s="3071"/>
      <c r="K70" s="3071"/>
      <c r="L70" s="3071"/>
      <c r="M70" s="3071"/>
      <c r="N70" s="3071"/>
      <c r="O70" s="3071"/>
      <c r="P70" s="3071"/>
      <c r="Q70" s="3071"/>
      <c r="R70" s="3071"/>
    </row>
    <row r="71" spans="1:25">
      <c r="A71" s="2656"/>
      <c r="C71" s="2648"/>
      <c r="E71" s="2648"/>
      <c r="F71" s="2800"/>
      <c r="G71" s="3071"/>
      <c r="H71" s="3071"/>
      <c r="I71" s="3071"/>
      <c r="J71" s="3071"/>
      <c r="K71" s="3071"/>
      <c r="L71" s="3071"/>
      <c r="M71" s="3071"/>
      <c r="N71" s="3071"/>
      <c r="O71" s="3071"/>
      <c r="P71" s="3071"/>
      <c r="Q71" s="3071"/>
      <c r="R71" s="3071"/>
    </row>
    <row r="72" spans="1:25">
      <c r="A72" s="2656"/>
      <c r="B72" s="2661"/>
      <c r="C72" s="2648"/>
      <c r="E72" s="2648"/>
      <c r="F72" s="2800"/>
      <c r="G72" s="3071"/>
      <c r="H72" s="3071"/>
      <c r="I72" s="3071"/>
      <c r="J72" s="3071"/>
      <c r="K72" s="3071"/>
      <c r="L72" s="3071"/>
      <c r="M72" s="3071"/>
      <c r="N72" s="3071"/>
      <c r="O72" s="3071"/>
      <c r="P72" s="3071"/>
      <c r="Q72" s="3071"/>
      <c r="R72" s="3071"/>
    </row>
    <row r="73" spans="1:25">
      <c r="A73" s="2656"/>
      <c r="C73" s="2648"/>
      <c r="E73" s="2648"/>
      <c r="F73" s="2800"/>
      <c r="G73" s="3071"/>
      <c r="H73" s="3071"/>
      <c r="I73" s="3071"/>
      <c r="J73" s="3071"/>
      <c r="K73" s="3071"/>
      <c r="L73" s="3071"/>
      <c r="M73" s="3071"/>
      <c r="N73" s="3071"/>
      <c r="O73" s="3071"/>
      <c r="P73" s="3071"/>
      <c r="Q73" s="3071"/>
      <c r="R73" s="3071"/>
    </row>
    <row r="74" spans="1:25">
      <c r="A74" s="2656"/>
      <c r="E74" s="2648"/>
      <c r="F74" s="2800"/>
      <c r="G74" s="3071"/>
      <c r="H74" s="3071"/>
      <c r="I74" s="3071"/>
      <c r="J74" s="3071"/>
      <c r="K74" s="3071"/>
      <c r="L74" s="3071"/>
      <c r="M74" s="3071"/>
      <c r="N74" s="3071"/>
      <c r="O74" s="3071"/>
      <c r="P74" s="3071"/>
      <c r="Q74" s="3071"/>
      <c r="R74" s="3071"/>
    </row>
    <row r="75" spans="1:25">
      <c r="A75" s="2656"/>
      <c r="E75" s="2648"/>
      <c r="F75" s="2800"/>
      <c r="G75" s="3071"/>
      <c r="H75" s="3071"/>
      <c r="I75" s="3071"/>
      <c r="J75" s="3071"/>
      <c r="K75" s="3071"/>
      <c r="L75" s="3071"/>
      <c r="M75" s="3071"/>
      <c r="N75" s="3071"/>
      <c r="O75" s="3071"/>
      <c r="P75" s="3071"/>
      <c r="Q75" s="3071"/>
      <c r="R75" s="3071"/>
    </row>
    <row r="76" spans="1:25">
      <c r="A76" s="2656"/>
      <c r="E76" s="2648"/>
      <c r="F76" s="2800"/>
      <c r="G76" s="3071"/>
      <c r="H76" s="3071"/>
      <c r="I76" s="3071"/>
      <c r="J76" s="3071"/>
      <c r="K76" s="3071"/>
      <c r="L76" s="3071"/>
      <c r="M76" s="3071"/>
      <c r="N76" s="3071"/>
      <c r="O76" s="3071"/>
      <c r="P76" s="3071"/>
      <c r="Q76" s="3071"/>
      <c r="R76" s="3071"/>
    </row>
    <row r="77" spans="1:25">
      <c r="A77" s="2656"/>
      <c r="B77" s="2661"/>
      <c r="E77" s="2648"/>
      <c r="F77" s="2800"/>
      <c r="G77" s="3071"/>
      <c r="H77" s="3071"/>
      <c r="I77" s="3071"/>
      <c r="J77" s="3071"/>
      <c r="K77" s="3071"/>
      <c r="L77" s="3071"/>
      <c r="M77" s="3071"/>
      <c r="N77" s="3071"/>
      <c r="O77" s="3071"/>
      <c r="P77" s="3071"/>
      <c r="Q77" s="3071"/>
      <c r="R77" s="3071"/>
    </row>
    <row r="78" spans="1:25">
      <c r="A78" s="2656"/>
      <c r="B78" s="2658"/>
      <c r="E78" s="2648"/>
      <c r="F78" s="2800"/>
      <c r="G78" s="3071"/>
      <c r="H78" s="3071"/>
      <c r="I78" s="3071"/>
      <c r="J78" s="3071"/>
      <c r="K78" s="3071"/>
      <c r="L78" s="3071"/>
      <c r="M78" s="3071"/>
      <c r="N78" s="3071"/>
      <c r="O78" s="3071"/>
      <c r="P78" s="3071"/>
      <c r="Q78" s="3071"/>
      <c r="R78" s="3071"/>
    </row>
    <row r="79" spans="1:25">
      <c r="A79" s="2656"/>
      <c r="B79" s="2661"/>
      <c r="E79" s="2648"/>
      <c r="F79" s="2800"/>
      <c r="G79" s="3071"/>
      <c r="H79" s="3071"/>
      <c r="I79" s="3071"/>
      <c r="J79" s="3071"/>
      <c r="K79" s="3071"/>
      <c r="L79" s="3071"/>
      <c r="M79" s="3071"/>
      <c r="N79" s="3071"/>
      <c r="O79" s="3071"/>
      <c r="P79" s="3071"/>
      <c r="Q79" s="3071"/>
      <c r="R79" s="3071"/>
    </row>
    <row r="80" spans="1:25">
      <c r="A80" s="2656"/>
      <c r="E80" s="2648"/>
      <c r="F80" s="2800"/>
      <c r="G80" s="3071"/>
      <c r="H80" s="3071"/>
      <c r="I80" s="3071"/>
      <c r="J80" s="3071"/>
      <c r="K80" s="3071"/>
      <c r="L80" s="3071"/>
      <c r="M80" s="3071"/>
      <c r="N80" s="3071"/>
      <c r="O80" s="3071"/>
      <c r="P80" s="3071"/>
      <c r="Q80" s="3071"/>
      <c r="R80" s="3071"/>
    </row>
    <row r="81" spans="1:18" ht="27.2" customHeight="1">
      <c r="A81" s="2656"/>
      <c r="B81" s="2850"/>
      <c r="E81" s="2648"/>
      <c r="F81" s="2800"/>
      <c r="G81" s="3071"/>
      <c r="H81" s="3071"/>
      <c r="I81" s="3071"/>
      <c r="J81" s="3071"/>
      <c r="K81" s="3071"/>
      <c r="L81" s="3071"/>
      <c r="M81" s="3071"/>
      <c r="N81" s="3071"/>
      <c r="O81" s="3071"/>
      <c r="P81" s="3071"/>
      <c r="Q81" s="3071"/>
      <c r="R81" s="3071"/>
    </row>
    <row r="82" spans="1:18">
      <c r="A82" s="2656"/>
      <c r="B82" s="2850"/>
      <c r="G82" s="3071"/>
      <c r="H82" s="3071"/>
      <c r="I82" s="3071"/>
      <c r="J82" s="3071"/>
      <c r="K82" s="3071"/>
      <c r="L82" s="3071"/>
      <c r="M82" s="3071"/>
      <c r="N82" s="3071"/>
      <c r="O82" s="3071"/>
      <c r="P82" s="3071"/>
      <c r="Q82" s="3071"/>
      <c r="R82" s="3071"/>
    </row>
    <row r="83" spans="1:18">
      <c r="A83" s="2656"/>
      <c r="B83" s="2661"/>
      <c r="C83" s="2648"/>
      <c r="G83" s="3071"/>
      <c r="H83" s="3071"/>
      <c r="I83" s="3071"/>
      <c r="J83" s="3071"/>
      <c r="K83" s="3071"/>
      <c r="L83" s="3071"/>
      <c r="M83" s="3071"/>
      <c r="N83" s="3071"/>
      <c r="O83" s="3071"/>
      <c r="P83" s="3071"/>
      <c r="Q83" s="3071"/>
      <c r="R83" s="3071"/>
    </row>
    <row r="84" spans="1:18">
      <c r="A84" s="2656"/>
      <c r="G84" s="3071"/>
      <c r="H84" s="3071"/>
      <c r="I84" s="3071"/>
      <c r="J84" s="3071"/>
      <c r="K84" s="3071"/>
      <c r="L84" s="3071"/>
      <c r="M84" s="3071"/>
      <c r="N84" s="3071"/>
      <c r="O84" s="3071"/>
      <c r="P84" s="3071"/>
      <c r="Q84" s="3071"/>
      <c r="R84" s="3071"/>
    </row>
    <row r="85" spans="1:18" ht="65.25" customHeight="1">
      <c r="A85" s="2656"/>
      <c r="G85" s="3071"/>
      <c r="H85" s="3071"/>
      <c r="I85" s="3071"/>
      <c r="J85" s="3071"/>
      <c r="K85" s="3071"/>
      <c r="L85" s="3071"/>
      <c r="M85" s="3071"/>
      <c r="N85" s="3071"/>
      <c r="O85" s="3071"/>
      <c r="P85" s="3071"/>
      <c r="Q85" s="3071"/>
      <c r="R85" s="3071"/>
    </row>
    <row r="86" spans="1:18">
      <c r="A86" s="2656"/>
      <c r="G86" s="3071"/>
      <c r="H86" s="3071"/>
      <c r="I86" s="3071"/>
      <c r="J86" s="3071"/>
      <c r="K86" s="3071"/>
      <c r="L86" s="3071"/>
      <c r="M86" s="3071"/>
      <c r="N86" s="3071"/>
      <c r="O86" s="3071"/>
      <c r="P86" s="3071"/>
      <c r="Q86" s="3071"/>
      <c r="R86" s="3071"/>
    </row>
    <row r="87" spans="1:18">
      <c r="A87" s="2656"/>
      <c r="G87" s="3071"/>
      <c r="H87" s="3071"/>
      <c r="I87" s="3071"/>
      <c r="J87" s="3071"/>
      <c r="K87" s="3071"/>
      <c r="L87" s="3071"/>
      <c r="M87" s="3071"/>
      <c r="N87" s="3071"/>
      <c r="O87" s="3071"/>
      <c r="P87" s="3071"/>
      <c r="Q87" s="3071"/>
      <c r="R87" s="3071"/>
    </row>
    <row r="88" spans="1:18">
      <c r="A88" s="2656"/>
      <c r="G88" s="3071"/>
      <c r="H88" s="3071"/>
      <c r="I88" s="3071"/>
      <c r="J88" s="3071"/>
      <c r="K88" s="3071"/>
      <c r="L88" s="3071"/>
      <c r="M88" s="3071"/>
      <c r="N88" s="3071"/>
      <c r="O88" s="3071"/>
      <c r="P88" s="3071"/>
      <c r="Q88" s="3071"/>
      <c r="R88" s="3071"/>
    </row>
    <row r="89" spans="1:18">
      <c r="A89" s="2656"/>
      <c r="E89" s="2648"/>
      <c r="F89" s="2797"/>
      <c r="G89" s="3071"/>
      <c r="H89" s="3071"/>
      <c r="I89" s="3071"/>
      <c r="J89" s="3071"/>
      <c r="K89" s="3071"/>
      <c r="L89" s="3071"/>
      <c r="M89" s="3071"/>
      <c r="N89" s="3071"/>
      <c r="O89" s="3071"/>
      <c r="P89" s="3071"/>
      <c r="Q89" s="3071"/>
      <c r="R89" s="3071"/>
    </row>
    <row r="90" spans="1:18">
      <c r="A90" s="2656"/>
      <c r="G90" s="3071"/>
      <c r="H90" s="3071"/>
      <c r="I90" s="3071"/>
      <c r="J90" s="3071"/>
      <c r="K90" s="3071"/>
      <c r="L90" s="3071"/>
      <c r="M90" s="3071"/>
      <c r="N90" s="3071"/>
      <c r="O90" s="3071"/>
      <c r="P90" s="3071"/>
      <c r="Q90" s="3071"/>
      <c r="R90" s="3071"/>
    </row>
    <row r="91" spans="1:18">
      <c r="A91" s="2656"/>
      <c r="G91" s="3071"/>
      <c r="H91" s="3071"/>
      <c r="I91" s="3071"/>
      <c r="J91" s="3071"/>
      <c r="K91" s="3071"/>
      <c r="L91" s="3071"/>
      <c r="M91" s="3071"/>
      <c r="N91" s="3071"/>
      <c r="O91" s="3071"/>
      <c r="P91" s="3071"/>
      <c r="Q91" s="3071"/>
      <c r="R91" s="3071"/>
    </row>
    <row r="92" spans="1:18">
      <c r="A92" s="3525"/>
      <c r="B92" s="3525"/>
      <c r="C92" s="3525"/>
      <c r="D92" s="3525"/>
      <c r="G92" s="3071"/>
      <c r="H92" s="3071"/>
      <c r="I92" s="3071"/>
      <c r="J92" s="3071"/>
      <c r="K92" s="3071"/>
      <c r="L92" s="3071"/>
      <c r="M92" s="3071"/>
      <c r="N92" s="3071"/>
      <c r="O92" s="3071"/>
      <c r="P92" s="3071"/>
      <c r="Q92" s="3071"/>
      <c r="R92" s="3071"/>
    </row>
    <row r="93" spans="1:18">
      <c r="A93" s="2798"/>
      <c r="B93" s="2799"/>
      <c r="C93" s="2656"/>
      <c r="D93" s="3040"/>
      <c r="G93" s="3071"/>
      <c r="H93" s="3071"/>
      <c r="I93" s="3071"/>
      <c r="J93" s="3071"/>
      <c r="K93" s="3071"/>
      <c r="L93" s="3071"/>
      <c r="M93" s="3071"/>
      <c r="N93" s="3071"/>
      <c r="O93" s="3071"/>
      <c r="P93" s="3071"/>
      <c r="Q93" s="3071"/>
      <c r="R93" s="3071"/>
    </row>
    <row r="94" spans="1:18">
      <c r="A94" s="2656"/>
      <c r="C94" s="2656"/>
      <c r="D94" s="3040"/>
      <c r="G94" s="3071"/>
      <c r="H94" s="3071"/>
      <c r="I94" s="3071"/>
      <c r="J94" s="3071"/>
      <c r="K94" s="3071"/>
      <c r="L94" s="3071"/>
      <c r="M94" s="3071"/>
      <c r="N94" s="3071"/>
      <c r="O94" s="3071"/>
      <c r="P94" s="3071"/>
      <c r="Q94" s="3071"/>
      <c r="R94" s="3071"/>
    </row>
    <row r="95" spans="1:18">
      <c r="A95" s="2656"/>
      <c r="C95" s="2648"/>
      <c r="G95" s="3071"/>
      <c r="H95" s="3071"/>
      <c r="I95" s="3071"/>
      <c r="J95" s="3071"/>
      <c r="K95" s="3071"/>
      <c r="L95" s="3071"/>
      <c r="M95" s="3071"/>
      <c r="N95" s="3071"/>
      <c r="O95" s="3071"/>
      <c r="P95" s="3071"/>
      <c r="Q95" s="3071"/>
      <c r="R95" s="3071"/>
    </row>
    <row r="96" spans="1:18">
      <c r="A96" s="2656"/>
      <c r="C96" s="2648"/>
      <c r="G96" s="3071"/>
      <c r="H96" s="3071"/>
      <c r="I96" s="3071"/>
      <c r="J96" s="3071"/>
      <c r="K96" s="3071"/>
      <c r="L96" s="3071"/>
      <c r="M96" s="3071"/>
      <c r="N96" s="3071"/>
      <c r="O96" s="3071"/>
      <c r="P96" s="3071"/>
      <c r="Q96" s="3071"/>
      <c r="R96" s="3071"/>
    </row>
    <row r="97" spans="1:18">
      <c r="A97" s="2656"/>
      <c r="G97" s="3071"/>
      <c r="H97" s="3071"/>
      <c r="I97" s="3071"/>
      <c r="J97" s="3071"/>
      <c r="K97" s="3071"/>
      <c r="L97" s="3071"/>
      <c r="M97" s="3071"/>
      <c r="N97" s="3071"/>
      <c r="O97" s="3071"/>
      <c r="P97" s="3071"/>
      <c r="Q97" s="3071"/>
      <c r="R97" s="3071"/>
    </row>
    <row r="98" spans="1:18">
      <c r="A98" s="2656"/>
      <c r="G98" s="3071"/>
      <c r="H98" s="3071"/>
      <c r="I98" s="3071"/>
      <c r="J98" s="3071"/>
      <c r="K98" s="3071"/>
      <c r="L98" s="3071"/>
      <c r="M98" s="3071"/>
      <c r="N98" s="3071"/>
      <c r="O98" s="3071"/>
      <c r="P98" s="3071"/>
      <c r="Q98" s="3071"/>
      <c r="R98" s="3071"/>
    </row>
    <row r="99" spans="1:18">
      <c r="A99" s="2656"/>
      <c r="C99" s="2648"/>
      <c r="G99" s="3071"/>
      <c r="H99" s="3071"/>
      <c r="I99" s="3071"/>
      <c r="J99" s="3071"/>
      <c r="K99" s="3071"/>
      <c r="L99" s="3071"/>
      <c r="M99" s="3071"/>
      <c r="N99" s="3071"/>
      <c r="O99" s="3071"/>
      <c r="P99" s="3071"/>
      <c r="Q99" s="3071"/>
      <c r="R99" s="3071"/>
    </row>
    <row r="100" spans="1:18">
      <c r="A100" s="2656"/>
      <c r="C100" s="2648"/>
      <c r="G100" s="3071"/>
      <c r="H100" s="3071"/>
      <c r="I100" s="3071"/>
      <c r="J100" s="3071"/>
      <c r="K100" s="3071"/>
      <c r="L100" s="3071"/>
      <c r="M100" s="3071"/>
      <c r="N100" s="3071"/>
      <c r="O100" s="3071"/>
      <c r="P100" s="3071"/>
      <c r="Q100" s="3071"/>
      <c r="R100" s="3071"/>
    </row>
    <row r="101" spans="1:18">
      <c r="A101" s="2656"/>
      <c r="B101" s="2658"/>
      <c r="C101" s="2648"/>
      <c r="G101" s="3071"/>
      <c r="H101" s="3071"/>
      <c r="I101" s="3071"/>
      <c r="J101" s="3071"/>
      <c r="K101" s="3071"/>
      <c r="L101" s="3071"/>
      <c r="M101" s="3071"/>
      <c r="N101" s="3071"/>
      <c r="O101" s="3071"/>
      <c r="P101" s="3071"/>
      <c r="Q101" s="3071"/>
      <c r="R101" s="3071"/>
    </row>
    <row r="102" spans="1:18">
      <c r="A102" s="2656"/>
      <c r="C102" s="2648"/>
      <c r="G102" s="3071"/>
      <c r="H102" s="3071"/>
      <c r="I102" s="3071"/>
      <c r="J102" s="3071"/>
      <c r="K102" s="3071"/>
      <c r="L102" s="3071"/>
      <c r="M102" s="3071"/>
      <c r="N102" s="3071"/>
      <c r="O102" s="3071"/>
      <c r="P102" s="3071"/>
      <c r="Q102" s="3071"/>
      <c r="R102" s="3071"/>
    </row>
    <row r="103" spans="1:18">
      <c r="A103" s="2645"/>
      <c r="B103" s="2198"/>
      <c r="C103" s="2648"/>
      <c r="G103" s="3071"/>
      <c r="H103" s="3071"/>
      <c r="I103" s="3071"/>
      <c r="J103" s="3071"/>
      <c r="K103" s="3071"/>
      <c r="L103" s="3071"/>
      <c r="M103" s="3071"/>
      <c r="N103" s="3071"/>
      <c r="O103" s="3071"/>
      <c r="P103" s="3071"/>
      <c r="Q103" s="3071"/>
      <c r="R103" s="3071"/>
    </row>
    <row r="104" spans="1:18">
      <c r="A104" s="2656"/>
      <c r="C104" s="2648"/>
      <c r="G104" s="3071"/>
      <c r="H104" s="3071"/>
      <c r="I104" s="3071"/>
      <c r="J104" s="3071"/>
      <c r="K104" s="3071"/>
      <c r="L104" s="3071"/>
      <c r="M104" s="3071"/>
      <c r="N104" s="3071"/>
      <c r="O104" s="3071"/>
      <c r="P104" s="3071"/>
      <c r="Q104" s="3071"/>
      <c r="R104" s="3071"/>
    </row>
    <row r="105" spans="1:18">
      <c r="A105" s="2656"/>
      <c r="B105" s="2198"/>
      <c r="C105" s="2648"/>
      <c r="G105" s="3071"/>
      <c r="H105" s="3071"/>
      <c r="I105" s="3071"/>
      <c r="J105" s="3071"/>
      <c r="K105" s="3071"/>
      <c r="L105" s="3071"/>
      <c r="M105" s="3071"/>
      <c r="N105" s="3071"/>
      <c r="O105" s="3071"/>
      <c r="P105" s="3071"/>
      <c r="Q105" s="3071"/>
      <c r="R105" s="3071"/>
    </row>
    <row r="106" spans="1:18">
      <c r="A106" s="2656"/>
      <c r="B106" s="2198"/>
      <c r="C106" s="2648"/>
      <c r="G106" s="3071"/>
      <c r="H106" s="3071"/>
      <c r="I106" s="3071"/>
      <c r="J106" s="3071"/>
      <c r="K106" s="3071"/>
      <c r="L106" s="3071"/>
      <c r="M106" s="3071"/>
      <c r="N106" s="3071"/>
      <c r="O106" s="3071"/>
      <c r="P106" s="3071"/>
      <c r="Q106" s="3071"/>
      <c r="R106" s="3071"/>
    </row>
    <row r="107" spans="1:18">
      <c r="A107" s="2656"/>
      <c r="B107" s="2198"/>
      <c r="C107" s="2648"/>
      <c r="G107" s="3071"/>
      <c r="H107" s="3071"/>
      <c r="I107" s="3071"/>
      <c r="J107" s="3071"/>
      <c r="K107" s="3071"/>
      <c r="L107" s="3071"/>
      <c r="M107" s="3071"/>
      <c r="N107" s="3071"/>
      <c r="O107" s="3071"/>
      <c r="P107" s="3071"/>
      <c r="Q107" s="3071"/>
      <c r="R107" s="3071"/>
    </row>
    <row r="108" spans="1:18">
      <c r="A108" s="2656"/>
      <c r="B108" s="2198"/>
      <c r="C108" s="2648"/>
      <c r="G108" s="3071"/>
      <c r="H108" s="3071"/>
      <c r="I108" s="3071"/>
      <c r="J108" s="3071"/>
      <c r="K108" s="3071"/>
      <c r="L108" s="3071"/>
      <c r="M108" s="3071"/>
      <c r="N108" s="3071"/>
      <c r="O108" s="3071"/>
      <c r="P108" s="3071"/>
      <c r="Q108" s="3071"/>
      <c r="R108" s="3071"/>
    </row>
    <row r="109" spans="1:18">
      <c r="A109" s="2656"/>
      <c r="B109" s="2198"/>
      <c r="C109" s="2648"/>
      <c r="G109" s="3071"/>
      <c r="H109" s="3071"/>
      <c r="I109" s="3071"/>
      <c r="J109" s="3071"/>
      <c r="K109" s="3071"/>
      <c r="L109" s="3071"/>
      <c r="M109" s="3071"/>
      <c r="N109" s="3071"/>
      <c r="O109" s="3071"/>
      <c r="P109" s="3071"/>
      <c r="Q109" s="3071"/>
      <c r="R109" s="3071"/>
    </row>
    <row r="110" spans="1:18">
      <c r="A110" s="2656"/>
      <c r="B110" s="2198"/>
      <c r="C110" s="2648"/>
      <c r="G110" s="3071"/>
      <c r="H110" s="3071"/>
      <c r="I110" s="3071"/>
      <c r="J110" s="3071"/>
      <c r="K110" s="3071"/>
      <c r="L110" s="3071"/>
      <c r="M110" s="3071"/>
      <c r="N110" s="3071"/>
      <c r="O110" s="3071"/>
      <c r="P110" s="3071"/>
      <c r="Q110" s="3071"/>
      <c r="R110" s="3071"/>
    </row>
    <row r="111" spans="1:18">
      <c r="A111" s="2656"/>
      <c r="B111" s="2787"/>
      <c r="C111" s="2791"/>
      <c r="D111" s="2788"/>
      <c r="E111" s="2789"/>
      <c r="F111" s="2790"/>
      <c r="G111" s="3071"/>
      <c r="H111" s="3071"/>
      <c r="I111" s="3071"/>
      <c r="J111" s="3071"/>
      <c r="K111" s="3071"/>
      <c r="L111" s="3071"/>
      <c r="M111" s="3071"/>
      <c r="N111" s="3071"/>
      <c r="O111" s="3071"/>
      <c r="P111" s="3071"/>
      <c r="Q111" s="3071"/>
      <c r="R111" s="3071"/>
    </row>
    <row r="112" spans="1:18">
      <c r="A112" s="2791"/>
      <c r="B112" s="2787"/>
      <c r="C112" s="2791"/>
      <c r="D112" s="2788"/>
      <c r="E112" s="2789"/>
      <c r="F112" s="2790"/>
      <c r="G112" s="3071"/>
      <c r="H112" s="3071"/>
      <c r="I112" s="3071"/>
      <c r="J112" s="3071"/>
      <c r="K112" s="3071"/>
      <c r="L112" s="3071"/>
      <c r="M112" s="3071"/>
      <c r="N112" s="3071"/>
      <c r="O112" s="3071"/>
      <c r="P112" s="3071"/>
      <c r="Q112" s="3071"/>
      <c r="R112" s="3071"/>
    </row>
    <row r="113" spans="1:18">
      <c r="A113" s="2791"/>
      <c r="B113" s="2787"/>
      <c r="C113" s="2791"/>
      <c r="G113" s="3071"/>
      <c r="H113" s="3071"/>
      <c r="I113" s="3071"/>
      <c r="J113" s="3071"/>
      <c r="K113" s="3071"/>
      <c r="L113" s="3071"/>
      <c r="M113" s="3071"/>
      <c r="N113" s="3071"/>
      <c r="O113" s="3071"/>
      <c r="P113" s="3071"/>
      <c r="Q113" s="3071"/>
      <c r="R113" s="3071"/>
    </row>
    <row r="114" spans="1:18">
      <c r="A114" s="2656"/>
      <c r="G114" s="3071"/>
      <c r="H114" s="3071"/>
      <c r="I114" s="3071"/>
      <c r="J114" s="3071"/>
      <c r="K114" s="3071"/>
      <c r="L114" s="3071"/>
      <c r="M114" s="3071"/>
      <c r="N114" s="3071"/>
      <c r="O114" s="3071"/>
      <c r="P114" s="3071"/>
      <c r="Q114" s="3071"/>
      <c r="R114" s="3071"/>
    </row>
    <row r="115" spans="1:18">
      <c r="A115" s="2656"/>
      <c r="C115" s="2780"/>
      <c r="D115" s="2793"/>
      <c r="E115" s="2794"/>
      <c r="F115" s="2795"/>
      <c r="G115" s="3071"/>
      <c r="H115" s="3071"/>
      <c r="I115" s="3071"/>
      <c r="J115" s="3071"/>
      <c r="K115" s="3071"/>
      <c r="L115" s="3071"/>
      <c r="M115" s="3071"/>
      <c r="N115" s="3071"/>
      <c r="O115" s="3071"/>
      <c r="P115" s="3071"/>
      <c r="Q115" s="3071"/>
      <c r="R115" s="3071"/>
    </row>
    <row r="116" spans="1:18">
      <c r="A116" s="2645"/>
      <c r="C116" s="2796"/>
      <c r="D116" s="2788"/>
      <c r="E116" s="2794"/>
      <c r="F116" s="2795"/>
      <c r="G116" s="3071"/>
      <c r="H116" s="3071"/>
      <c r="I116" s="3071"/>
      <c r="J116" s="3071"/>
      <c r="K116" s="3071"/>
      <c r="L116" s="3071"/>
      <c r="M116" s="3071"/>
      <c r="N116" s="3071"/>
      <c r="O116" s="3071"/>
      <c r="P116" s="3071"/>
      <c r="Q116" s="3071"/>
      <c r="R116" s="3071"/>
    </row>
    <row r="117" spans="1:18">
      <c r="A117" s="2645"/>
      <c r="C117" s="2780"/>
      <c r="D117" s="2793"/>
      <c r="E117" s="2794"/>
      <c r="G117" s="3071"/>
      <c r="H117" s="3071"/>
      <c r="I117" s="3071"/>
      <c r="J117" s="3071"/>
      <c r="K117" s="3071"/>
      <c r="L117" s="3071"/>
      <c r="M117" s="3071"/>
      <c r="N117" s="3071"/>
      <c r="O117" s="3071"/>
      <c r="P117" s="3071"/>
      <c r="Q117" s="3071"/>
      <c r="R117" s="3071"/>
    </row>
    <row r="118" spans="1:18">
      <c r="A118" s="2656"/>
      <c r="B118" s="2198"/>
      <c r="C118" s="2648"/>
      <c r="G118" s="3071"/>
      <c r="H118" s="3071"/>
      <c r="I118" s="3071"/>
      <c r="J118" s="3071"/>
      <c r="K118" s="3071"/>
      <c r="L118" s="3071"/>
      <c r="M118" s="3071"/>
      <c r="N118" s="3071"/>
      <c r="O118" s="3071"/>
      <c r="P118" s="3071"/>
      <c r="Q118" s="3071"/>
      <c r="R118" s="3071"/>
    </row>
    <row r="119" spans="1:18">
      <c r="A119" s="2656"/>
      <c r="G119" s="3071"/>
      <c r="H119" s="3071"/>
      <c r="I119" s="3071"/>
      <c r="J119" s="3071"/>
      <c r="K119" s="3071"/>
      <c r="L119" s="3071"/>
      <c r="M119" s="3071"/>
      <c r="N119" s="3071"/>
      <c r="O119" s="3071"/>
      <c r="P119" s="3071"/>
      <c r="Q119" s="3071"/>
      <c r="R119" s="3071"/>
    </row>
    <row r="120" spans="1:18">
      <c r="A120" s="2656"/>
      <c r="G120" s="3071"/>
      <c r="H120" s="3071"/>
      <c r="I120" s="3071"/>
      <c r="J120" s="3071"/>
      <c r="K120" s="3071"/>
      <c r="L120" s="3071"/>
      <c r="M120" s="3071"/>
      <c r="N120" s="3071"/>
      <c r="O120" s="3071"/>
      <c r="P120" s="3071"/>
      <c r="Q120" s="3071"/>
      <c r="R120" s="3071"/>
    </row>
    <row r="121" spans="1:18">
      <c r="A121" s="2656"/>
      <c r="G121" s="3071"/>
      <c r="H121" s="3071"/>
      <c r="I121" s="3071"/>
      <c r="J121" s="3071"/>
      <c r="K121" s="3071"/>
      <c r="L121" s="3071"/>
      <c r="M121" s="3071"/>
      <c r="N121" s="3071"/>
      <c r="O121" s="3071"/>
      <c r="P121" s="3071"/>
      <c r="Q121" s="3071"/>
      <c r="R121" s="3071"/>
    </row>
    <row r="122" spans="1:18">
      <c r="A122" s="2656"/>
      <c r="G122" s="3071"/>
      <c r="H122" s="3071"/>
      <c r="I122" s="3071"/>
      <c r="J122" s="3071"/>
      <c r="K122" s="3071"/>
      <c r="L122" s="3071"/>
      <c r="M122" s="3071"/>
      <c r="N122" s="3071"/>
      <c r="O122" s="3071"/>
      <c r="P122" s="3071"/>
      <c r="Q122" s="3071"/>
      <c r="R122" s="3071"/>
    </row>
    <row r="123" spans="1:18">
      <c r="A123" s="2656"/>
      <c r="C123" s="2796"/>
      <c r="D123" s="2793"/>
      <c r="E123" s="2794"/>
      <c r="F123" s="2795"/>
      <c r="G123" s="3071"/>
      <c r="H123" s="3071"/>
      <c r="I123" s="3071"/>
      <c r="J123" s="3071"/>
      <c r="K123" s="3071"/>
      <c r="L123" s="3071"/>
      <c r="M123" s="3071"/>
      <c r="N123" s="3071"/>
      <c r="O123" s="3071"/>
      <c r="P123" s="3071"/>
      <c r="Q123" s="3071"/>
      <c r="R123" s="3071"/>
    </row>
    <row r="124" spans="1:18">
      <c r="A124" s="2796"/>
      <c r="C124" s="2796"/>
      <c r="D124" s="2793"/>
      <c r="E124" s="2794"/>
      <c r="F124" s="2795"/>
      <c r="G124" s="3071"/>
      <c r="H124" s="3071"/>
      <c r="I124" s="3071"/>
      <c r="J124" s="3071"/>
      <c r="K124" s="3071"/>
      <c r="L124" s="3071"/>
      <c r="M124" s="3071"/>
      <c r="N124" s="3071"/>
      <c r="O124" s="3071"/>
      <c r="P124" s="3071"/>
      <c r="Q124" s="3071"/>
      <c r="R124" s="3071"/>
    </row>
    <row r="125" spans="1:18">
      <c r="A125" s="2796"/>
      <c r="C125" s="2796"/>
      <c r="D125" s="2793"/>
      <c r="E125" s="2794"/>
      <c r="F125" s="2795"/>
      <c r="G125" s="3071"/>
      <c r="H125" s="3071"/>
      <c r="I125" s="3071"/>
      <c r="J125" s="3071"/>
      <c r="K125" s="3071"/>
      <c r="L125" s="3071"/>
      <c r="M125" s="3071"/>
      <c r="N125" s="3071"/>
      <c r="O125" s="3071"/>
      <c r="P125" s="3071"/>
      <c r="Q125" s="3071"/>
      <c r="R125" s="3071"/>
    </row>
    <row r="126" spans="1:18">
      <c r="A126" s="2796"/>
      <c r="C126" s="2796"/>
      <c r="D126" s="2793"/>
      <c r="E126" s="2794"/>
      <c r="F126" s="2795"/>
      <c r="G126" s="3071"/>
      <c r="H126" s="3071"/>
      <c r="I126" s="3071"/>
      <c r="J126" s="3071"/>
      <c r="K126" s="3071"/>
      <c r="L126" s="3071"/>
      <c r="M126" s="3071"/>
      <c r="N126" s="3071"/>
      <c r="O126" s="3071"/>
      <c r="P126" s="3071"/>
      <c r="Q126" s="3071"/>
      <c r="R126" s="3071"/>
    </row>
    <row r="127" spans="1:18">
      <c r="A127" s="2796"/>
      <c r="C127" s="2796"/>
      <c r="D127" s="2793"/>
      <c r="E127" s="2794"/>
      <c r="G127" s="3071"/>
      <c r="H127" s="3071"/>
      <c r="I127" s="3071"/>
      <c r="J127" s="3071"/>
      <c r="K127" s="3071"/>
      <c r="L127" s="3071"/>
      <c r="M127" s="3071"/>
      <c r="N127" s="3071"/>
      <c r="O127" s="3071"/>
      <c r="P127" s="3071"/>
      <c r="Q127" s="3071"/>
      <c r="R127" s="3071"/>
    </row>
    <row r="128" spans="1:18">
      <c r="A128" s="2796"/>
      <c r="C128" s="2796"/>
      <c r="D128" s="2793"/>
      <c r="E128" s="2794"/>
      <c r="G128" s="3071"/>
      <c r="H128" s="3071"/>
      <c r="I128" s="3071"/>
      <c r="J128" s="3071"/>
      <c r="K128" s="3071"/>
      <c r="L128" s="3071"/>
      <c r="M128" s="3071"/>
      <c r="N128" s="3071"/>
      <c r="O128" s="3071"/>
      <c r="P128" s="3071"/>
      <c r="Q128" s="3071"/>
      <c r="R128" s="3071"/>
    </row>
    <row r="129" spans="1:18">
      <c r="A129" s="2645"/>
      <c r="B129" s="2658"/>
      <c r="E129" s="2648"/>
      <c r="F129" s="2797"/>
      <c r="G129" s="3071"/>
      <c r="H129" s="3071"/>
      <c r="I129" s="3071"/>
      <c r="J129" s="3071"/>
      <c r="K129" s="3071"/>
      <c r="L129" s="3071"/>
      <c r="M129" s="3071"/>
      <c r="N129" s="3071"/>
      <c r="O129" s="3071"/>
      <c r="P129" s="3071"/>
      <c r="Q129" s="3071"/>
      <c r="R129" s="3071"/>
    </row>
    <row r="130" spans="1:18">
      <c r="A130" s="2656"/>
      <c r="G130" s="3071"/>
      <c r="H130" s="3071"/>
      <c r="I130" s="3071"/>
      <c r="J130" s="3071"/>
      <c r="K130" s="3071"/>
      <c r="L130" s="3071"/>
      <c r="M130" s="3071"/>
      <c r="N130" s="3071"/>
      <c r="O130" s="3071"/>
      <c r="P130" s="3071"/>
      <c r="Q130" s="3071"/>
      <c r="R130" s="3071"/>
    </row>
    <row r="131" spans="1:18">
      <c r="A131" s="2656"/>
      <c r="B131" s="2198"/>
      <c r="G131" s="3071"/>
      <c r="H131" s="3071"/>
      <c r="I131" s="3071"/>
      <c r="J131" s="3071"/>
      <c r="K131" s="3071"/>
      <c r="L131" s="3071"/>
      <c r="M131" s="3071"/>
      <c r="N131" s="3071"/>
      <c r="O131" s="3071"/>
      <c r="P131" s="3071"/>
      <c r="Q131" s="3071"/>
      <c r="R131" s="3071"/>
    </row>
    <row r="132" spans="1:18">
      <c r="A132" s="2656"/>
      <c r="G132" s="3071"/>
      <c r="H132" s="3071"/>
      <c r="I132" s="3071"/>
      <c r="J132" s="3071"/>
      <c r="K132" s="3071"/>
      <c r="L132" s="3071"/>
      <c r="M132" s="3071"/>
      <c r="N132" s="3071"/>
      <c r="O132" s="3071"/>
      <c r="P132" s="3071"/>
      <c r="Q132" s="3071"/>
      <c r="R132" s="3071"/>
    </row>
    <row r="133" spans="1:18">
      <c r="A133" s="2656"/>
      <c r="G133" s="3071"/>
      <c r="H133" s="3071"/>
      <c r="I133" s="3071"/>
      <c r="J133" s="3071"/>
      <c r="K133" s="3071"/>
      <c r="L133" s="3071"/>
      <c r="M133" s="3071"/>
      <c r="N133" s="3071"/>
      <c r="O133" s="3071"/>
      <c r="P133" s="3071"/>
      <c r="Q133" s="3071"/>
      <c r="R133" s="3071"/>
    </row>
    <row r="134" spans="1:18">
      <c r="A134" s="2656"/>
      <c r="G134" s="3071"/>
      <c r="H134" s="3071"/>
      <c r="I134" s="3071"/>
      <c r="J134" s="3071"/>
      <c r="K134" s="3071"/>
      <c r="L134" s="3071"/>
      <c r="M134" s="3071"/>
      <c r="N134" s="3071"/>
      <c r="O134" s="3071"/>
      <c r="P134" s="3071"/>
      <c r="Q134" s="3071"/>
      <c r="R134" s="3071"/>
    </row>
    <row r="135" spans="1:18">
      <c r="A135" s="2656"/>
      <c r="G135" s="3071"/>
      <c r="H135" s="3071"/>
      <c r="I135" s="3071"/>
      <c r="J135" s="3071"/>
      <c r="K135" s="3071"/>
      <c r="L135" s="3071"/>
      <c r="M135" s="3071"/>
      <c r="N135" s="3071"/>
      <c r="O135" s="3071"/>
      <c r="P135" s="3071"/>
      <c r="Q135" s="3071"/>
      <c r="R135" s="3071"/>
    </row>
    <row r="136" spans="1:18">
      <c r="A136" s="2656"/>
      <c r="G136" s="3071"/>
      <c r="H136" s="3071"/>
      <c r="I136" s="3071"/>
      <c r="J136" s="3071"/>
      <c r="K136" s="3071"/>
      <c r="L136" s="3071"/>
      <c r="M136" s="3071"/>
      <c r="N136" s="3071"/>
      <c r="O136" s="3071"/>
      <c r="P136" s="3071"/>
      <c r="Q136" s="3071"/>
      <c r="R136" s="3071"/>
    </row>
    <row r="137" spans="1:18">
      <c r="A137" s="2656"/>
      <c r="G137" s="3071"/>
      <c r="H137" s="3071"/>
      <c r="I137" s="3071"/>
      <c r="J137" s="3071"/>
      <c r="K137" s="3071"/>
      <c r="L137" s="3071"/>
      <c r="M137" s="3071"/>
      <c r="N137" s="3071"/>
      <c r="O137" s="3071"/>
      <c r="P137" s="3071"/>
      <c r="Q137" s="3071"/>
      <c r="R137" s="3071"/>
    </row>
    <row r="138" spans="1:18">
      <c r="A138" s="2656"/>
      <c r="G138" s="3071"/>
      <c r="H138" s="3071"/>
      <c r="I138" s="3071"/>
      <c r="J138" s="3071"/>
      <c r="K138" s="3071"/>
      <c r="L138" s="3071"/>
      <c r="M138" s="3071"/>
      <c r="N138" s="3071"/>
      <c r="O138" s="3071"/>
      <c r="P138" s="3071"/>
      <c r="Q138" s="3071"/>
      <c r="R138" s="3071"/>
    </row>
    <row r="139" spans="1:18">
      <c r="A139" s="2656"/>
      <c r="G139" s="3071"/>
      <c r="H139" s="3071"/>
      <c r="I139" s="3071"/>
      <c r="J139" s="3071"/>
      <c r="K139" s="3071"/>
      <c r="L139" s="3071"/>
      <c r="M139" s="3071"/>
      <c r="N139" s="3071"/>
      <c r="O139" s="3071"/>
      <c r="P139" s="3071"/>
      <c r="Q139" s="3071"/>
      <c r="R139" s="3071"/>
    </row>
    <row r="140" spans="1:18">
      <c r="A140" s="2656"/>
      <c r="G140" s="3071"/>
      <c r="H140" s="3071"/>
      <c r="I140" s="3071"/>
      <c r="J140" s="3071"/>
      <c r="K140" s="3071"/>
      <c r="L140" s="3071"/>
      <c r="M140" s="3071"/>
      <c r="N140" s="3071"/>
      <c r="O140" s="3071"/>
      <c r="P140" s="3071"/>
      <c r="Q140" s="3071"/>
      <c r="R140" s="3071"/>
    </row>
    <row r="141" spans="1:18">
      <c r="A141" s="2656"/>
      <c r="E141" s="2648"/>
      <c r="F141" s="2797"/>
      <c r="G141" s="3071"/>
      <c r="H141" s="3071"/>
      <c r="I141" s="3071"/>
      <c r="J141" s="3071"/>
      <c r="K141" s="3071"/>
      <c r="L141" s="3071"/>
      <c r="M141" s="3071"/>
      <c r="N141" s="3071"/>
      <c r="O141" s="3071"/>
      <c r="P141" s="3071"/>
      <c r="Q141" s="3071"/>
      <c r="R141" s="3071"/>
    </row>
    <row r="142" spans="1:18">
      <c r="A142" s="2798"/>
      <c r="B142" s="2799"/>
      <c r="G142" s="3071"/>
      <c r="H142" s="3071"/>
      <c r="I142" s="3071"/>
      <c r="J142" s="3071"/>
      <c r="K142" s="3071"/>
      <c r="L142" s="3071"/>
      <c r="M142" s="3071"/>
      <c r="N142" s="3071"/>
      <c r="O142" s="3071"/>
      <c r="P142" s="3071"/>
      <c r="Q142" s="3071"/>
      <c r="R142" s="3071"/>
    </row>
    <row r="143" spans="1:18">
      <c r="A143" s="2798"/>
      <c r="B143" s="2799"/>
      <c r="G143" s="3071"/>
      <c r="H143" s="3071"/>
      <c r="I143" s="3071"/>
      <c r="J143" s="3071"/>
      <c r="K143" s="3071"/>
      <c r="L143" s="3071"/>
      <c r="M143" s="3071"/>
      <c r="N143" s="3071"/>
      <c r="O143" s="3071"/>
      <c r="P143" s="3071"/>
      <c r="Q143" s="3071"/>
      <c r="R143" s="3071"/>
    </row>
    <row r="144" spans="1:18">
      <c r="A144" s="2645"/>
      <c r="B144" s="2658"/>
      <c r="G144" s="3071"/>
      <c r="H144" s="3071"/>
      <c r="I144" s="3071"/>
      <c r="J144" s="3071"/>
      <c r="K144" s="3071"/>
      <c r="L144" s="3071"/>
      <c r="M144" s="3071"/>
      <c r="N144" s="3071"/>
      <c r="O144" s="3071"/>
      <c r="P144" s="3071"/>
      <c r="Q144" s="3071"/>
      <c r="R144" s="3071"/>
    </row>
    <row r="145" spans="1:18">
      <c r="A145" s="2645"/>
      <c r="B145" s="2661"/>
      <c r="G145" s="3071"/>
      <c r="H145" s="3071"/>
      <c r="I145" s="3071"/>
      <c r="J145" s="3071"/>
      <c r="K145" s="3071"/>
      <c r="L145" s="3071"/>
      <c r="M145" s="3071"/>
      <c r="N145" s="3071"/>
      <c r="O145" s="3071"/>
      <c r="P145" s="3071"/>
      <c r="Q145" s="3071"/>
      <c r="R145" s="3071"/>
    </row>
    <row r="146" spans="1:18">
      <c r="A146" s="2645"/>
      <c r="B146" s="2661"/>
      <c r="E146" s="2648"/>
      <c r="F146" s="2800"/>
      <c r="G146" s="3071"/>
      <c r="H146" s="3071"/>
      <c r="I146" s="3071"/>
      <c r="J146" s="3071"/>
      <c r="K146" s="3071"/>
      <c r="L146" s="3071"/>
      <c r="M146" s="3071"/>
      <c r="N146" s="3071"/>
      <c r="O146" s="3071"/>
      <c r="P146" s="3071"/>
      <c r="Q146" s="3071"/>
      <c r="R146" s="3071"/>
    </row>
    <row r="147" spans="1:18">
      <c r="A147" s="2645"/>
      <c r="B147" s="2658"/>
      <c r="E147" s="2648"/>
      <c r="F147" s="2800"/>
      <c r="G147" s="3071"/>
      <c r="H147" s="3071"/>
      <c r="I147" s="3071"/>
      <c r="J147" s="3071"/>
      <c r="K147" s="3071"/>
      <c r="L147" s="3071"/>
      <c r="M147" s="3071"/>
      <c r="N147" s="3071"/>
      <c r="O147" s="3071"/>
      <c r="P147" s="3071"/>
      <c r="Q147" s="3071"/>
      <c r="R147" s="3071"/>
    </row>
    <row r="148" spans="1:18">
      <c r="A148" s="2798"/>
      <c r="B148" s="2658"/>
      <c r="E148" s="2648"/>
      <c r="F148" s="2800"/>
      <c r="G148" s="3071"/>
      <c r="H148" s="3071"/>
      <c r="I148" s="3071"/>
      <c r="J148" s="3071"/>
      <c r="K148" s="3071"/>
      <c r="L148" s="3071"/>
      <c r="M148" s="3071"/>
      <c r="N148" s="3071"/>
      <c r="O148" s="3071"/>
      <c r="P148" s="3071"/>
      <c r="Q148" s="3071"/>
      <c r="R148" s="3071"/>
    </row>
    <row r="149" spans="1:18">
      <c r="A149" s="2645"/>
      <c r="B149" s="2658"/>
      <c r="E149" s="2648"/>
      <c r="F149" s="2800"/>
      <c r="G149" s="3071"/>
      <c r="H149" s="3071"/>
      <c r="I149" s="3071"/>
      <c r="J149" s="3071"/>
      <c r="K149" s="3071"/>
      <c r="L149" s="3071"/>
      <c r="M149" s="3071"/>
      <c r="N149" s="3071"/>
      <c r="O149" s="3071"/>
      <c r="P149" s="3071"/>
      <c r="Q149" s="3071"/>
      <c r="R149" s="3071"/>
    </row>
    <row r="150" spans="1:18">
      <c r="A150" s="2645"/>
      <c r="B150" s="2658"/>
      <c r="E150" s="2648"/>
      <c r="F150" s="2800"/>
      <c r="G150" s="3071"/>
      <c r="H150" s="3071"/>
      <c r="I150" s="3071"/>
      <c r="J150" s="3071"/>
      <c r="K150" s="3071"/>
      <c r="L150" s="3071"/>
      <c r="M150" s="3071"/>
      <c r="N150" s="3071"/>
      <c r="O150" s="3071"/>
      <c r="P150" s="3071"/>
      <c r="Q150" s="3071"/>
      <c r="R150" s="3071"/>
    </row>
    <row r="151" spans="1:18">
      <c r="A151" s="2645"/>
      <c r="B151" s="2658"/>
      <c r="E151" s="2648"/>
      <c r="F151" s="2800"/>
      <c r="G151" s="3071"/>
      <c r="H151" s="3071"/>
      <c r="I151" s="3071"/>
      <c r="J151" s="3071"/>
      <c r="K151" s="3071"/>
      <c r="L151" s="3071"/>
      <c r="M151" s="3071"/>
      <c r="N151" s="3071"/>
      <c r="O151" s="3071"/>
      <c r="P151" s="3071"/>
      <c r="Q151" s="3071"/>
      <c r="R151" s="3071"/>
    </row>
    <row r="152" spans="1:18">
      <c r="A152" s="2645"/>
      <c r="B152" s="2801"/>
      <c r="E152" s="2648"/>
      <c r="F152" s="2800"/>
      <c r="G152" s="3071"/>
      <c r="H152" s="3071"/>
      <c r="I152" s="3071"/>
      <c r="J152" s="3071"/>
      <c r="K152" s="3071"/>
      <c r="L152" s="3071"/>
      <c r="M152" s="3071"/>
      <c r="N152" s="3071"/>
      <c r="O152" s="3071"/>
      <c r="P152" s="3071"/>
      <c r="Q152" s="3071"/>
      <c r="R152" s="3071"/>
    </row>
    <row r="153" spans="1:18" ht="28.5" customHeight="1">
      <c r="A153" s="2645"/>
      <c r="B153" s="3522"/>
      <c r="C153" s="3522"/>
      <c r="D153" s="3522"/>
      <c r="E153" s="2648"/>
      <c r="F153" s="2800"/>
      <c r="G153" s="3071"/>
      <c r="H153" s="3071"/>
      <c r="I153" s="3071"/>
      <c r="J153" s="3071"/>
      <c r="K153" s="3071"/>
      <c r="L153" s="3071"/>
      <c r="M153" s="3071"/>
      <c r="N153" s="3071"/>
      <c r="O153" s="3071"/>
      <c r="P153" s="3071"/>
      <c r="Q153" s="3071"/>
      <c r="R153" s="3071"/>
    </row>
    <row r="154" spans="1:18">
      <c r="A154" s="2645"/>
      <c r="B154" s="2802"/>
      <c r="C154" s="2923"/>
      <c r="D154" s="2788"/>
      <c r="E154" s="2648"/>
      <c r="F154" s="2800"/>
      <c r="G154" s="3071"/>
      <c r="H154" s="3071"/>
      <c r="I154" s="3071"/>
      <c r="J154" s="3071"/>
      <c r="K154" s="3071"/>
      <c r="L154" s="3071"/>
      <c r="M154" s="3071"/>
      <c r="N154" s="3071"/>
      <c r="O154" s="3071"/>
      <c r="P154" s="3071"/>
      <c r="Q154" s="3071"/>
      <c r="R154" s="3071"/>
    </row>
    <row r="155" spans="1:18">
      <c r="A155" s="2645"/>
      <c r="B155" s="2658"/>
      <c r="E155" s="2648"/>
      <c r="F155" s="2800"/>
      <c r="G155" s="3071"/>
      <c r="H155" s="3071"/>
      <c r="I155" s="3071"/>
      <c r="J155" s="3071"/>
      <c r="K155" s="3071"/>
      <c r="L155" s="3071"/>
      <c r="M155" s="3071"/>
      <c r="N155" s="3071"/>
      <c r="O155" s="3071"/>
      <c r="P155" s="3071"/>
      <c r="Q155" s="3071"/>
      <c r="R155" s="3071"/>
    </row>
  </sheetData>
  <sheetProtection algorithmName="SHA-512" hashValue="+PYCwQQWpf7DvTGCV+ukVNA4K+skmXcSnb7Ta6dvNRAt+L3N9QvoZu6Fgr9+lIDzGQccjBxOA75URRa26Msagw==" saltValue="edc/bMcpJF4aBKjqe7A7yg==" spinCount="100000" sheet="1" objects="1" scenarios="1" selectLockedCells="1"/>
  <mergeCells count="2">
    <mergeCell ref="A92:D92"/>
    <mergeCell ref="B153:D153"/>
  </mergeCells>
  <pageMargins left="0.70866141732283472" right="0.70866141732283472" top="0.74803149606299213" bottom="0.74803149606299213" header="0.31496062992125984" footer="0.31496062992125984"/>
  <pageSetup paperSize="9" orientation="portrait" r:id="rId1"/>
  <headerFooter>
    <oddHeader>&amp;CPREZRAČEVANJE KLIMATIZACIJA</oddHeader>
    <oddFooter>&amp;C&amp;P/&amp;N&amp;RPZI</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59999389629810485"/>
  </sheetPr>
  <dimension ref="A1:CY218"/>
  <sheetViews>
    <sheetView view="pageBreakPreview" zoomScaleSheetLayoutView="100" workbookViewId="0">
      <selection activeCell="E14" sqref="E14"/>
    </sheetView>
  </sheetViews>
  <sheetFormatPr defaultRowHeight="12.75"/>
  <cols>
    <col min="1" max="1" width="3.42578125" style="185" customWidth="1"/>
    <col min="2" max="2" width="38.42578125" style="226" customWidth="1"/>
    <col min="3" max="3" width="5.42578125" style="187" customWidth="1"/>
    <col min="4" max="4" width="10.5703125" style="183" customWidth="1"/>
    <col min="5" max="5" width="14.28515625" style="183" customWidth="1"/>
    <col min="6" max="6" width="14.140625" style="183" customWidth="1"/>
    <col min="7" max="26" width="9.140625" style="1010"/>
    <col min="27" max="16384" width="9.140625" style="221"/>
  </cols>
  <sheetData>
    <row r="1" spans="1:26">
      <c r="A1" s="338" t="s">
        <v>13</v>
      </c>
      <c r="B1" s="339" t="s">
        <v>14</v>
      </c>
    </row>
    <row r="2" spans="1:26" s="340" customFormat="1">
      <c r="A2" s="338"/>
      <c r="B2" s="339"/>
      <c r="C2" s="214"/>
      <c r="D2" s="218"/>
      <c r="E2" s="218"/>
      <c r="F2" s="218"/>
      <c r="G2" s="1020"/>
      <c r="H2" s="1020"/>
      <c r="I2" s="1020"/>
      <c r="J2" s="1020"/>
      <c r="K2" s="1020"/>
      <c r="L2" s="1020"/>
      <c r="M2" s="1020"/>
      <c r="N2" s="1020"/>
      <c r="O2" s="1020"/>
      <c r="P2" s="1020"/>
      <c r="Q2" s="1020"/>
      <c r="R2" s="1020"/>
      <c r="S2" s="1020"/>
      <c r="T2" s="1020"/>
      <c r="U2" s="1020"/>
      <c r="V2" s="1020"/>
      <c r="W2" s="1020"/>
      <c r="X2" s="1020"/>
      <c r="Y2" s="1020"/>
      <c r="Z2" s="1020"/>
    </row>
    <row r="3" spans="1:26" s="1" customFormat="1">
      <c r="A3" s="85"/>
      <c r="B3" s="254"/>
      <c r="C3" s="86"/>
      <c r="D3" s="88"/>
      <c r="E3" s="88"/>
      <c r="F3" s="88"/>
      <c r="G3" s="972"/>
      <c r="H3" s="972"/>
      <c r="I3" s="972"/>
      <c r="J3" s="972"/>
      <c r="K3" s="972"/>
      <c r="L3" s="972"/>
      <c r="M3" s="972"/>
      <c r="N3" s="972"/>
      <c r="O3" s="972"/>
      <c r="P3" s="972"/>
      <c r="Q3" s="972"/>
      <c r="R3" s="972"/>
      <c r="S3" s="972"/>
      <c r="T3" s="972"/>
      <c r="U3" s="972"/>
      <c r="V3" s="972"/>
      <c r="W3" s="972"/>
      <c r="X3" s="972"/>
      <c r="Y3" s="972"/>
      <c r="Z3" s="972"/>
    </row>
    <row r="4" spans="1:26" s="257" customFormat="1">
      <c r="A4" s="552"/>
      <c r="B4" s="1041" t="s">
        <v>37</v>
      </c>
      <c r="C4" s="965" t="s">
        <v>38</v>
      </c>
      <c r="D4" s="966" t="s">
        <v>39</v>
      </c>
      <c r="E4" s="966" t="s">
        <v>40</v>
      </c>
      <c r="F4" s="966" t="s">
        <v>41</v>
      </c>
      <c r="G4" s="1037"/>
      <c r="H4" s="1037"/>
      <c r="I4" s="1037"/>
      <c r="J4" s="1037"/>
      <c r="K4" s="1037"/>
      <c r="L4" s="1037"/>
      <c r="M4" s="1037"/>
      <c r="N4" s="1037"/>
      <c r="O4" s="1037"/>
      <c r="P4" s="1037"/>
      <c r="Q4" s="1037"/>
      <c r="R4" s="1037"/>
      <c r="S4" s="1037"/>
      <c r="T4" s="1037"/>
      <c r="U4" s="1037"/>
      <c r="V4" s="1037"/>
      <c r="W4" s="1037"/>
      <c r="X4" s="1037"/>
      <c r="Y4" s="1037"/>
      <c r="Z4" s="1037"/>
    </row>
    <row r="5" spans="1:26" s="340" customFormat="1">
      <c r="A5" s="338"/>
      <c r="B5" s="339"/>
      <c r="C5" s="214"/>
      <c r="D5" s="218"/>
      <c r="E5" s="218"/>
      <c r="F5" s="218"/>
      <c r="G5" s="1020"/>
      <c r="H5" s="1020"/>
      <c r="I5" s="1020"/>
      <c r="J5" s="1020"/>
      <c r="K5" s="1020"/>
      <c r="L5" s="1020"/>
      <c r="M5" s="1020"/>
      <c r="N5" s="1020"/>
      <c r="O5" s="1020"/>
      <c r="P5" s="1020"/>
      <c r="Q5" s="1020"/>
      <c r="R5" s="1020"/>
      <c r="S5" s="1020"/>
      <c r="T5" s="1020"/>
      <c r="U5" s="1020"/>
      <c r="V5" s="1020"/>
      <c r="W5" s="1020"/>
      <c r="X5" s="1020"/>
      <c r="Y5" s="1020"/>
      <c r="Z5" s="1020"/>
    </row>
    <row r="6" spans="1:26" ht="18">
      <c r="A6" s="229"/>
      <c r="B6" s="341" t="s">
        <v>358</v>
      </c>
      <c r="D6" s="212"/>
      <c r="E6" s="1042"/>
      <c r="F6" s="212"/>
    </row>
    <row r="7" spans="1:26" ht="38.25">
      <c r="A7" s="229"/>
      <c r="B7" s="342" t="s">
        <v>1968</v>
      </c>
      <c r="D7" s="212"/>
      <c r="E7" s="1013"/>
      <c r="F7" s="212"/>
    </row>
    <row r="8" spans="1:26" ht="38.25">
      <c r="A8" s="229"/>
      <c r="B8" s="342" t="s">
        <v>359</v>
      </c>
      <c r="D8" s="212"/>
      <c r="E8" s="1013"/>
      <c r="F8" s="212"/>
    </row>
    <row r="9" spans="1:26" s="1" customFormat="1">
      <c r="A9" s="173"/>
      <c r="B9" s="343" t="s">
        <v>360</v>
      </c>
      <c r="C9" s="187"/>
      <c r="D9" s="212"/>
      <c r="E9" s="971"/>
      <c r="F9" s="175"/>
      <c r="G9" s="972"/>
      <c r="H9" s="972"/>
      <c r="I9" s="972"/>
      <c r="J9" s="972"/>
      <c r="K9" s="972"/>
      <c r="L9" s="972"/>
      <c r="M9" s="972"/>
      <c r="N9" s="972"/>
      <c r="O9" s="972"/>
      <c r="P9" s="972"/>
      <c r="Q9" s="972"/>
      <c r="R9" s="972"/>
      <c r="S9" s="972"/>
      <c r="T9" s="972"/>
      <c r="U9" s="972"/>
      <c r="V9" s="972"/>
      <c r="W9" s="972"/>
      <c r="X9" s="972"/>
      <c r="Y9" s="972"/>
      <c r="Z9" s="972"/>
    </row>
    <row r="10" spans="1:26" s="220" customFormat="1">
      <c r="A10" s="274"/>
      <c r="B10" s="108"/>
      <c r="C10" s="251"/>
      <c r="D10" s="344"/>
      <c r="E10" s="1043"/>
      <c r="F10" s="344"/>
      <c r="G10" s="1046"/>
      <c r="H10" s="1046"/>
      <c r="I10" s="1046"/>
      <c r="J10" s="1046"/>
      <c r="K10" s="1046"/>
      <c r="L10" s="1046"/>
      <c r="M10" s="1046"/>
      <c r="N10" s="1046"/>
      <c r="O10" s="1046"/>
      <c r="P10" s="1046"/>
      <c r="Q10" s="1046"/>
      <c r="R10" s="1046"/>
      <c r="S10" s="1046"/>
      <c r="T10" s="1046"/>
      <c r="U10" s="1046"/>
      <c r="V10" s="1046"/>
      <c r="W10" s="1046"/>
      <c r="X10" s="1046"/>
      <c r="Y10" s="1046"/>
      <c r="Z10" s="1046"/>
    </row>
    <row r="11" spans="1:26" s="320" customFormat="1" ht="114.75">
      <c r="A11" s="345"/>
      <c r="B11" s="346" t="s">
        <v>361</v>
      </c>
      <c r="C11" s="347"/>
      <c r="D11" s="348"/>
      <c r="E11" s="349"/>
      <c r="F11" s="350"/>
      <c r="G11" s="1045"/>
      <c r="H11" s="1045"/>
      <c r="I11" s="1045"/>
      <c r="J11" s="1045"/>
      <c r="K11" s="1045"/>
      <c r="L11" s="1045"/>
      <c r="M11" s="1045"/>
      <c r="N11" s="1045"/>
      <c r="O11" s="1045"/>
      <c r="P11" s="1045"/>
      <c r="Q11" s="1045"/>
      <c r="R11" s="1045"/>
      <c r="S11" s="1045"/>
      <c r="T11" s="1045"/>
      <c r="U11" s="1045"/>
      <c r="V11" s="1045"/>
      <c r="W11" s="1045"/>
      <c r="X11" s="1045"/>
      <c r="Y11" s="1045"/>
      <c r="Z11" s="1045"/>
    </row>
    <row r="12" spans="1:26" s="320" customFormat="1">
      <c r="A12" s="345"/>
      <c r="B12" s="351"/>
      <c r="C12" s="347"/>
      <c r="D12" s="348"/>
      <c r="E12" s="352"/>
      <c r="F12" s="350"/>
      <c r="G12" s="1045"/>
      <c r="H12" s="1045"/>
      <c r="I12" s="1045"/>
      <c r="J12" s="1045"/>
      <c r="K12" s="1045"/>
      <c r="L12" s="1045"/>
      <c r="M12" s="1045"/>
      <c r="N12" s="1045"/>
      <c r="O12" s="1045"/>
      <c r="P12" s="1045"/>
      <c r="Q12" s="1045"/>
      <c r="R12" s="1045"/>
      <c r="S12" s="1045"/>
      <c r="T12" s="1045"/>
      <c r="U12" s="1045"/>
      <c r="V12" s="1045"/>
      <c r="W12" s="1045"/>
      <c r="X12" s="1045"/>
      <c r="Y12" s="1045"/>
      <c r="Z12" s="1045"/>
    </row>
    <row r="13" spans="1:26">
      <c r="C13" s="353"/>
      <c r="E13" s="975"/>
    </row>
    <row r="14" spans="1:26" ht="38.25">
      <c r="A14" s="185" t="s">
        <v>58</v>
      </c>
      <c r="B14" s="226" t="s">
        <v>362</v>
      </c>
      <c r="C14" s="353" t="s">
        <v>96</v>
      </c>
      <c r="D14" s="183">
        <v>12</v>
      </c>
      <c r="E14" s="975"/>
      <c r="F14" s="183">
        <f>+E14*D14</f>
        <v>0</v>
      </c>
    </row>
    <row r="15" spans="1:26">
      <c r="C15" s="353"/>
      <c r="E15" s="975"/>
    </row>
    <row r="16" spans="1:26">
      <c r="C16" s="353"/>
      <c r="E16" s="975"/>
    </row>
    <row r="17" spans="1:6" ht="76.5">
      <c r="A17" s="185" t="s">
        <v>76</v>
      </c>
      <c r="B17" s="226" t="s">
        <v>1935</v>
      </c>
      <c r="C17" s="353" t="s">
        <v>96</v>
      </c>
      <c r="D17" s="183">
        <v>135</v>
      </c>
      <c r="E17" s="975"/>
      <c r="F17" s="183">
        <f>+E17*D17</f>
        <v>0</v>
      </c>
    </row>
    <row r="18" spans="1:6">
      <c r="C18" s="353"/>
      <c r="E18" s="975"/>
    </row>
    <row r="19" spans="1:6">
      <c r="C19" s="353"/>
      <c r="E19" s="975"/>
    </row>
    <row r="20" spans="1:6" ht="25.5">
      <c r="A20" s="185" t="s">
        <v>82</v>
      </c>
      <c r="B20" s="226" t="s">
        <v>363</v>
      </c>
      <c r="C20" s="353" t="s">
        <v>96</v>
      </c>
      <c r="D20" s="183">
        <v>13.5</v>
      </c>
      <c r="E20" s="975"/>
      <c r="F20" s="183">
        <f>+E20*D20</f>
        <v>0</v>
      </c>
    </row>
    <row r="21" spans="1:6">
      <c r="C21" s="353"/>
      <c r="E21" s="975"/>
    </row>
    <row r="22" spans="1:6">
      <c r="C22" s="353"/>
      <c r="E22" s="975"/>
    </row>
    <row r="23" spans="1:6" ht="38.25">
      <c r="A23" s="185" t="s">
        <v>85</v>
      </c>
      <c r="B23" s="226" t="s">
        <v>364</v>
      </c>
      <c r="C23" s="353" t="s">
        <v>96</v>
      </c>
      <c r="D23" s="183">
        <v>172.2</v>
      </c>
      <c r="E23" s="975"/>
      <c r="F23" s="183">
        <f>+E23*D23</f>
        <v>0</v>
      </c>
    </row>
    <row r="24" spans="1:6">
      <c r="C24" s="353"/>
      <c r="E24" s="975"/>
    </row>
    <row r="25" spans="1:6">
      <c r="C25" s="353"/>
      <c r="E25" s="975"/>
    </row>
    <row r="26" spans="1:6" ht="51">
      <c r="A26" s="185" t="s">
        <v>89</v>
      </c>
      <c r="B26" s="226" t="s">
        <v>365</v>
      </c>
      <c r="C26" s="353" t="s">
        <v>96</v>
      </c>
      <c r="D26" s="183">
        <v>74</v>
      </c>
      <c r="E26" s="975"/>
      <c r="F26" s="183">
        <f>+E26*D26</f>
        <v>0</v>
      </c>
    </row>
    <row r="27" spans="1:6">
      <c r="C27" s="353"/>
      <c r="E27" s="975"/>
    </row>
    <row r="28" spans="1:6">
      <c r="C28" s="353"/>
      <c r="E28" s="975"/>
    </row>
    <row r="29" spans="1:6" ht="89.25">
      <c r="A29" s="185" t="s">
        <v>94</v>
      </c>
      <c r="B29" s="226" t="s">
        <v>366</v>
      </c>
      <c r="C29" s="353" t="s">
        <v>96</v>
      </c>
      <c r="D29" s="183">
        <f>4318.7-249*2-64.42*2+184</f>
        <v>3875.8599999999997</v>
      </c>
      <c r="E29" s="1015"/>
      <c r="F29" s="183">
        <f>+E29*D29</f>
        <v>0</v>
      </c>
    </row>
    <row r="30" spans="1:6">
      <c r="C30" s="353"/>
      <c r="E30" s="975"/>
    </row>
    <row r="31" spans="1:6">
      <c r="C31" s="353"/>
      <c r="E31" s="975"/>
    </row>
    <row r="32" spans="1:6" ht="51">
      <c r="A32" s="185" t="s">
        <v>97</v>
      </c>
      <c r="B32" s="226" t="s">
        <v>367</v>
      </c>
      <c r="C32" s="353" t="s">
        <v>96</v>
      </c>
      <c r="D32" s="183">
        <v>57.1</v>
      </c>
      <c r="E32" s="1015"/>
      <c r="F32" s="183">
        <f>+E32*D32</f>
        <v>0</v>
      </c>
    </row>
    <row r="33" spans="1:6">
      <c r="C33" s="353"/>
      <c r="E33" s="975"/>
    </row>
    <row r="34" spans="1:6">
      <c r="C34" s="353"/>
      <c r="E34" s="975"/>
    </row>
    <row r="35" spans="1:6" ht="51">
      <c r="A35" s="185" t="s">
        <v>99</v>
      </c>
      <c r="B35" s="226" t="s">
        <v>368</v>
      </c>
      <c r="C35" s="353" t="s">
        <v>96</v>
      </c>
      <c r="D35" s="183">
        <v>83</v>
      </c>
      <c r="E35" s="1015"/>
      <c r="F35" s="183">
        <f>+E35*D35</f>
        <v>0</v>
      </c>
    </row>
    <row r="36" spans="1:6">
      <c r="C36" s="353"/>
      <c r="E36" s="975"/>
    </row>
    <row r="37" spans="1:6">
      <c r="C37" s="353"/>
      <c r="E37" s="975"/>
    </row>
    <row r="38" spans="1:6" ht="51">
      <c r="A38" s="185" t="s">
        <v>103</v>
      </c>
      <c r="B38" s="226" t="s">
        <v>1936</v>
      </c>
      <c r="C38" s="353" t="s">
        <v>96</v>
      </c>
      <c r="D38" s="183">
        <v>49</v>
      </c>
      <c r="E38" s="975"/>
      <c r="F38" s="183">
        <f>+E38*D38</f>
        <v>0</v>
      </c>
    </row>
    <row r="39" spans="1:6">
      <c r="C39" s="353"/>
      <c r="E39" s="975"/>
    </row>
    <row r="40" spans="1:6">
      <c r="C40" s="353"/>
      <c r="E40" s="975"/>
    </row>
    <row r="41" spans="1:6" ht="51">
      <c r="A41" s="185" t="s">
        <v>105</v>
      </c>
      <c r="B41" s="226" t="s">
        <v>1937</v>
      </c>
      <c r="C41" s="353" t="s">
        <v>96</v>
      </c>
      <c r="D41" s="183">
        <f>545.8+27</f>
        <v>572.79999999999995</v>
      </c>
      <c r="E41" s="975"/>
      <c r="F41" s="183">
        <f>+E41*D41</f>
        <v>0</v>
      </c>
    </row>
    <row r="42" spans="1:6">
      <c r="C42" s="353"/>
      <c r="E42" s="975"/>
    </row>
    <row r="43" spans="1:6">
      <c r="C43" s="353"/>
      <c r="E43" s="975"/>
    </row>
    <row r="44" spans="1:6" ht="51">
      <c r="A44" s="185" t="s">
        <v>107</v>
      </c>
      <c r="B44" s="226" t="s">
        <v>1938</v>
      </c>
      <c r="C44" s="353" t="s">
        <v>96</v>
      </c>
      <c r="D44" s="183">
        <f>319+15</f>
        <v>334</v>
      </c>
      <c r="E44" s="975"/>
      <c r="F44" s="183">
        <f>+E44*D44</f>
        <v>0</v>
      </c>
    </row>
    <row r="45" spans="1:6">
      <c r="C45" s="353"/>
      <c r="E45" s="975"/>
    </row>
    <row r="46" spans="1:6">
      <c r="C46" s="353"/>
      <c r="E46" s="975"/>
    </row>
    <row r="47" spans="1:6" ht="51">
      <c r="A47" s="185" t="s">
        <v>216</v>
      </c>
      <c r="B47" s="226" t="s">
        <v>369</v>
      </c>
      <c r="C47" s="353" t="s">
        <v>96</v>
      </c>
      <c r="D47" s="183">
        <v>121.2</v>
      </c>
      <c r="E47" s="975"/>
      <c r="F47" s="183">
        <f>+E47*D47</f>
        <v>0</v>
      </c>
    </row>
    <row r="48" spans="1:6">
      <c r="C48" s="353"/>
      <c r="E48" s="975"/>
    </row>
    <row r="49" spans="1:6">
      <c r="C49" s="353"/>
      <c r="E49" s="975"/>
    </row>
    <row r="50" spans="1:6" ht="63.75">
      <c r="A50" s="185" t="s">
        <v>218</v>
      </c>
      <c r="B50" s="226" t="s">
        <v>370</v>
      </c>
      <c r="C50" s="353" t="s">
        <v>96</v>
      </c>
      <c r="D50" s="183">
        <v>60</v>
      </c>
      <c r="E50" s="975"/>
      <c r="F50" s="183">
        <f>+E50*D50</f>
        <v>0</v>
      </c>
    </row>
    <row r="51" spans="1:6">
      <c r="C51" s="353"/>
      <c r="E51" s="975"/>
    </row>
    <row r="52" spans="1:6">
      <c r="C52" s="353"/>
      <c r="E52" s="975"/>
    </row>
    <row r="53" spans="1:6" ht="51">
      <c r="A53" s="185" t="s">
        <v>219</v>
      </c>
      <c r="B53" s="226" t="s">
        <v>371</v>
      </c>
      <c r="C53" s="353" t="s">
        <v>96</v>
      </c>
      <c r="D53" s="183">
        <v>150</v>
      </c>
      <c r="E53" s="975"/>
      <c r="F53" s="183">
        <f>+E53*D53</f>
        <v>0</v>
      </c>
    </row>
    <row r="54" spans="1:6">
      <c r="C54" s="353"/>
      <c r="E54" s="975"/>
    </row>
    <row r="55" spans="1:6">
      <c r="C55" s="353"/>
      <c r="E55" s="975"/>
    </row>
    <row r="56" spans="1:6" ht="51">
      <c r="A56" s="185" t="s">
        <v>222</v>
      </c>
      <c r="B56" s="226" t="s">
        <v>1939</v>
      </c>
      <c r="C56" s="353" t="s">
        <v>96</v>
      </c>
      <c r="D56" s="183">
        <f>426.7+746.5+58</f>
        <v>1231.2</v>
      </c>
      <c r="E56" s="975"/>
      <c r="F56" s="183">
        <f>+E56*D56</f>
        <v>0</v>
      </c>
    </row>
    <row r="57" spans="1:6">
      <c r="C57" s="353"/>
      <c r="E57" s="975"/>
    </row>
    <row r="58" spans="1:6">
      <c r="C58" s="353"/>
      <c r="E58" s="975"/>
    </row>
    <row r="59" spans="1:6" ht="51">
      <c r="A59" s="185" t="s">
        <v>226</v>
      </c>
      <c r="B59" s="226" t="s">
        <v>372</v>
      </c>
      <c r="C59" s="353" t="s">
        <v>96</v>
      </c>
      <c r="D59" s="183">
        <f>494+24</f>
        <v>518</v>
      </c>
      <c r="E59" s="975"/>
      <c r="F59" s="183">
        <f>+E59*D59</f>
        <v>0</v>
      </c>
    </row>
    <row r="60" spans="1:6">
      <c r="C60" s="353"/>
      <c r="E60" s="975"/>
    </row>
    <row r="61" spans="1:6">
      <c r="C61" s="353"/>
      <c r="E61" s="975"/>
    </row>
    <row r="62" spans="1:6" ht="51">
      <c r="A62" s="185" t="s">
        <v>334</v>
      </c>
      <c r="B62" s="226" t="s">
        <v>1940</v>
      </c>
      <c r="C62" s="353" t="s">
        <v>96</v>
      </c>
      <c r="D62" s="183">
        <f>75.4+3</f>
        <v>78.400000000000006</v>
      </c>
      <c r="E62" s="975"/>
      <c r="F62" s="183">
        <f>+E62*D62</f>
        <v>0</v>
      </c>
    </row>
    <row r="63" spans="1:6">
      <c r="C63" s="353"/>
      <c r="E63" s="975"/>
    </row>
    <row r="64" spans="1:6">
      <c r="C64" s="353"/>
      <c r="E64" s="975"/>
    </row>
    <row r="65" spans="1:6" ht="51">
      <c r="A65" s="185" t="s">
        <v>336</v>
      </c>
      <c r="B65" s="226" t="s">
        <v>1941</v>
      </c>
      <c r="C65" s="353" t="s">
        <v>96</v>
      </c>
      <c r="D65" s="183">
        <v>110</v>
      </c>
      <c r="E65" s="975"/>
      <c r="F65" s="183">
        <f>+E65*D65</f>
        <v>0</v>
      </c>
    </row>
    <row r="66" spans="1:6">
      <c r="C66" s="353"/>
      <c r="E66" s="975"/>
    </row>
    <row r="67" spans="1:6">
      <c r="C67" s="353"/>
      <c r="E67" s="975"/>
    </row>
    <row r="68" spans="1:6" ht="51">
      <c r="A68" s="185" t="s">
        <v>337</v>
      </c>
      <c r="B68" s="226" t="s">
        <v>1942</v>
      </c>
      <c r="C68" s="353" t="s">
        <v>96</v>
      </c>
      <c r="D68" s="183">
        <v>133</v>
      </c>
      <c r="E68" s="975"/>
      <c r="F68" s="183">
        <f>+E68*D68</f>
        <v>0</v>
      </c>
    </row>
    <row r="69" spans="1:6">
      <c r="C69" s="353"/>
      <c r="E69" s="975"/>
    </row>
    <row r="70" spans="1:6">
      <c r="C70" s="353"/>
      <c r="E70" s="975"/>
    </row>
    <row r="71" spans="1:6" ht="51">
      <c r="A71" s="185" t="s">
        <v>339</v>
      </c>
      <c r="B71" s="226" t="s">
        <v>1943</v>
      </c>
      <c r="C71" s="353" t="s">
        <v>96</v>
      </c>
      <c r="D71" s="183">
        <f>73+530+57+33</f>
        <v>693</v>
      </c>
      <c r="E71" s="975"/>
      <c r="F71" s="183">
        <f>+E71*D71</f>
        <v>0</v>
      </c>
    </row>
    <row r="72" spans="1:6">
      <c r="C72" s="353"/>
      <c r="E72" s="975"/>
    </row>
    <row r="73" spans="1:6">
      <c r="C73" s="353"/>
      <c r="E73" s="975"/>
    </row>
    <row r="74" spans="1:6" ht="51">
      <c r="A74" s="185" t="s">
        <v>341</v>
      </c>
      <c r="B74" s="226" t="s">
        <v>1944</v>
      </c>
      <c r="C74" s="353" t="s">
        <v>96</v>
      </c>
      <c r="D74" s="183">
        <f>463.6+23</f>
        <v>486.6</v>
      </c>
      <c r="E74" s="975"/>
      <c r="F74" s="183">
        <f>+E74*D74</f>
        <v>0</v>
      </c>
    </row>
    <row r="75" spans="1:6">
      <c r="C75" s="353"/>
      <c r="E75" s="975"/>
    </row>
    <row r="76" spans="1:6">
      <c r="C76" s="353"/>
      <c r="E76" s="975"/>
    </row>
    <row r="77" spans="1:6" ht="51">
      <c r="A77" s="185" t="s">
        <v>343</v>
      </c>
      <c r="B77" s="226" t="s">
        <v>373</v>
      </c>
      <c r="C77" s="353" t="s">
        <v>96</v>
      </c>
      <c r="D77" s="183">
        <v>45.9</v>
      </c>
      <c r="E77" s="975"/>
      <c r="F77" s="183">
        <f>+E77*D77</f>
        <v>0</v>
      </c>
    </row>
    <row r="78" spans="1:6">
      <c r="C78" s="353"/>
      <c r="E78" s="975"/>
    </row>
    <row r="79" spans="1:6">
      <c r="C79" s="353"/>
      <c r="E79" s="975"/>
    </row>
    <row r="80" spans="1:6" ht="38.25">
      <c r="A80" s="185" t="s">
        <v>349</v>
      </c>
      <c r="B80" s="226" t="s">
        <v>374</v>
      </c>
      <c r="C80" s="353" t="s">
        <v>96</v>
      </c>
      <c r="D80" s="183">
        <v>14.2</v>
      </c>
      <c r="E80" s="975"/>
      <c r="F80" s="183">
        <f>+E80*D80</f>
        <v>0</v>
      </c>
    </row>
    <row r="81" spans="1:6">
      <c r="C81" s="353"/>
      <c r="E81" s="975"/>
    </row>
    <row r="82" spans="1:6">
      <c r="C82" s="353"/>
      <c r="E82" s="975"/>
    </row>
    <row r="83" spans="1:6" ht="38.25">
      <c r="A83" s="185" t="s">
        <v>351</v>
      </c>
      <c r="B83" s="226" t="s">
        <v>1945</v>
      </c>
      <c r="C83" s="353" t="s">
        <v>96</v>
      </c>
      <c r="D83" s="183">
        <v>5.8</v>
      </c>
      <c r="E83" s="975"/>
      <c r="F83" s="183">
        <f>+E83*D83</f>
        <v>0</v>
      </c>
    </row>
    <row r="84" spans="1:6">
      <c r="C84" s="353"/>
      <c r="E84" s="975"/>
    </row>
    <row r="85" spans="1:6">
      <c r="C85" s="353"/>
      <c r="E85" s="975"/>
    </row>
    <row r="86" spans="1:6" ht="38.25">
      <c r="A86" s="185" t="s">
        <v>354</v>
      </c>
      <c r="B86" s="226" t="s">
        <v>375</v>
      </c>
      <c r="C86" s="353" t="s">
        <v>96</v>
      </c>
      <c r="D86" s="183">
        <v>18.84</v>
      </c>
      <c r="E86" s="975"/>
      <c r="F86" s="183">
        <f>+E86*D86</f>
        <v>0</v>
      </c>
    </row>
    <row r="87" spans="1:6">
      <c r="C87" s="353"/>
      <c r="E87" s="975"/>
    </row>
    <row r="88" spans="1:6">
      <c r="C88" s="353"/>
      <c r="E88" s="975"/>
    </row>
    <row r="89" spans="1:6" ht="51">
      <c r="A89" s="185" t="s">
        <v>355</v>
      </c>
      <c r="B89" s="226" t="s">
        <v>1946</v>
      </c>
      <c r="C89" s="353" t="s">
        <v>96</v>
      </c>
      <c r="D89" s="183">
        <f>279.2-48+11</f>
        <v>242.2</v>
      </c>
      <c r="E89" s="975"/>
      <c r="F89" s="183">
        <f>+E89*D89</f>
        <v>0</v>
      </c>
    </row>
    <row r="90" spans="1:6">
      <c r="C90" s="353"/>
      <c r="E90" s="975"/>
    </row>
    <row r="91" spans="1:6">
      <c r="C91" s="353"/>
      <c r="E91" s="975"/>
    </row>
    <row r="92" spans="1:6" ht="63.75">
      <c r="A92" s="185" t="s">
        <v>376</v>
      </c>
      <c r="B92" s="226" t="s">
        <v>1947</v>
      </c>
      <c r="C92" s="353" t="s">
        <v>96</v>
      </c>
      <c r="D92" s="183">
        <v>48.2</v>
      </c>
      <c r="E92" s="975"/>
      <c r="F92" s="183">
        <f>+E92*D92</f>
        <v>0</v>
      </c>
    </row>
    <row r="93" spans="1:6">
      <c r="C93" s="353"/>
      <c r="E93" s="975"/>
    </row>
    <row r="94" spans="1:6">
      <c r="C94" s="353"/>
      <c r="E94" s="975"/>
    </row>
    <row r="95" spans="1:6" ht="51">
      <c r="A95" s="185" t="s">
        <v>377</v>
      </c>
      <c r="B95" s="226" t="s">
        <v>1948</v>
      </c>
      <c r="C95" s="353" t="s">
        <v>96</v>
      </c>
      <c r="D95" s="183">
        <v>54</v>
      </c>
      <c r="E95" s="975"/>
      <c r="F95" s="183">
        <f>+E95*D95</f>
        <v>0</v>
      </c>
    </row>
    <row r="96" spans="1:6">
      <c r="C96" s="353"/>
      <c r="E96" s="975"/>
    </row>
    <row r="97" spans="1:6">
      <c r="C97" s="353"/>
      <c r="E97" s="975"/>
    </row>
    <row r="98" spans="1:6" ht="51">
      <c r="A98" s="185" t="s">
        <v>378</v>
      </c>
      <c r="B98" s="226" t="s">
        <v>1949</v>
      </c>
      <c r="C98" s="353" t="s">
        <v>96</v>
      </c>
      <c r="D98" s="183">
        <v>362.1</v>
      </c>
      <c r="E98" s="975"/>
      <c r="F98" s="183">
        <f>+E98*D98</f>
        <v>0</v>
      </c>
    </row>
    <row r="99" spans="1:6">
      <c r="C99" s="353"/>
      <c r="E99" s="975"/>
    </row>
    <row r="100" spans="1:6">
      <c r="C100" s="353"/>
      <c r="E100" s="975"/>
    </row>
    <row r="101" spans="1:6" ht="51">
      <c r="A101" s="185" t="s">
        <v>379</v>
      </c>
      <c r="B101" s="226" t="s">
        <v>1950</v>
      </c>
      <c r="C101" s="353" t="s">
        <v>96</v>
      </c>
      <c r="D101" s="183">
        <v>300</v>
      </c>
      <c r="E101" s="975"/>
      <c r="F101" s="183">
        <f>+E101*D101</f>
        <v>0</v>
      </c>
    </row>
    <row r="102" spans="1:6">
      <c r="C102" s="353"/>
      <c r="E102" s="975"/>
    </row>
    <row r="103" spans="1:6">
      <c r="C103" s="353"/>
      <c r="E103" s="975"/>
    </row>
    <row r="104" spans="1:6" ht="38.25">
      <c r="A104" s="185" t="s">
        <v>380</v>
      </c>
      <c r="B104" s="226" t="s">
        <v>381</v>
      </c>
      <c r="C104" s="353" t="s">
        <v>96</v>
      </c>
      <c r="D104" s="183">
        <f>3274.2-59.63+160</f>
        <v>3374.5699999999997</v>
      </c>
      <c r="E104" s="975"/>
      <c r="F104" s="183">
        <f>+E104*D104</f>
        <v>0</v>
      </c>
    </row>
    <row r="105" spans="1:6">
      <c r="C105" s="353"/>
      <c r="E105" s="975"/>
    </row>
    <row r="106" spans="1:6">
      <c r="C106" s="353"/>
      <c r="E106" s="975"/>
    </row>
    <row r="107" spans="1:6" ht="38.25">
      <c r="A107" s="185" t="s">
        <v>382</v>
      </c>
      <c r="B107" s="226" t="s">
        <v>383</v>
      </c>
      <c r="C107" s="353"/>
      <c r="E107" s="975"/>
    </row>
    <row r="108" spans="1:6" ht="25.5">
      <c r="B108" s="226" t="s">
        <v>1951</v>
      </c>
      <c r="C108" s="353" t="s">
        <v>96</v>
      </c>
      <c r="D108" s="183">
        <f>2679.65-1127+77</f>
        <v>1629.65</v>
      </c>
      <c r="E108" s="975"/>
      <c r="F108" s="183">
        <f>+E108*D108</f>
        <v>0</v>
      </c>
    </row>
    <row r="109" spans="1:6" ht="51">
      <c r="B109" s="226" t="s">
        <v>384</v>
      </c>
      <c r="C109" s="353" t="s">
        <v>96</v>
      </c>
      <c r="D109" s="183">
        <f>1127+56</f>
        <v>1183</v>
      </c>
      <c r="E109" s="975"/>
      <c r="F109" s="183">
        <f>+E109*D109</f>
        <v>0</v>
      </c>
    </row>
    <row r="110" spans="1:6" ht="38.25">
      <c r="B110" s="226" t="s">
        <v>1969</v>
      </c>
      <c r="C110" s="353" t="s">
        <v>96</v>
      </c>
      <c r="D110" s="183">
        <f>1179+58</f>
        <v>1237</v>
      </c>
      <c r="E110" s="975"/>
      <c r="F110" s="183">
        <f>+E110*D110</f>
        <v>0</v>
      </c>
    </row>
    <row r="111" spans="1:6">
      <c r="B111" s="226" t="s">
        <v>1952</v>
      </c>
      <c r="C111" s="353" t="s">
        <v>96</v>
      </c>
      <c r="D111" s="183">
        <v>561.51</v>
      </c>
      <c r="E111" s="975"/>
      <c r="F111" s="183">
        <f>+E111*D111</f>
        <v>0</v>
      </c>
    </row>
    <row r="112" spans="1:6">
      <c r="C112" s="353"/>
      <c r="E112" s="975"/>
    </row>
    <row r="113" spans="1:6">
      <c r="C113" s="353"/>
      <c r="E113" s="975"/>
    </row>
    <row r="114" spans="1:6" ht="38.25">
      <c r="A114" s="185" t="s">
        <v>385</v>
      </c>
      <c r="B114" s="226" t="s">
        <v>386</v>
      </c>
      <c r="C114" s="353"/>
      <c r="E114" s="975"/>
    </row>
    <row r="115" spans="1:6">
      <c r="B115" s="226" t="s">
        <v>1953</v>
      </c>
      <c r="C115" s="353" t="s">
        <v>96</v>
      </c>
      <c r="D115" s="183">
        <f>3762.6+188</f>
        <v>3950.6</v>
      </c>
      <c r="E115" s="975"/>
      <c r="F115" s="183">
        <f>+E115*D115</f>
        <v>0</v>
      </c>
    </row>
    <row r="116" spans="1:6">
      <c r="C116" s="353"/>
      <c r="E116" s="975"/>
    </row>
    <row r="117" spans="1:6">
      <c r="C117" s="353"/>
      <c r="E117" s="975"/>
    </row>
    <row r="118" spans="1:6" ht="38.25">
      <c r="A118" s="185" t="s">
        <v>387</v>
      </c>
      <c r="B118" s="226" t="s">
        <v>1954</v>
      </c>
      <c r="C118" s="353" t="s">
        <v>96</v>
      </c>
      <c r="D118" s="183">
        <v>7.1</v>
      </c>
      <c r="E118" s="975"/>
      <c r="F118" s="183">
        <f>+E118*D118</f>
        <v>0</v>
      </c>
    </row>
    <row r="119" spans="1:6">
      <c r="C119" s="353"/>
      <c r="E119" s="975"/>
    </row>
    <row r="120" spans="1:6">
      <c r="C120" s="353"/>
      <c r="E120" s="975"/>
    </row>
    <row r="121" spans="1:6" ht="51">
      <c r="A121" s="185" t="s">
        <v>388</v>
      </c>
      <c r="B121" s="226" t="s">
        <v>389</v>
      </c>
      <c r="C121" s="353" t="s">
        <v>96</v>
      </c>
      <c r="D121" s="183">
        <v>29.7</v>
      </c>
      <c r="E121" s="975"/>
      <c r="F121" s="183">
        <f>+E121*D121</f>
        <v>0</v>
      </c>
    </row>
    <row r="122" spans="1:6">
      <c r="C122" s="353"/>
      <c r="E122" s="975"/>
    </row>
    <row r="123" spans="1:6">
      <c r="C123" s="353"/>
      <c r="E123" s="975"/>
    </row>
    <row r="124" spans="1:6" ht="51">
      <c r="A124" s="185" t="s">
        <v>390</v>
      </c>
      <c r="B124" s="226" t="s">
        <v>391</v>
      </c>
      <c r="C124" s="353" t="s">
        <v>96</v>
      </c>
      <c r="D124" s="183">
        <v>15.5</v>
      </c>
      <c r="E124" s="975"/>
      <c r="F124" s="183">
        <f>+E124*D124</f>
        <v>0</v>
      </c>
    </row>
    <row r="125" spans="1:6">
      <c r="C125" s="353"/>
      <c r="E125" s="975"/>
    </row>
    <row r="126" spans="1:6">
      <c r="C126" s="353"/>
      <c r="E126" s="975"/>
    </row>
    <row r="127" spans="1:6" ht="51">
      <c r="A127" s="185" t="s">
        <v>392</v>
      </c>
      <c r="B127" s="226" t="s">
        <v>393</v>
      </c>
      <c r="C127" s="353" t="s">
        <v>96</v>
      </c>
      <c r="D127" s="183">
        <v>15.2</v>
      </c>
      <c r="E127" s="975"/>
      <c r="F127" s="183">
        <f>+E127*D127</f>
        <v>0</v>
      </c>
    </row>
    <row r="128" spans="1:6">
      <c r="C128" s="353"/>
      <c r="E128" s="975"/>
    </row>
    <row r="129" spans="1:26">
      <c r="C129" s="353"/>
      <c r="E129" s="975"/>
    </row>
    <row r="130" spans="1:26" ht="38.25">
      <c r="A130" s="185" t="s">
        <v>394</v>
      </c>
      <c r="B130" s="226" t="s">
        <v>395</v>
      </c>
      <c r="C130" s="221"/>
      <c r="D130" s="221"/>
      <c r="E130" s="1010"/>
      <c r="F130" s="221"/>
    </row>
    <row r="131" spans="1:26">
      <c r="A131" s="185" t="s">
        <v>113</v>
      </c>
      <c r="B131" s="226" t="s">
        <v>299</v>
      </c>
      <c r="C131" s="353" t="s">
        <v>96</v>
      </c>
      <c r="D131" s="183">
        <v>454.8</v>
      </c>
      <c r="E131" s="975"/>
      <c r="F131" s="183">
        <f>+E131*D131</f>
        <v>0</v>
      </c>
    </row>
    <row r="132" spans="1:26" ht="25.5">
      <c r="A132" s="185" t="s">
        <v>114</v>
      </c>
      <c r="B132" s="226" t="s">
        <v>396</v>
      </c>
      <c r="C132" s="353" t="s">
        <v>96</v>
      </c>
      <c r="D132" s="183">
        <v>11.2</v>
      </c>
      <c r="E132" s="975"/>
      <c r="F132" s="183">
        <f>+E132*D132</f>
        <v>0</v>
      </c>
    </row>
    <row r="133" spans="1:26">
      <c r="A133" s="185" t="s">
        <v>115</v>
      </c>
      <c r="B133" s="226" t="s">
        <v>1955</v>
      </c>
      <c r="C133" s="353" t="s">
        <v>96</v>
      </c>
      <c r="D133" s="183">
        <v>1164</v>
      </c>
      <c r="E133" s="975"/>
      <c r="F133" s="183">
        <f>+E133*D133</f>
        <v>0</v>
      </c>
    </row>
    <row r="134" spans="1:26" s="1" customFormat="1" ht="38.25">
      <c r="A134" s="173" t="s">
        <v>146</v>
      </c>
      <c r="B134" s="182" t="s">
        <v>397</v>
      </c>
      <c r="C134" s="53" t="s">
        <v>96</v>
      </c>
      <c r="D134" s="175">
        <v>6.22</v>
      </c>
      <c r="E134" s="971"/>
      <c r="F134" s="183">
        <f>+E134*D134</f>
        <v>0</v>
      </c>
      <c r="G134" s="972"/>
      <c r="H134" s="972"/>
      <c r="I134" s="972"/>
      <c r="J134" s="972"/>
      <c r="K134" s="972"/>
      <c r="L134" s="972"/>
      <c r="M134" s="972"/>
      <c r="N134" s="972"/>
      <c r="O134" s="972"/>
      <c r="P134" s="972"/>
      <c r="Q134" s="972"/>
      <c r="R134" s="972"/>
      <c r="S134" s="972"/>
      <c r="T134" s="972"/>
      <c r="U134" s="972"/>
      <c r="V134" s="972"/>
      <c r="W134" s="972"/>
      <c r="X134" s="972"/>
      <c r="Y134" s="972"/>
      <c r="Z134" s="972"/>
    </row>
    <row r="135" spans="1:26">
      <c r="C135" s="353"/>
      <c r="E135" s="975"/>
    </row>
    <row r="136" spans="1:26">
      <c r="C136" s="353"/>
      <c r="E136" s="975"/>
    </row>
    <row r="137" spans="1:26" ht="38.25">
      <c r="A137" s="185" t="s">
        <v>398</v>
      </c>
      <c r="B137" s="226" t="s">
        <v>1956</v>
      </c>
      <c r="C137" s="353"/>
      <c r="E137" s="975"/>
    </row>
    <row r="138" spans="1:26">
      <c r="A138" s="185" t="s">
        <v>113</v>
      </c>
      <c r="B138" s="226" t="s">
        <v>399</v>
      </c>
      <c r="C138" s="353" t="s">
        <v>96</v>
      </c>
      <c r="D138" s="183">
        <v>3</v>
      </c>
      <c r="E138" s="975"/>
      <c r="F138" s="183">
        <f>+E138*D138</f>
        <v>0</v>
      </c>
    </row>
    <row r="139" spans="1:26">
      <c r="A139" s="185" t="s">
        <v>114</v>
      </c>
      <c r="B139" s="226" t="s">
        <v>400</v>
      </c>
      <c r="C139" s="353" t="s">
        <v>96</v>
      </c>
      <c r="D139" s="183">
        <v>117.2</v>
      </c>
      <c r="E139" s="975"/>
      <c r="F139" s="183">
        <f>+E139*D139</f>
        <v>0</v>
      </c>
    </row>
    <row r="140" spans="1:26" ht="25.5">
      <c r="A140" s="185" t="s">
        <v>115</v>
      </c>
      <c r="B140" s="226" t="s">
        <v>401</v>
      </c>
      <c r="C140" s="353" t="s">
        <v>96</v>
      </c>
      <c r="D140" s="183">
        <v>53.1</v>
      </c>
      <c r="E140" s="975"/>
      <c r="F140" s="183">
        <f>+E140*D140</f>
        <v>0</v>
      </c>
    </row>
    <row r="141" spans="1:26">
      <c r="C141" s="353"/>
      <c r="E141" s="975"/>
    </row>
    <row r="142" spans="1:26">
      <c r="C142" s="353"/>
      <c r="E142" s="975"/>
    </row>
    <row r="143" spans="1:26" ht="25.5">
      <c r="A143" s="185" t="s">
        <v>402</v>
      </c>
      <c r="B143" s="226" t="s">
        <v>403</v>
      </c>
      <c r="C143" s="353" t="s">
        <v>96</v>
      </c>
      <c r="D143" s="183">
        <f>232.3+11</f>
        <v>243.3</v>
      </c>
      <c r="E143" s="975"/>
      <c r="F143" s="183">
        <f>+E143*D143</f>
        <v>0</v>
      </c>
    </row>
    <row r="144" spans="1:26">
      <c r="C144" s="353"/>
      <c r="E144" s="975"/>
    </row>
    <row r="145" spans="1:103">
      <c r="C145" s="353"/>
      <c r="E145" s="975"/>
    </row>
    <row r="146" spans="1:103" s="354" customFormat="1" ht="38.25">
      <c r="A146" s="185" t="s">
        <v>404</v>
      </c>
      <c r="B146" s="226" t="s">
        <v>405</v>
      </c>
      <c r="E146" s="1044"/>
      <c r="G146" s="1010"/>
      <c r="H146" s="1010"/>
      <c r="I146" s="1010"/>
      <c r="J146" s="1010"/>
      <c r="K146" s="1010"/>
      <c r="L146" s="1010"/>
      <c r="M146" s="1010"/>
      <c r="N146" s="1010"/>
      <c r="O146" s="1010"/>
      <c r="P146" s="1010"/>
      <c r="Q146" s="1010"/>
      <c r="R146" s="1010"/>
      <c r="S146" s="1010"/>
      <c r="T146" s="1010"/>
      <c r="U146" s="1010"/>
      <c r="V146" s="1010"/>
      <c r="W146" s="1010"/>
      <c r="X146" s="1010"/>
      <c r="Y146" s="1010"/>
      <c r="Z146" s="1010"/>
      <c r="AA146" s="221"/>
      <c r="AB146" s="221"/>
      <c r="AC146" s="221"/>
      <c r="AD146" s="221"/>
      <c r="AE146" s="221"/>
      <c r="AF146" s="221"/>
      <c r="AG146" s="221"/>
      <c r="AH146" s="221"/>
      <c r="AI146" s="221"/>
      <c r="AJ146" s="221"/>
      <c r="AK146" s="221"/>
      <c r="AL146" s="221"/>
      <c r="AM146" s="221"/>
      <c r="AN146" s="221"/>
      <c r="AO146" s="221"/>
      <c r="AP146" s="221"/>
      <c r="AQ146" s="221"/>
      <c r="AR146" s="221"/>
      <c r="AS146" s="221"/>
      <c r="AT146" s="221"/>
      <c r="AU146" s="221"/>
      <c r="AV146" s="221"/>
      <c r="AW146" s="221"/>
      <c r="AX146" s="221"/>
      <c r="AY146" s="221"/>
      <c r="AZ146" s="221"/>
      <c r="BA146" s="221"/>
      <c r="BB146" s="221"/>
      <c r="BC146" s="221"/>
      <c r="BD146" s="221"/>
      <c r="BE146" s="221"/>
      <c r="BF146" s="221"/>
      <c r="BG146" s="221"/>
      <c r="BH146" s="221"/>
      <c r="BI146" s="221"/>
      <c r="BJ146" s="221"/>
      <c r="BK146" s="221"/>
      <c r="BL146" s="221"/>
      <c r="BM146" s="221"/>
      <c r="BN146" s="221"/>
      <c r="BO146" s="221"/>
      <c r="BP146" s="221"/>
      <c r="BQ146" s="221"/>
      <c r="BR146" s="221"/>
      <c r="BS146" s="221"/>
      <c r="BT146" s="221"/>
      <c r="BU146" s="221"/>
      <c r="BV146" s="221"/>
      <c r="BW146" s="221"/>
      <c r="BX146" s="221"/>
      <c r="BY146" s="221"/>
      <c r="BZ146" s="221"/>
      <c r="CA146" s="221"/>
      <c r="CB146" s="221"/>
      <c r="CC146" s="221"/>
      <c r="CD146" s="221"/>
      <c r="CE146" s="221"/>
      <c r="CF146" s="221"/>
      <c r="CG146" s="221"/>
      <c r="CH146" s="221"/>
      <c r="CI146" s="221"/>
      <c r="CJ146" s="221"/>
      <c r="CK146" s="221"/>
      <c r="CL146" s="221"/>
      <c r="CM146" s="221"/>
      <c r="CN146" s="221"/>
      <c r="CO146" s="221"/>
      <c r="CP146" s="221"/>
      <c r="CQ146" s="221"/>
      <c r="CR146" s="221"/>
      <c r="CS146" s="221"/>
      <c r="CT146" s="221"/>
      <c r="CU146" s="221"/>
      <c r="CV146" s="221"/>
      <c r="CW146" s="221"/>
      <c r="CX146" s="221"/>
      <c r="CY146" s="221"/>
    </row>
    <row r="147" spans="1:103" s="354" customFormat="1" ht="25.5">
      <c r="A147" s="185" t="s">
        <v>113</v>
      </c>
      <c r="B147" s="226" t="s">
        <v>406</v>
      </c>
      <c r="C147" s="353" t="s">
        <v>96</v>
      </c>
      <c r="D147" s="183">
        <v>98</v>
      </c>
      <c r="E147" s="975"/>
      <c r="F147" s="183">
        <f>+E147*D147</f>
        <v>0</v>
      </c>
      <c r="G147" s="1010"/>
      <c r="H147" s="1010"/>
      <c r="I147" s="1010"/>
      <c r="J147" s="1010"/>
      <c r="K147" s="1010"/>
      <c r="L147" s="1010"/>
      <c r="M147" s="1010"/>
      <c r="N147" s="1010"/>
      <c r="O147" s="1010"/>
      <c r="P147" s="1010"/>
      <c r="Q147" s="1010"/>
      <c r="R147" s="1010"/>
      <c r="S147" s="1010"/>
      <c r="T147" s="1010"/>
      <c r="U147" s="1010"/>
      <c r="V147" s="1010"/>
      <c r="W147" s="1010"/>
      <c r="X147" s="1010"/>
      <c r="Y147" s="1010"/>
      <c r="Z147" s="1010"/>
      <c r="AA147" s="221"/>
      <c r="AB147" s="221"/>
      <c r="AC147" s="221"/>
      <c r="AD147" s="221"/>
      <c r="AE147" s="221"/>
      <c r="AF147" s="221"/>
      <c r="AG147" s="221"/>
      <c r="AH147" s="221"/>
      <c r="AI147" s="221"/>
      <c r="AJ147" s="221"/>
      <c r="AK147" s="221"/>
      <c r="AL147" s="221"/>
      <c r="AM147" s="221"/>
      <c r="AN147" s="221"/>
      <c r="AO147" s="221"/>
      <c r="AP147" s="221"/>
      <c r="AQ147" s="221"/>
      <c r="AR147" s="221"/>
      <c r="AS147" s="221"/>
      <c r="AT147" s="221"/>
      <c r="AU147" s="221"/>
      <c r="AV147" s="221"/>
      <c r="AW147" s="221"/>
      <c r="AX147" s="221"/>
      <c r="AY147" s="221"/>
      <c r="AZ147" s="221"/>
      <c r="BA147" s="221"/>
      <c r="BB147" s="221"/>
      <c r="BC147" s="221"/>
      <c r="BD147" s="221"/>
      <c r="BE147" s="221"/>
      <c r="BF147" s="221"/>
      <c r="BG147" s="221"/>
      <c r="BH147" s="221"/>
      <c r="BI147" s="221"/>
      <c r="BJ147" s="221"/>
      <c r="BK147" s="221"/>
      <c r="BL147" s="221"/>
      <c r="BM147" s="221"/>
      <c r="BN147" s="221"/>
      <c r="BO147" s="221"/>
      <c r="BP147" s="221"/>
      <c r="BQ147" s="221"/>
      <c r="BR147" s="221"/>
      <c r="BS147" s="221"/>
      <c r="BT147" s="221"/>
      <c r="BU147" s="221"/>
      <c r="BV147" s="221"/>
      <c r="BW147" s="221"/>
      <c r="BX147" s="221"/>
      <c r="BY147" s="221"/>
      <c r="BZ147" s="221"/>
      <c r="CA147" s="221"/>
      <c r="CB147" s="221"/>
      <c r="CC147" s="221"/>
      <c r="CD147" s="221"/>
      <c r="CE147" s="221"/>
      <c r="CF147" s="221"/>
      <c r="CG147" s="221"/>
      <c r="CH147" s="221"/>
      <c r="CI147" s="221"/>
      <c r="CJ147" s="221"/>
      <c r="CK147" s="221"/>
      <c r="CL147" s="221"/>
      <c r="CM147" s="221"/>
      <c r="CN147" s="221"/>
      <c r="CO147" s="221"/>
      <c r="CP147" s="221"/>
      <c r="CQ147" s="221"/>
      <c r="CR147" s="221"/>
      <c r="CS147" s="221"/>
      <c r="CT147" s="221"/>
      <c r="CU147" s="221"/>
      <c r="CV147" s="221"/>
      <c r="CW147" s="221"/>
      <c r="CX147" s="221"/>
      <c r="CY147" s="221"/>
    </row>
    <row r="148" spans="1:103" s="354" customFormat="1" ht="38.25">
      <c r="A148" s="185" t="s">
        <v>114</v>
      </c>
      <c r="B148" s="226" t="s">
        <v>407</v>
      </c>
      <c r="C148" s="353" t="s">
        <v>96</v>
      </c>
      <c r="D148" s="183">
        <v>3.9</v>
      </c>
      <c r="E148" s="975"/>
      <c r="F148" s="183">
        <f>+E148*D148</f>
        <v>0</v>
      </c>
      <c r="G148" s="1010"/>
      <c r="H148" s="1010"/>
      <c r="I148" s="1010"/>
      <c r="J148" s="1010"/>
      <c r="K148" s="1010"/>
      <c r="L148" s="1010"/>
      <c r="M148" s="1010"/>
      <c r="N148" s="1010"/>
      <c r="O148" s="1010"/>
      <c r="P148" s="1010"/>
      <c r="Q148" s="1010"/>
      <c r="R148" s="1010"/>
      <c r="S148" s="1010"/>
      <c r="T148" s="1010"/>
      <c r="U148" s="1010"/>
      <c r="V148" s="1010"/>
      <c r="W148" s="1010"/>
      <c r="X148" s="1010"/>
      <c r="Y148" s="1010"/>
      <c r="Z148" s="1010"/>
      <c r="AA148" s="221"/>
      <c r="AB148" s="221"/>
      <c r="AC148" s="221"/>
      <c r="AD148" s="221"/>
      <c r="AE148" s="221"/>
      <c r="AF148" s="221"/>
      <c r="AG148" s="221"/>
      <c r="AH148" s="221"/>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21"/>
      <c r="BD148" s="221"/>
      <c r="BE148" s="221"/>
      <c r="BF148" s="221"/>
      <c r="BG148" s="221"/>
      <c r="BH148" s="221"/>
      <c r="BI148" s="221"/>
      <c r="BJ148" s="221"/>
      <c r="BK148" s="221"/>
      <c r="BL148" s="221"/>
      <c r="BM148" s="221"/>
      <c r="BN148" s="221"/>
      <c r="BO148" s="221"/>
      <c r="BP148" s="221"/>
      <c r="BQ148" s="221"/>
      <c r="BR148" s="221"/>
      <c r="BS148" s="221"/>
      <c r="BT148" s="221"/>
      <c r="BU148" s="221"/>
      <c r="BV148" s="221"/>
      <c r="BW148" s="221"/>
      <c r="BX148" s="221"/>
      <c r="BY148" s="221"/>
      <c r="BZ148" s="221"/>
      <c r="CA148" s="221"/>
      <c r="CB148" s="221"/>
      <c r="CC148" s="221"/>
      <c r="CD148" s="221"/>
      <c r="CE148" s="221"/>
      <c r="CF148" s="221"/>
      <c r="CG148" s="221"/>
      <c r="CH148" s="221"/>
      <c r="CI148" s="221"/>
      <c r="CJ148" s="221"/>
      <c r="CK148" s="221"/>
      <c r="CL148" s="221"/>
      <c r="CM148" s="221"/>
      <c r="CN148" s="221"/>
      <c r="CO148" s="221"/>
      <c r="CP148" s="221"/>
      <c r="CQ148" s="221"/>
      <c r="CR148" s="221"/>
      <c r="CS148" s="221"/>
      <c r="CT148" s="221"/>
      <c r="CU148" s="221"/>
      <c r="CV148" s="221"/>
      <c r="CW148" s="221"/>
      <c r="CX148" s="221"/>
      <c r="CY148" s="221"/>
    </row>
    <row r="149" spans="1:103" s="354" customFormat="1" ht="51">
      <c r="A149" s="185" t="s">
        <v>115</v>
      </c>
      <c r="B149" s="226" t="s">
        <v>1957</v>
      </c>
      <c r="C149" s="353" t="s">
        <v>96</v>
      </c>
      <c r="D149" s="183">
        <f>139+68.2-53.04</f>
        <v>154.16</v>
      </c>
      <c r="E149" s="975"/>
      <c r="F149" s="183">
        <f>+E149*D149</f>
        <v>0</v>
      </c>
      <c r="G149" s="1010"/>
      <c r="H149" s="1010"/>
      <c r="I149" s="1010"/>
      <c r="J149" s="1010"/>
      <c r="K149" s="1010"/>
      <c r="L149" s="1010"/>
      <c r="M149" s="1010"/>
      <c r="N149" s="1010"/>
      <c r="O149" s="1010"/>
      <c r="P149" s="1010"/>
      <c r="Q149" s="1010"/>
      <c r="R149" s="1010"/>
      <c r="S149" s="1010"/>
      <c r="T149" s="1010"/>
      <c r="U149" s="1010"/>
      <c r="V149" s="1010"/>
      <c r="W149" s="1010"/>
      <c r="X149" s="1010"/>
      <c r="Y149" s="1010"/>
      <c r="Z149" s="1010"/>
      <c r="AA149" s="221"/>
      <c r="AB149" s="221"/>
      <c r="AC149" s="221"/>
      <c r="AD149" s="221"/>
      <c r="AE149" s="221"/>
      <c r="AF149" s="221"/>
      <c r="AG149" s="221"/>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21"/>
      <c r="BD149" s="221"/>
      <c r="BE149" s="221"/>
      <c r="BF149" s="221"/>
      <c r="BG149" s="221"/>
      <c r="BH149" s="221"/>
      <c r="BI149" s="221"/>
      <c r="BJ149" s="221"/>
      <c r="BK149" s="221"/>
      <c r="BL149" s="221"/>
      <c r="BM149" s="221"/>
      <c r="BN149" s="221"/>
      <c r="BO149" s="221"/>
      <c r="BP149" s="221"/>
      <c r="BQ149" s="221"/>
      <c r="BR149" s="221"/>
      <c r="BS149" s="221"/>
      <c r="BT149" s="221"/>
      <c r="BU149" s="221"/>
      <c r="BV149" s="221"/>
      <c r="BW149" s="221"/>
      <c r="BX149" s="221"/>
      <c r="BY149" s="221"/>
      <c r="BZ149" s="221"/>
      <c r="CA149" s="221"/>
      <c r="CB149" s="221"/>
      <c r="CC149" s="221"/>
      <c r="CD149" s="221"/>
      <c r="CE149" s="221"/>
      <c r="CF149" s="221"/>
      <c r="CG149" s="221"/>
      <c r="CH149" s="221"/>
      <c r="CI149" s="221"/>
      <c r="CJ149" s="221"/>
      <c r="CK149" s="221"/>
      <c r="CL149" s="221"/>
      <c r="CM149" s="221"/>
      <c r="CN149" s="221"/>
      <c r="CO149" s="221"/>
      <c r="CP149" s="221"/>
      <c r="CQ149" s="221"/>
      <c r="CR149" s="221"/>
      <c r="CS149" s="221"/>
      <c r="CT149" s="221"/>
      <c r="CU149" s="221"/>
      <c r="CV149" s="221"/>
      <c r="CW149" s="221"/>
      <c r="CX149" s="221"/>
      <c r="CY149" s="221"/>
    </row>
    <row r="150" spans="1:103" s="354" customFormat="1" ht="38.25">
      <c r="A150" s="185" t="s">
        <v>146</v>
      </c>
      <c r="B150" s="226" t="s">
        <v>408</v>
      </c>
      <c r="C150" s="353" t="s">
        <v>96</v>
      </c>
      <c r="D150" s="183">
        <v>54</v>
      </c>
      <c r="E150" s="975"/>
      <c r="F150" s="183">
        <f>+E150*D150</f>
        <v>0</v>
      </c>
      <c r="G150" s="1010"/>
      <c r="H150" s="1010"/>
      <c r="I150" s="1010"/>
      <c r="J150" s="1010"/>
      <c r="K150" s="1010"/>
      <c r="L150" s="1010"/>
      <c r="M150" s="1010"/>
      <c r="N150" s="1010"/>
      <c r="O150" s="1010"/>
      <c r="P150" s="1010"/>
      <c r="Q150" s="1010"/>
      <c r="R150" s="1010"/>
      <c r="S150" s="1010"/>
      <c r="T150" s="1010"/>
      <c r="U150" s="1010"/>
      <c r="V150" s="1010"/>
      <c r="W150" s="1010"/>
      <c r="X150" s="1010"/>
      <c r="Y150" s="1010"/>
      <c r="Z150" s="1010"/>
      <c r="AA150" s="221"/>
      <c r="AB150" s="221"/>
      <c r="AC150" s="221"/>
      <c r="AD150" s="221"/>
      <c r="AE150" s="221"/>
      <c r="AF150" s="221"/>
      <c r="AG150" s="221"/>
      <c r="AH150" s="221"/>
      <c r="AI150" s="221"/>
      <c r="AJ150" s="221"/>
      <c r="AK150" s="221"/>
      <c r="AL150" s="221"/>
      <c r="AM150" s="221"/>
      <c r="AN150" s="221"/>
      <c r="AO150" s="221"/>
      <c r="AP150" s="221"/>
      <c r="AQ150" s="221"/>
      <c r="AR150" s="221"/>
      <c r="AS150" s="221"/>
      <c r="AT150" s="221"/>
      <c r="AU150" s="221"/>
      <c r="AV150" s="221"/>
      <c r="AW150" s="221"/>
      <c r="AX150" s="221"/>
      <c r="AY150" s="221"/>
      <c r="AZ150" s="221"/>
      <c r="BA150" s="221"/>
      <c r="BB150" s="221"/>
      <c r="BC150" s="221"/>
      <c r="BD150" s="221"/>
      <c r="BE150" s="221"/>
      <c r="BF150" s="221"/>
      <c r="BG150" s="221"/>
      <c r="BH150" s="221"/>
      <c r="BI150" s="221"/>
      <c r="BJ150" s="221"/>
      <c r="BK150" s="221"/>
      <c r="BL150" s="221"/>
      <c r="BM150" s="221"/>
      <c r="BN150" s="221"/>
      <c r="BO150" s="221"/>
      <c r="BP150" s="221"/>
      <c r="BQ150" s="221"/>
      <c r="BR150" s="221"/>
      <c r="BS150" s="221"/>
      <c r="BT150" s="221"/>
      <c r="BU150" s="221"/>
      <c r="BV150" s="221"/>
      <c r="BW150" s="221"/>
      <c r="BX150" s="221"/>
      <c r="BY150" s="221"/>
      <c r="BZ150" s="221"/>
      <c r="CA150" s="221"/>
      <c r="CB150" s="221"/>
      <c r="CC150" s="221"/>
      <c r="CD150" s="221"/>
      <c r="CE150" s="221"/>
      <c r="CF150" s="221"/>
      <c r="CG150" s="221"/>
      <c r="CH150" s="221"/>
      <c r="CI150" s="221"/>
      <c r="CJ150" s="221"/>
      <c r="CK150" s="221"/>
      <c r="CL150" s="221"/>
      <c r="CM150" s="221"/>
      <c r="CN150" s="221"/>
      <c r="CO150" s="221"/>
      <c r="CP150" s="221"/>
      <c r="CQ150" s="221"/>
      <c r="CR150" s="221"/>
      <c r="CS150" s="221"/>
      <c r="CT150" s="221"/>
      <c r="CU150" s="221"/>
      <c r="CV150" s="221"/>
      <c r="CW150" s="221"/>
      <c r="CX150" s="221"/>
      <c r="CY150" s="221"/>
    </row>
    <row r="151" spans="1:103" s="354" customFormat="1" ht="25.5">
      <c r="A151" s="185" t="s">
        <v>153</v>
      </c>
      <c r="B151" s="226" t="s">
        <v>409</v>
      </c>
      <c r="C151" s="353" t="s">
        <v>96</v>
      </c>
      <c r="D151" s="183">
        <v>7</v>
      </c>
      <c r="E151" s="975"/>
      <c r="F151" s="183">
        <f>+E151*D151</f>
        <v>0</v>
      </c>
      <c r="G151" s="1047"/>
      <c r="H151" s="1047"/>
      <c r="I151" s="1047"/>
      <c r="J151" s="1010"/>
      <c r="K151" s="1010"/>
      <c r="L151" s="1010"/>
      <c r="M151" s="1010"/>
      <c r="N151" s="1010"/>
      <c r="O151" s="1010"/>
      <c r="P151" s="1010"/>
      <c r="Q151" s="1010"/>
      <c r="R151" s="1010"/>
      <c r="S151" s="1010"/>
      <c r="T151" s="1010"/>
      <c r="U151" s="1010"/>
      <c r="V151" s="1010"/>
      <c r="W151" s="1010"/>
      <c r="X151" s="1010"/>
      <c r="Y151" s="1010"/>
      <c r="Z151" s="1010"/>
      <c r="AA151" s="221"/>
      <c r="AB151" s="221"/>
      <c r="AC151" s="221"/>
      <c r="AD151" s="221"/>
      <c r="AE151" s="221"/>
      <c r="AF151" s="221"/>
      <c r="AG151" s="221"/>
      <c r="AH151" s="221"/>
      <c r="AI151" s="221"/>
      <c r="AJ151" s="221"/>
      <c r="AK151" s="221"/>
      <c r="AL151" s="221"/>
      <c r="AM151" s="221"/>
      <c r="AN151" s="221"/>
      <c r="AO151" s="221"/>
      <c r="AP151" s="221"/>
      <c r="AQ151" s="221"/>
      <c r="AR151" s="221"/>
      <c r="AS151" s="221"/>
      <c r="AT151" s="221"/>
      <c r="AU151" s="221"/>
      <c r="AV151" s="221"/>
      <c r="AW151" s="221"/>
      <c r="AX151" s="221"/>
      <c r="AY151" s="221"/>
      <c r="AZ151" s="221"/>
      <c r="BA151" s="221"/>
      <c r="BB151" s="221"/>
      <c r="BC151" s="221"/>
      <c r="BD151" s="221"/>
      <c r="BE151" s="221"/>
      <c r="BF151" s="221"/>
      <c r="BG151" s="221"/>
      <c r="BH151" s="221"/>
      <c r="BI151" s="221"/>
      <c r="BJ151" s="221"/>
      <c r="BK151" s="221"/>
      <c r="BL151" s="221"/>
      <c r="BM151" s="221"/>
      <c r="BN151" s="221"/>
      <c r="BO151" s="221"/>
      <c r="BP151" s="221"/>
      <c r="BQ151" s="221"/>
      <c r="BR151" s="221"/>
      <c r="BS151" s="221"/>
      <c r="BT151" s="221"/>
      <c r="BU151" s="221"/>
      <c r="BV151" s="221"/>
      <c r="BW151" s="221"/>
      <c r="BX151" s="221"/>
      <c r="BY151" s="221"/>
      <c r="BZ151" s="221"/>
      <c r="CA151" s="221"/>
      <c r="CB151" s="221"/>
      <c r="CC151" s="221"/>
      <c r="CD151" s="221"/>
      <c r="CE151" s="221"/>
      <c r="CF151" s="221"/>
      <c r="CG151" s="221"/>
      <c r="CH151" s="221"/>
      <c r="CI151" s="221"/>
      <c r="CJ151" s="221"/>
      <c r="CK151" s="221"/>
      <c r="CL151" s="221"/>
      <c r="CM151" s="221"/>
      <c r="CN151" s="221"/>
      <c r="CO151" s="221"/>
      <c r="CP151" s="221"/>
      <c r="CQ151" s="221"/>
      <c r="CR151" s="221"/>
      <c r="CS151" s="221"/>
      <c r="CT151" s="221"/>
      <c r="CU151" s="221"/>
      <c r="CV151" s="221"/>
      <c r="CW151" s="221"/>
      <c r="CX151" s="221"/>
      <c r="CY151" s="221"/>
    </row>
    <row r="152" spans="1:103" s="354" customFormat="1">
      <c r="A152" s="185"/>
      <c r="B152" s="226"/>
      <c r="C152" s="353"/>
      <c r="D152" s="183"/>
      <c r="E152" s="975"/>
      <c r="F152" s="183"/>
      <c r="G152" s="1010"/>
      <c r="H152" s="1010"/>
      <c r="I152" s="1010"/>
      <c r="J152" s="1010"/>
      <c r="K152" s="1010"/>
      <c r="L152" s="1010"/>
      <c r="M152" s="1010"/>
      <c r="N152" s="1010"/>
      <c r="O152" s="1010"/>
      <c r="P152" s="1010"/>
      <c r="Q152" s="1010"/>
      <c r="R152" s="1010"/>
      <c r="S152" s="1010"/>
      <c r="T152" s="1010"/>
      <c r="U152" s="1010"/>
      <c r="V152" s="1010"/>
      <c r="W152" s="1010"/>
      <c r="X152" s="1010"/>
      <c r="Y152" s="1010"/>
      <c r="Z152" s="1010"/>
      <c r="AA152" s="221"/>
      <c r="AB152" s="221"/>
      <c r="AC152" s="221"/>
      <c r="AD152" s="221"/>
      <c r="AE152" s="221"/>
      <c r="AF152" s="221"/>
      <c r="AG152" s="221"/>
      <c r="AH152" s="221"/>
      <c r="AI152" s="221"/>
      <c r="AJ152" s="221"/>
      <c r="AK152" s="221"/>
      <c r="AL152" s="221"/>
      <c r="AM152" s="221"/>
      <c r="AN152" s="221"/>
      <c r="AO152" s="221"/>
      <c r="AP152" s="221"/>
      <c r="AQ152" s="221"/>
      <c r="AR152" s="221"/>
      <c r="AS152" s="221"/>
      <c r="AT152" s="221"/>
      <c r="AU152" s="221"/>
      <c r="AV152" s="221"/>
      <c r="AW152" s="221"/>
      <c r="AX152" s="221"/>
      <c r="AY152" s="221"/>
      <c r="AZ152" s="221"/>
      <c r="BA152" s="221"/>
      <c r="BB152" s="221"/>
      <c r="BC152" s="221"/>
      <c r="BD152" s="221"/>
      <c r="BE152" s="221"/>
      <c r="BF152" s="221"/>
      <c r="BG152" s="221"/>
      <c r="BH152" s="221"/>
      <c r="BI152" s="221"/>
      <c r="BJ152" s="221"/>
      <c r="BK152" s="221"/>
      <c r="BL152" s="221"/>
      <c r="BM152" s="221"/>
      <c r="BN152" s="221"/>
      <c r="BO152" s="221"/>
      <c r="BP152" s="221"/>
      <c r="BQ152" s="221"/>
      <c r="BR152" s="221"/>
      <c r="BS152" s="221"/>
      <c r="BT152" s="221"/>
      <c r="BU152" s="221"/>
      <c r="BV152" s="221"/>
      <c r="BW152" s="221"/>
      <c r="BX152" s="221"/>
      <c r="BY152" s="221"/>
      <c r="BZ152" s="221"/>
      <c r="CA152" s="221"/>
      <c r="CB152" s="221"/>
      <c r="CC152" s="221"/>
      <c r="CD152" s="221"/>
      <c r="CE152" s="221"/>
      <c r="CF152" s="221"/>
      <c r="CG152" s="221"/>
      <c r="CH152" s="221"/>
      <c r="CI152" s="221"/>
      <c r="CJ152" s="221"/>
      <c r="CK152" s="221"/>
      <c r="CL152" s="221"/>
      <c r="CM152" s="221"/>
      <c r="CN152" s="221"/>
      <c r="CO152" s="221"/>
      <c r="CP152" s="221"/>
      <c r="CQ152" s="221"/>
      <c r="CR152" s="221"/>
      <c r="CS152" s="221"/>
      <c r="CT152" s="221"/>
      <c r="CU152" s="221"/>
      <c r="CV152" s="221"/>
      <c r="CW152" s="221"/>
      <c r="CX152" s="221"/>
      <c r="CY152" s="221"/>
    </row>
    <row r="153" spans="1:103" s="354" customFormat="1">
      <c r="A153" s="185"/>
      <c r="B153" s="226"/>
      <c r="C153" s="353"/>
      <c r="D153" s="183"/>
      <c r="E153" s="975"/>
      <c r="F153" s="183"/>
      <c r="G153" s="1010"/>
      <c r="H153" s="1010"/>
      <c r="I153" s="1010"/>
      <c r="J153" s="1010"/>
      <c r="K153" s="1010"/>
      <c r="L153" s="1010"/>
      <c r="M153" s="1010"/>
      <c r="N153" s="1010"/>
      <c r="O153" s="1010"/>
      <c r="P153" s="1010"/>
      <c r="Q153" s="1010"/>
      <c r="R153" s="1010"/>
      <c r="S153" s="1010"/>
      <c r="T153" s="1010"/>
      <c r="U153" s="1010"/>
      <c r="V153" s="1010"/>
      <c r="W153" s="1010"/>
      <c r="X153" s="1010"/>
      <c r="Y153" s="1010"/>
      <c r="Z153" s="1010"/>
      <c r="AA153" s="221"/>
      <c r="AB153" s="221"/>
      <c r="AC153" s="221"/>
      <c r="AD153" s="221"/>
      <c r="AE153" s="221"/>
      <c r="AF153" s="221"/>
      <c r="AG153" s="221"/>
      <c r="AH153" s="221"/>
      <c r="AI153" s="221"/>
      <c r="AJ153" s="221"/>
      <c r="AK153" s="221"/>
      <c r="AL153" s="221"/>
      <c r="AM153" s="221"/>
      <c r="AN153" s="221"/>
      <c r="AO153" s="221"/>
      <c r="AP153" s="221"/>
      <c r="AQ153" s="221"/>
      <c r="AR153" s="221"/>
      <c r="AS153" s="221"/>
      <c r="AT153" s="221"/>
      <c r="AU153" s="221"/>
      <c r="AV153" s="221"/>
      <c r="AW153" s="221"/>
      <c r="AX153" s="221"/>
      <c r="AY153" s="221"/>
      <c r="AZ153" s="221"/>
      <c r="BA153" s="221"/>
      <c r="BB153" s="221"/>
      <c r="BC153" s="221"/>
      <c r="BD153" s="221"/>
      <c r="BE153" s="221"/>
      <c r="BF153" s="221"/>
      <c r="BG153" s="221"/>
      <c r="BH153" s="221"/>
      <c r="BI153" s="221"/>
      <c r="BJ153" s="221"/>
      <c r="BK153" s="221"/>
      <c r="BL153" s="221"/>
      <c r="BM153" s="221"/>
      <c r="BN153" s="221"/>
      <c r="BO153" s="221"/>
      <c r="BP153" s="221"/>
      <c r="BQ153" s="221"/>
      <c r="BR153" s="221"/>
      <c r="BS153" s="221"/>
      <c r="BT153" s="221"/>
      <c r="BU153" s="221"/>
      <c r="BV153" s="221"/>
      <c r="BW153" s="221"/>
      <c r="BX153" s="221"/>
      <c r="BY153" s="221"/>
      <c r="BZ153" s="221"/>
      <c r="CA153" s="221"/>
      <c r="CB153" s="221"/>
      <c r="CC153" s="221"/>
      <c r="CD153" s="221"/>
      <c r="CE153" s="221"/>
      <c r="CF153" s="221"/>
      <c r="CG153" s="221"/>
      <c r="CH153" s="221"/>
      <c r="CI153" s="221"/>
      <c r="CJ153" s="221"/>
      <c r="CK153" s="221"/>
      <c r="CL153" s="221"/>
      <c r="CM153" s="221"/>
      <c r="CN153" s="221"/>
      <c r="CO153" s="221"/>
      <c r="CP153" s="221"/>
      <c r="CQ153" s="221"/>
      <c r="CR153" s="221"/>
      <c r="CS153" s="221"/>
      <c r="CT153" s="221"/>
      <c r="CU153" s="221"/>
      <c r="CV153" s="221"/>
      <c r="CW153" s="221"/>
      <c r="CX153" s="221"/>
      <c r="CY153" s="221"/>
    </row>
    <row r="154" spans="1:103" s="354" customFormat="1" ht="51">
      <c r="A154" s="185" t="s">
        <v>410</v>
      </c>
      <c r="B154" s="226" t="s">
        <v>411</v>
      </c>
      <c r="C154" s="353"/>
      <c r="D154" s="355"/>
      <c r="E154" s="975"/>
      <c r="F154" s="183"/>
      <c r="G154" s="1010"/>
      <c r="H154" s="1010"/>
      <c r="I154" s="1010"/>
      <c r="J154" s="1010"/>
      <c r="K154" s="1010"/>
      <c r="L154" s="1010"/>
      <c r="M154" s="1010"/>
      <c r="N154" s="1010"/>
      <c r="O154" s="1010"/>
      <c r="P154" s="1010"/>
      <c r="Q154" s="1010"/>
      <c r="R154" s="1010"/>
      <c r="S154" s="1010"/>
      <c r="T154" s="1010"/>
      <c r="U154" s="1010"/>
      <c r="V154" s="1010"/>
      <c r="W154" s="1010"/>
      <c r="X154" s="1010"/>
      <c r="Y154" s="1010"/>
      <c r="Z154" s="1010"/>
      <c r="AA154" s="221"/>
      <c r="AB154" s="221"/>
      <c r="AC154" s="221"/>
      <c r="AD154" s="221"/>
      <c r="AE154" s="221"/>
      <c r="AF154" s="221"/>
      <c r="AG154" s="221"/>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21"/>
      <c r="BD154" s="221"/>
      <c r="BE154" s="221"/>
      <c r="BF154" s="221"/>
      <c r="BG154" s="221"/>
      <c r="BH154" s="221"/>
      <c r="BI154" s="221"/>
      <c r="BJ154" s="221"/>
      <c r="BK154" s="221"/>
      <c r="BL154" s="221"/>
      <c r="BM154" s="221"/>
      <c r="BN154" s="221"/>
      <c r="BO154" s="221"/>
      <c r="BP154" s="221"/>
      <c r="BQ154" s="221"/>
      <c r="BR154" s="221"/>
      <c r="BS154" s="221"/>
      <c r="BT154" s="221"/>
      <c r="BU154" s="221"/>
      <c r="BV154" s="221"/>
      <c r="BW154" s="221"/>
      <c r="BX154" s="221"/>
      <c r="BY154" s="221"/>
      <c r="BZ154" s="221"/>
      <c r="CA154" s="221"/>
      <c r="CB154" s="221"/>
      <c r="CC154" s="221"/>
      <c r="CD154" s="221"/>
      <c r="CE154" s="221"/>
      <c r="CF154" s="221"/>
      <c r="CG154" s="221"/>
      <c r="CH154" s="221"/>
      <c r="CI154" s="221"/>
      <c r="CJ154" s="221"/>
      <c r="CK154" s="221"/>
      <c r="CL154" s="221"/>
      <c r="CM154" s="221"/>
      <c r="CN154" s="221"/>
      <c r="CO154" s="221"/>
      <c r="CP154" s="221"/>
      <c r="CQ154" s="221"/>
      <c r="CR154" s="221"/>
      <c r="CS154" s="221"/>
      <c r="CT154" s="221"/>
      <c r="CU154" s="221"/>
      <c r="CV154" s="221"/>
      <c r="CW154" s="221"/>
      <c r="CX154" s="221"/>
      <c r="CY154" s="221"/>
    </row>
    <row r="155" spans="1:103" s="354" customFormat="1" ht="38.25">
      <c r="A155" s="185" t="s">
        <v>113</v>
      </c>
      <c r="B155" s="226" t="s">
        <v>412</v>
      </c>
      <c r="C155" s="353" t="s">
        <v>96</v>
      </c>
      <c r="D155" s="183">
        <v>6.1</v>
      </c>
      <c r="E155" s="975"/>
      <c r="F155" s="183">
        <f>+E155*D155</f>
        <v>0</v>
      </c>
      <c r="G155" s="1010"/>
      <c r="H155" s="1010"/>
      <c r="I155" s="1010"/>
      <c r="J155" s="1010"/>
      <c r="K155" s="1010"/>
      <c r="L155" s="1010"/>
      <c r="M155" s="1010"/>
      <c r="N155" s="1010"/>
      <c r="O155" s="1010"/>
      <c r="P155" s="1010"/>
      <c r="Q155" s="1010"/>
      <c r="R155" s="1010"/>
      <c r="S155" s="1010"/>
      <c r="T155" s="1010"/>
      <c r="U155" s="1010"/>
      <c r="V155" s="1010"/>
      <c r="W155" s="1010"/>
      <c r="X155" s="1010"/>
      <c r="Y155" s="1010"/>
      <c r="Z155" s="1010"/>
      <c r="AA155" s="221"/>
      <c r="AB155" s="221"/>
      <c r="AC155" s="221"/>
      <c r="AD155" s="221"/>
      <c r="AE155" s="221"/>
      <c r="AF155" s="221"/>
      <c r="AG155" s="221"/>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21"/>
      <c r="BD155" s="221"/>
      <c r="BE155" s="221"/>
      <c r="BF155" s="221"/>
      <c r="BG155" s="221"/>
      <c r="BH155" s="221"/>
      <c r="BI155" s="221"/>
      <c r="BJ155" s="221"/>
      <c r="BK155" s="221"/>
      <c r="BL155" s="221"/>
      <c r="BM155" s="221"/>
      <c r="BN155" s="221"/>
      <c r="BO155" s="221"/>
      <c r="BP155" s="221"/>
      <c r="BQ155" s="221"/>
      <c r="BR155" s="221"/>
      <c r="BS155" s="221"/>
      <c r="BT155" s="221"/>
      <c r="BU155" s="221"/>
      <c r="BV155" s="221"/>
      <c r="BW155" s="221"/>
      <c r="BX155" s="221"/>
      <c r="BY155" s="221"/>
      <c r="BZ155" s="221"/>
      <c r="CA155" s="221"/>
      <c r="CB155" s="221"/>
      <c r="CC155" s="221"/>
      <c r="CD155" s="221"/>
      <c r="CE155" s="221"/>
      <c r="CF155" s="221"/>
      <c r="CG155" s="221"/>
      <c r="CH155" s="221"/>
      <c r="CI155" s="221"/>
      <c r="CJ155" s="221"/>
      <c r="CK155" s="221"/>
      <c r="CL155" s="221"/>
      <c r="CM155" s="221"/>
      <c r="CN155" s="221"/>
      <c r="CO155" s="221"/>
      <c r="CP155" s="221"/>
      <c r="CQ155" s="221"/>
      <c r="CR155" s="221"/>
      <c r="CS155" s="221"/>
      <c r="CT155" s="221"/>
      <c r="CU155" s="221"/>
      <c r="CV155" s="221"/>
      <c r="CW155" s="221"/>
      <c r="CX155" s="221"/>
      <c r="CY155" s="221"/>
    </row>
    <row r="156" spans="1:103" s="354" customFormat="1">
      <c r="A156" s="185"/>
      <c r="C156" s="353"/>
      <c r="D156" s="183"/>
      <c r="E156" s="975"/>
      <c r="F156" s="183"/>
      <c r="G156" s="1010"/>
      <c r="H156" s="1010"/>
      <c r="I156" s="1010"/>
      <c r="J156" s="1010"/>
      <c r="K156" s="1010"/>
      <c r="L156" s="1010"/>
      <c r="M156" s="1010"/>
      <c r="N156" s="1010"/>
      <c r="O156" s="1010"/>
      <c r="P156" s="1010"/>
      <c r="Q156" s="1010"/>
      <c r="R156" s="1010"/>
      <c r="S156" s="1010"/>
      <c r="T156" s="1010"/>
      <c r="U156" s="1010"/>
      <c r="V156" s="1010"/>
      <c r="W156" s="1010"/>
      <c r="X156" s="1010"/>
      <c r="Y156" s="1010"/>
      <c r="Z156" s="1010"/>
      <c r="AA156" s="221"/>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221"/>
      <c r="BK156" s="221"/>
      <c r="BL156" s="221"/>
      <c r="BM156" s="221"/>
      <c r="BN156" s="221"/>
      <c r="BO156" s="221"/>
      <c r="BP156" s="221"/>
      <c r="BQ156" s="221"/>
      <c r="BR156" s="221"/>
      <c r="BS156" s="221"/>
      <c r="BT156" s="221"/>
      <c r="BU156" s="221"/>
      <c r="BV156" s="221"/>
      <c r="BW156" s="221"/>
      <c r="BX156" s="221"/>
      <c r="BY156" s="221"/>
      <c r="BZ156" s="221"/>
      <c r="CA156" s="221"/>
      <c r="CB156" s="221"/>
      <c r="CC156" s="221"/>
      <c r="CD156" s="221"/>
      <c r="CE156" s="221"/>
      <c r="CF156" s="221"/>
      <c r="CG156" s="221"/>
      <c r="CH156" s="221"/>
      <c r="CI156" s="221"/>
      <c r="CJ156" s="221"/>
      <c r="CK156" s="221"/>
      <c r="CL156" s="221"/>
      <c r="CM156" s="221"/>
      <c r="CN156" s="221"/>
      <c r="CO156" s="221"/>
      <c r="CP156" s="221"/>
      <c r="CQ156" s="221"/>
      <c r="CR156" s="221"/>
      <c r="CS156" s="221"/>
      <c r="CT156" s="221"/>
      <c r="CU156" s="221"/>
      <c r="CV156" s="221"/>
      <c r="CW156" s="221"/>
      <c r="CX156" s="221"/>
      <c r="CY156" s="221"/>
    </row>
    <row r="157" spans="1:103" s="354" customFormat="1">
      <c r="A157" s="185"/>
      <c r="B157" s="226"/>
      <c r="C157" s="353"/>
      <c r="D157" s="183"/>
      <c r="E157" s="975"/>
      <c r="F157" s="183"/>
      <c r="G157" s="1010"/>
      <c r="H157" s="1010"/>
      <c r="I157" s="1010"/>
      <c r="J157" s="1010"/>
      <c r="K157" s="1010"/>
      <c r="L157" s="1010"/>
      <c r="M157" s="1010"/>
      <c r="N157" s="1010"/>
      <c r="O157" s="1010"/>
      <c r="P157" s="1010"/>
      <c r="Q157" s="1010"/>
      <c r="R157" s="1010"/>
      <c r="S157" s="1010"/>
      <c r="T157" s="1010"/>
      <c r="U157" s="1010"/>
      <c r="V157" s="1010"/>
      <c r="W157" s="1010"/>
      <c r="X157" s="1010"/>
      <c r="Y157" s="1010"/>
      <c r="Z157" s="1010"/>
      <c r="AA157" s="221"/>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c r="BH157" s="221"/>
      <c r="BI157" s="221"/>
      <c r="BJ157" s="221"/>
      <c r="BK157" s="221"/>
      <c r="BL157" s="221"/>
      <c r="BM157" s="221"/>
      <c r="BN157" s="221"/>
      <c r="BO157" s="221"/>
      <c r="BP157" s="221"/>
      <c r="BQ157" s="221"/>
      <c r="BR157" s="221"/>
      <c r="BS157" s="221"/>
      <c r="BT157" s="221"/>
      <c r="BU157" s="221"/>
      <c r="BV157" s="221"/>
      <c r="BW157" s="221"/>
      <c r="BX157" s="221"/>
      <c r="BY157" s="221"/>
      <c r="BZ157" s="221"/>
      <c r="CA157" s="221"/>
      <c r="CB157" s="221"/>
      <c r="CC157" s="221"/>
      <c r="CD157" s="221"/>
      <c r="CE157" s="221"/>
      <c r="CF157" s="221"/>
      <c r="CG157" s="221"/>
      <c r="CH157" s="221"/>
      <c r="CI157" s="221"/>
      <c r="CJ157" s="221"/>
      <c r="CK157" s="221"/>
      <c r="CL157" s="221"/>
      <c r="CM157" s="221"/>
      <c r="CN157" s="221"/>
      <c r="CO157" s="221"/>
      <c r="CP157" s="221"/>
      <c r="CQ157" s="221"/>
      <c r="CR157" s="221"/>
      <c r="CS157" s="221"/>
      <c r="CT157" s="221"/>
      <c r="CU157" s="221"/>
      <c r="CV157" s="221"/>
      <c r="CW157" s="221"/>
      <c r="CX157" s="221"/>
      <c r="CY157" s="221"/>
    </row>
    <row r="158" spans="1:103" s="354" customFormat="1" ht="25.5">
      <c r="A158" s="185" t="s">
        <v>413</v>
      </c>
      <c r="B158" s="226" t="s">
        <v>414</v>
      </c>
      <c r="C158" s="353" t="s">
        <v>96</v>
      </c>
      <c r="D158" s="183">
        <f>866.3+43</f>
        <v>909.3</v>
      </c>
      <c r="E158" s="975"/>
      <c r="F158" s="183">
        <f>+E158*D158</f>
        <v>0</v>
      </c>
      <c r="G158" s="1010"/>
      <c r="H158" s="1010"/>
      <c r="I158" s="1010"/>
      <c r="J158" s="1010"/>
      <c r="K158" s="1010"/>
      <c r="L158" s="1010"/>
      <c r="M158" s="1010"/>
      <c r="N158" s="1010"/>
      <c r="O158" s="1010"/>
      <c r="P158" s="1010"/>
      <c r="Q158" s="1010"/>
      <c r="R158" s="1010"/>
      <c r="S158" s="1010"/>
      <c r="T158" s="1010"/>
      <c r="U158" s="1010"/>
      <c r="V158" s="1010"/>
      <c r="W158" s="1010"/>
      <c r="X158" s="1010"/>
      <c r="Y158" s="1010"/>
      <c r="Z158" s="1010"/>
      <c r="AA158" s="221"/>
      <c r="AB158" s="221"/>
      <c r="AC158" s="221"/>
      <c r="AD158" s="221"/>
      <c r="AE158" s="221"/>
      <c r="AF158" s="221"/>
      <c r="AG158" s="221"/>
      <c r="AH158" s="221"/>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21"/>
      <c r="BD158" s="221"/>
      <c r="BE158" s="221"/>
      <c r="BF158" s="221"/>
      <c r="BG158" s="221"/>
      <c r="BH158" s="221"/>
      <c r="BI158" s="221"/>
      <c r="BJ158" s="221"/>
      <c r="BK158" s="221"/>
      <c r="BL158" s="221"/>
      <c r="BM158" s="221"/>
      <c r="BN158" s="221"/>
      <c r="BO158" s="221"/>
      <c r="BP158" s="221"/>
      <c r="BQ158" s="221"/>
      <c r="BR158" s="221"/>
      <c r="BS158" s="221"/>
      <c r="BT158" s="221"/>
      <c r="BU158" s="221"/>
      <c r="BV158" s="221"/>
      <c r="BW158" s="221"/>
      <c r="BX158" s="221"/>
      <c r="BY158" s="221"/>
      <c r="BZ158" s="221"/>
      <c r="CA158" s="221"/>
      <c r="CB158" s="221"/>
      <c r="CC158" s="221"/>
      <c r="CD158" s="221"/>
      <c r="CE158" s="221"/>
      <c r="CF158" s="221"/>
      <c r="CG158" s="221"/>
      <c r="CH158" s="221"/>
      <c r="CI158" s="221"/>
      <c r="CJ158" s="221"/>
      <c r="CK158" s="221"/>
      <c r="CL158" s="221"/>
      <c r="CM158" s="221"/>
      <c r="CN158" s="221"/>
      <c r="CO158" s="221"/>
      <c r="CP158" s="221"/>
      <c r="CQ158" s="221"/>
      <c r="CR158" s="221"/>
      <c r="CS158" s="221"/>
      <c r="CT158" s="221"/>
      <c r="CU158" s="221"/>
      <c r="CV158" s="221"/>
      <c r="CW158" s="221"/>
      <c r="CX158" s="221"/>
      <c r="CY158" s="221"/>
    </row>
    <row r="159" spans="1:103" s="354" customFormat="1">
      <c r="A159" s="185"/>
      <c r="B159" s="226"/>
      <c r="C159" s="353"/>
      <c r="D159" s="183"/>
      <c r="E159" s="975"/>
      <c r="F159" s="183"/>
      <c r="G159" s="1010"/>
      <c r="H159" s="1010"/>
      <c r="I159" s="1010"/>
      <c r="J159" s="1010"/>
      <c r="K159" s="1010"/>
      <c r="L159" s="1010"/>
      <c r="M159" s="1010"/>
      <c r="N159" s="1010"/>
      <c r="O159" s="1010"/>
      <c r="P159" s="1010"/>
      <c r="Q159" s="1010"/>
      <c r="R159" s="1010"/>
      <c r="S159" s="1010"/>
      <c r="T159" s="1010"/>
      <c r="U159" s="1010"/>
      <c r="V159" s="1010"/>
      <c r="W159" s="1010"/>
      <c r="X159" s="1010"/>
      <c r="Y159" s="1010"/>
      <c r="Z159" s="1010"/>
      <c r="AA159" s="221"/>
      <c r="AB159" s="221"/>
      <c r="AC159" s="221"/>
      <c r="AD159" s="221"/>
      <c r="AE159" s="221"/>
      <c r="AF159" s="221"/>
      <c r="AG159" s="221"/>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21"/>
      <c r="BD159" s="221"/>
      <c r="BE159" s="221"/>
      <c r="BF159" s="221"/>
      <c r="BG159" s="221"/>
      <c r="BH159" s="221"/>
      <c r="BI159" s="221"/>
      <c r="BJ159" s="221"/>
      <c r="BK159" s="221"/>
      <c r="BL159" s="221"/>
      <c r="BM159" s="221"/>
      <c r="BN159" s="221"/>
      <c r="BO159" s="221"/>
      <c r="BP159" s="221"/>
      <c r="BQ159" s="221"/>
      <c r="BR159" s="221"/>
      <c r="BS159" s="221"/>
      <c r="BT159" s="221"/>
      <c r="BU159" s="221"/>
      <c r="BV159" s="221"/>
      <c r="BW159" s="221"/>
      <c r="BX159" s="221"/>
      <c r="BY159" s="221"/>
      <c r="BZ159" s="221"/>
      <c r="CA159" s="221"/>
      <c r="CB159" s="221"/>
      <c r="CC159" s="221"/>
      <c r="CD159" s="221"/>
      <c r="CE159" s="221"/>
      <c r="CF159" s="221"/>
      <c r="CG159" s="221"/>
      <c r="CH159" s="221"/>
      <c r="CI159" s="221"/>
      <c r="CJ159" s="221"/>
      <c r="CK159" s="221"/>
      <c r="CL159" s="221"/>
      <c r="CM159" s="221"/>
      <c r="CN159" s="221"/>
      <c r="CO159" s="221"/>
      <c r="CP159" s="221"/>
      <c r="CQ159" s="221"/>
      <c r="CR159" s="221"/>
      <c r="CS159" s="221"/>
      <c r="CT159" s="221"/>
      <c r="CU159" s="221"/>
      <c r="CV159" s="221"/>
      <c r="CW159" s="221"/>
      <c r="CX159" s="221"/>
      <c r="CY159" s="221"/>
    </row>
    <row r="160" spans="1:103" s="354" customFormat="1">
      <c r="A160" s="185"/>
      <c r="B160" s="226"/>
      <c r="C160" s="353"/>
      <c r="D160" s="183"/>
      <c r="E160" s="975"/>
      <c r="F160" s="183"/>
      <c r="G160" s="1010"/>
      <c r="H160" s="1010"/>
      <c r="I160" s="1010"/>
      <c r="J160" s="1010"/>
      <c r="K160" s="1010"/>
      <c r="L160" s="1010"/>
      <c r="M160" s="1010"/>
      <c r="N160" s="1010"/>
      <c r="O160" s="1010"/>
      <c r="P160" s="1010"/>
      <c r="Q160" s="1010"/>
      <c r="R160" s="1010"/>
      <c r="S160" s="1010"/>
      <c r="T160" s="1010"/>
      <c r="U160" s="1010"/>
      <c r="V160" s="1010"/>
      <c r="W160" s="1010"/>
      <c r="X160" s="1010"/>
      <c r="Y160" s="1010"/>
      <c r="Z160" s="1010"/>
      <c r="AA160" s="221"/>
      <c r="AB160" s="221"/>
      <c r="AC160" s="221"/>
      <c r="AD160" s="221"/>
      <c r="AE160" s="221"/>
      <c r="AF160" s="221"/>
      <c r="AG160" s="221"/>
      <c r="AH160" s="221"/>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221"/>
      <c r="BK160" s="221"/>
      <c r="BL160" s="221"/>
      <c r="BM160" s="221"/>
      <c r="BN160" s="221"/>
      <c r="BO160" s="221"/>
      <c r="BP160" s="221"/>
      <c r="BQ160" s="221"/>
      <c r="BR160" s="221"/>
      <c r="BS160" s="221"/>
      <c r="BT160" s="221"/>
      <c r="BU160" s="221"/>
      <c r="BV160" s="221"/>
      <c r="BW160" s="221"/>
      <c r="BX160" s="221"/>
      <c r="BY160" s="221"/>
      <c r="BZ160" s="221"/>
      <c r="CA160" s="221"/>
      <c r="CB160" s="221"/>
      <c r="CC160" s="221"/>
      <c r="CD160" s="221"/>
      <c r="CE160" s="221"/>
      <c r="CF160" s="221"/>
      <c r="CG160" s="221"/>
      <c r="CH160" s="221"/>
      <c r="CI160" s="221"/>
      <c r="CJ160" s="221"/>
      <c r="CK160" s="221"/>
      <c r="CL160" s="221"/>
      <c r="CM160" s="221"/>
      <c r="CN160" s="221"/>
      <c r="CO160" s="221"/>
      <c r="CP160" s="221"/>
      <c r="CQ160" s="221"/>
      <c r="CR160" s="221"/>
      <c r="CS160" s="221"/>
      <c r="CT160" s="221"/>
      <c r="CU160" s="221"/>
      <c r="CV160" s="221"/>
      <c r="CW160" s="221"/>
      <c r="CX160" s="221"/>
      <c r="CY160" s="221"/>
    </row>
    <row r="161" spans="1:103" s="354" customFormat="1" ht="25.5">
      <c r="A161" s="185" t="s">
        <v>415</v>
      </c>
      <c r="B161" s="226" t="s">
        <v>416</v>
      </c>
      <c r="C161" s="353"/>
      <c r="D161" s="183"/>
      <c r="E161" s="975"/>
      <c r="F161" s="183"/>
      <c r="G161" s="1010"/>
      <c r="H161" s="1010"/>
      <c r="I161" s="1010"/>
      <c r="J161" s="1010"/>
      <c r="K161" s="1010"/>
      <c r="L161" s="1010"/>
      <c r="M161" s="1010"/>
      <c r="N161" s="1010"/>
      <c r="O161" s="1010"/>
      <c r="P161" s="1010"/>
      <c r="Q161" s="1010"/>
      <c r="R161" s="1010"/>
      <c r="S161" s="1010"/>
      <c r="T161" s="1010"/>
      <c r="U161" s="1010"/>
      <c r="V161" s="1010"/>
      <c r="W161" s="1010"/>
      <c r="X161" s="1010"/>
      <c r="Y161" s="1010"/>
      <c r="Z161" s="1010"/>
      <c r="AA161" s="221"/>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221"/>
      <c r="BK161" s="221"/>
      <c r="BL161" s="221"/>
      <c r="BM161" s="221"/>
      <c r="BN161" s="221"/>
      <c r="BO161" s="221"/>
      <c r="BP161" s="221"/>
      <c r="BQ161" s="221"/>
      <c r="BR161" s="221"/>
      <c r="BS161" s="221"/>
      <c r="BT161" s="221"/>
      <c r="BU161" s="221"/>
      <c r="BV161" s="221"/>
      <c r="BW161" s="221"/>
      <c r="BX161" s="221"/>
      <c r="BY161" s="221"/>
      <c r="BZ161" s="221"/>
      <c r="CA161" s="221"/>
      <c r="CB161" s="221"/>
      <c r="CC161" s="221"/>
      <c r="CD161" s="221"/>
      <c r="CE161" s="221"/>
      <c r="CF161" s="221"/>
      <c r="CG161" s="221"/>
      <c r="CH161" s="221"/>
      <c r="CI161" s="221"/>
      <c r="CJ161" s="221"/>
      <c r="CK161" s="221"/>
      <c r="CL161" s="221"/>
      <c r="CM161" s="221"/>
      <c r="CN161" s="221"/>
      <c r="CO161" s="221"/>
      <c r="CP161" s="221"/>
      <c r="CQ161" s="221"/>
      <c r="CR161" s="221"/>
      <c r="CS161" s="221"/>
      <c r="CT161" s="221"/>
      <c r="CU161" s="221"/>
      <c r="CV161" s="221"/>
      <c r="CW161" s="221"/>
      <c r="CX161" s="221"/>
      <c r="CY161" s="221"/>
    </row>
    <row r="162" spans="1:103" s="354" customFormat="1">
      <c r="A162" s="185" t="s">
        <v>113</v>
      </c>
      <c r="B162" s="226" t="s">
        <v>417</v>
      </c>
      <c r="C162" s="353" t="s">
        <v>96</v>
      </c>
      <c r="D162" s="183">
        <v>28.6</v>
      </c>
      <c r="E162" s="975"/>
      <c r="F162" s="183">
        <f>+E162*D162</f>
        <v>0</v>
      </c>
      <c r="G162" s="1010"/>
      <c r="H162" s="1010"/>
      <c r="I162" s="1010"/>
      <c r="J162" s="1010"/>
      <c r="K162" s="1010"/>
      <c r="L162" s="1010"/>
      <c r="M162" s="1010"/>
      <c r="N162" s="1010"/>
      <c r="O162" s="1010"/>
      <c r="P162" s="1010"/>
      <c r="Q162" s="1010"/>
      <c r="R162" s="1010"/>
      <c r="S162" s="1010"/>
      <c r="T162" s="1010"/>
      <c r="U162" s="1010"/>
      <c r="V162" s="1010"/>
      <c r="W162" s="1010"/>
      <c r="X162" s="1010"/>
      <c r="Y162" s="1010"/>
      <c r="Z162" s="1010"/>
      <c r="AA162" s="221"/>
      <c r="AB162" s="221"/>
      <c r="AC162" s="221"/>
      <c r="AD162" s="221"/>
      <c r="AE162" s="221"/>
      <c r="AF162" s="221"/>
      <c r="AG162" s="221"/>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221"/>
      <c r="BE162" s="221"/>
      <c r="BF162" s="221"/>
      <c r="BG162" s="221"/>
      <c r="BH162" s="221"/>
      <c r="BI162" s="221"/>
      <c r="BJ162" s="221"/>
      <c r="BK162" s="221"/>
      <c r="BL162" s="221"/>
      <c r="BM162" s="221"/>
      <c r="BN162" s="221"/>
      <c r="BO162" s="221"/>
      <c r="BP162" s="221"/>
      <c r="BQ162" s="221"/>
      <c r="BR162" s="221"/>
      <c r="BS162" s="221"/>
      <c r="BT162" s="221"/>
      <c r="BU162" s="221"/>
      <c r="BV162" s="221"/>
      <c r="BW162" s="221"/>
      <c r="BX162" s="221"/>
      <c r="BY162" s="221"/>
      <c r="BZ162" s="221"/>
      <c r="CA162" s="221"/>
      <c r="CB162" s="221"/>
      <c r="CC162" s="221"/>
      <c r="CD162" s="221"/>
      <c r="CE162" s="221"/>
      <c r="CF162" s="221"/>
      <c r="CG162" s="221"/>
      <c r="CH162" s="221"/>
      <c r="CI162" s="221"/>
      <c r="CJ162" s="221"/>
      <c r="CK162" s="221"/>
      <c r="CL162" s="221"/>
      <c r="CM162" s="221"/>
      <c r="CN162" s="221"/>
      <c r="CO162" s="221"/>
      <c r="CP162" s="221"/>
      <c r="CQ162" s="221"/>
      <c r="CR162" s="221"/>
      <c r="CS162" s="221"/>
      <c r="CT162" s="221"/>
      <c r="CU162" s="221"/>
      <c r="CV162" s="221"/>
      <c r="CW162" s="221"/>
      <c r="CX162" s="221"/>
      <c r="CY162" s="221"/>
    </row>
    <row r="163" spans="1:103" s="354" customFormat="1">
      <c r="A163" s="185"/>
      <c r="B163" s="226"/>
      <c r="C163" s="353"/>
      <c r="D163" s="183"/>
      <c r="E163" s="975"/>
      <c r="F163" s="183"/>
      <c r="G163" s="1010"/>
      <c r="H163" s="1010"/>
      <c r="I163" s="1010"/>
      <c r="J163" s="1010"/>
      <c r="K163" s="1010"/>
      <c r="L163" s="1010"/>
      <c r="M163" s="1010"/>
      <c r="N163" s="1010"/>
      <c r="O163" s="1010"/>
      <c r="P163" s="1010"/>
      <c r="Q163" s="1010"/>
      <c r="R163" s="1010"/>
      <c r="S163" s="1010"/>
      <c r="T163" s="1010"/>
      <c r="U163" s="1010"/>
      <c r="V163" s="1010"/>
      <c r="W163" s="1010"/>
      <c r="X163" s="1010"/>
      <c r="Y163" s="1010"/>
      <c r="Z163" s="1010"/>
      <c r="AA163" s="221"/>
      <c r="AB163" s="221"/>
      <c r="AC163" s="221"/>
      <c r="AD163" s="221"/>
      <c r="AE163" s="221"/>
      <c r="AF163" s="221"/>
      <c r="AG163" s="221"/>
      <c r="AH163" s="221"/>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21"/>
      <c r="BD163" s="221"/>
      <c r="BE163" s="221"/>
      <c r="BF163" s="221"/>
      <c r="BG163" s="221"/>
      <c r="BH163" s="221"/>
      <c r="BI163" s="221"/>
      <c r="BJ163" s="221"/>
      <c r="BK163" s="221"/>
      <c r="BL163" s="221"/>
      <c r="BM163" s="221"/>
      <c r="BN163" s="221"/>
      <c r="BO163" s="221"/>
      <c r="BP163" s="221"/>
      <c r="BQ163" s="221"/>
      <c r="BR163" s="221"/>
      <c r="BS163" s="221"/>
      <c r="BT163" s="221"/>
      <c r="BU163" s="221"/>
      <c r="BV163" s="221"/>
      <c r="BW163" s="221"/>
      <c r="BX163" s="221"/>
      <c r="BY163" s="221"/>
      <c r="BZ163" s="221"/>
      <c r="CA163" s="221"/>
      <c r="CB163" s="221"/>
      <c r="CC163" s="221"/>
      <c r="CD163" s="221"/>
      <c r="CE163" s="221"/>
      <c r="CF163" s="221"/>
      <c r="CG163" s="221"/>
      <c r="CH163" s="221"/>
      <c r="CI163" s="221"/>
      <c r="CJ163" s="221"/>
      <c r="CK163" s="221"/>
      <c r="CL163" s="221"/>
      <c r="CM163" s="221"/>
      <c r="CN163" s="221"/>
      <c r="CO163" s="221"/>
      <c r="CP163" s="221"/>
      <c r="CQ163" s="221"/>
      <c r="CR163" s="221"/>
      <c r="CS163" s="221"/>
      <c r="CT163" s="221"/>
      <c r="CU163" s="221"/>
      <c r="CV163" s="221"/>
      <c r="CW163" s="221"/>
      <c r="CX163" s="221"/>
      <c r="CY163" s="221"/>
    </row>
    <row r="164" spans="1:103" s="354" customFormat="1">
      <c r="A164" s="185"/>
      <c r="B164" s="226"/>
      <c r="C164" s="353"/>
      <c r="D164" s="183"/>
      <c r="E164" s="975"/>
      <c r="F164" s="183"/>
      <c r="G164" s="1010"/>
      <c r="H164" s="1010"/>
      <c r="I164" s="1010"/>
      <c r="J164" s="1010"/>
      <c r="K164" s="1010"/>
      <c r="L164" s="1010"/>
      <c r="M164" s="1010"/>
      <c r="N164" s="1010"/>
      <c r="O164" s="1010"/>
      <c r="P164" s="1010"/>
      <c r="Q164" s="1010"/>
      <c r="R164" s="1010"/>
      <c r="S164" s="1010"/>
      <c r="T164" s="1010"/>
      <c r="U164" s="1010"/>
      <c r="V164" s="1010"/>
      <c r="W164" s="1010"/>
      <c r="X164" s="1010"/>
      <c r="Y164" s="1010"/>
      <c r="Z164" s="1010"/>
      <c r="AA164" s="221"/>
      <c r="AB164" s="221"/>
      <c r="AC164" s="221"/>
      <c r="AD164" s="221"/>
      <c r="AE164" s="221"/>
      <c r="AF164" s="221"/>
      <c r="AG164" s="221"/>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21"/>
      <c r="BD164" s="221"/>
      <c r="BE164" s="221"/>
      <c r="BF164" s="221"/>
      <c r="BG164" s="221"/>
      <c r="BH164" s="221"/>
      <c r="BI164" s="221"/>
      <c r="BJ164" s="221"/>
      <c r="BK164" s="221"/>
      <c r="BL164" s="221"/>
      <c r="BM164" s="221"/>
      <c r="BN164" s="221"/>
      <c r="BO164" s="221"/>
      <c r="BP164" s="221"/>
      <c r="BQ164" s="221"/>
      <c r="BR164" s="221"/>
      <c r="BS164" s="221"/>
      <c r="BT164" s="221"/>
      <c r="BU164" s="221"/>
      <c r="BV164" s="221"/>
      <c r="BW164" s="221"/>
      <c r="BX164" s="221"/>
      <c r="BY164" s="221"/>
      <c r="BZ164" s="221"/>
      <c r="CA164" s="221"/>
      <c r="CB164" s="221"/>
      <c r="CC164" s="221"/>
      <c r="CD164" s="221"/>
      <c r="CE164" s="221"/>
      <c r="CF164" s="221"/>
      <c r="CG164" s="221"/>
      <c r="CH164" s="221"/>
      <c r="CI164" s="221"/>
      <c r="CJ164" s="221"/>
      <c r="CK164" s="221"/>
      <c r="CL164" s="221"/>
      <c r="CM164" s="221"/>
      <c r="CN164" s="221"/>
      <c r="CO164" s="221"/>
      <c r="CP164" s="221"/>
      <c r="CQ164" s="221"/>
      <c r="CR164" s="221"/>
      <c r="CS164" s="221"/>
      <c r="CT164" s="221"/>
      <c r="CU164" s="221"/>
      <c r="CV164" s="221"/>
      <c r="CW164" s="221"/>
      <c r="CX164" s="221"/>
      <c r="CY164" s="221"/>
    </row>
    <row r="165" spans="1:103" s="354" customFormat="1" ht="25.5">
      <c r="A165" s="185" t="s">
        <v>418</v>
      </c>
      <c r="B165" s="226" t="s">
        <v>419</v>
      </c>
      <c r="C165" s="353"/>
      <c r="D165" s="183"/>
      <c r="E165" s="975"/>
      <c r="F165" s="183"/>
      <c r="G165" s="1010"/>
      <c r="H165" s="1010"/>
      <c r="I165" s="1010"/>
      <c r="J165" s="1010"/>
      <c r="K165" s="1010"/>
      <c r="L165" s="1010"/>
      <c r="M165" s="1010"/>
      <c r="N165" s="1010"/>
      <c r="O165" s="1010"/>
      <c r="P165" s="1010"/>
      <c r="Q165" s="1010"/>
      <c r="R165" s="1010"/>
      <c r="S165" s="1010"/>
      <c r="T165" s="1010"/>
      <c r="U165" s="1010"/>
      <c r="V165" s="1010"/>
      <c r="W165" s="1010"/>
      <c r="X165" s="1010"/>
      <c r="Y165" s="1010"/>
      <c r="Z165" s="1010"/>
      <c r="AA165" s="221"/>
      <c r="AB165" s="221"/>
      <c r="AC165" s="221"/>
      <c r="AD165" s="221"/>
      <c r="AE165" s="221"/>
      <c r="AF165" s="221"/>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21"/>
      <c r="BD165" s="221"/>
      <c r="BE165" s="221"/>
      <c r="BF165" s="221"/>
      <c r="BG165" s="221"/>
      <c r="BH165" s="221"/>
      <c r="BI165" s="221"/>
      <c r="BJ165" s="221"/>
      <c r="BK165" s="221"/>
      <c r="BL165" s="221"/>
      <c r="BM165" s="221"/>
      <c r="BN165" s="221"/>
      <c r="BO165" s="221"/>
      <c r="BP165" s="221"/>
      <c r="BQ165" s="221"/>
      <c r="BR165" s="221"/>
      <c r="BS165" s="221"/>
      <c r="BT165" s="221"/>
      <c r="BU165" s="221"/>
      <c r="BV165" s="221"/>
      <c r="BW165" s="221"/>
      <c r="BX165" s="221"/>
      <c r="BY165" s="221"/>
      <c r="BZ165" s="221"/>
      <c r="CA165" s="221"/>
      <c r="CB165" s="221"/>
      <c r="CC165" s="221"/>
      <c r="CD165" s="221"/>
      <c r="CE165" s="221"/>
      <c r="CF165" s="221"/>
      <c r="CG165" s="221"/>
      <c r="CH165" s="221"/>
      <c r="CI165" s="221"/>
      <c r="CJ165" s="221"/>
      <c r="CK165" s="221"/>
      <c r="CL165" s="221"/>
      <c r="CM165" s="221"/>
      <c r="CN165" s="221"/>
      <c r="CO165" s="221"/>
      <c r="CP165" s="221"/>
      <c r="CQ165" s="221"/>
      <c r="CR165" s="221"/>
      <c r="CS165" s="221"/>
      <c r="CT165" s="221"/>
      <c r="CU165" s="221"/>
      <c r="CV165" s="221"/>
      <c r="CW165" s="221"/>
      <c r="CX165" s="221"/>
      <c r="CY165" s="221"/>
    </row>
    <row r="166" spans="1:103" s="354" customFormat="1">
      <c r="A166" s="185" t="s">
        <v>113</v>
      </c>
      <c r="B166" s="226" t="s">
        <v>420</v>
      </c>
      <c r="C166" s="353" t="s">
        <v>96</v>
      </c>
      <c r="D166" s="183">
        <v>25.5</v>
      </c>
      <c r="E166" s="975"/>
      <c r="F166" s="183">
        <f>+E166*D166</f>
        <v>0</v>
      </c>
      <c r="G166" s="1010"/>
      <c r="H166" s="1010"/>
      <c r="I166" s="1010"/>
      <c r="J166" s="1010"/>
      <c r="K166" s="1010"/>
      <c r="L166" s="1010"/>
      <c r="M166" s="1010"/>
      <c r="N166" s="1010"/>
      <c r="O166" s="1010"/>
      <c r="P166" s="1010"/>
      <c r="Q166" s="1010"/>
      <c r="R166" s="1010"/>
      <c r="S166" s="1010"/>
      <c r="T166" s="1010"/>
      <c r="U166" s="1010"/>
      <c r="V166" s="1010"/>
      <c r="W166" s="1010"/>
      <c r="X166" s="1010"/>
      <c r="Y166" s="1010"/>
      <c r="Z166" s="1010"/>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row>
    <row r="167" spans="1:103" s="354" customFormat="1" ht="51">
      <c r="A167" s="185" t="s">
        <v>114</v>
      </c>
      <c r="B167" s="226" t="s">
        <v>421</v>
      </c>
      <c r="C167" s="353" t="s">
        <v>96</v>
      </c>
      <c r="D167" s="183">
        <v>14</v>
      </c>
      <c r="E167" s="975"/>
      <c r="F167" s="183">
        <f>+E167*D167</f>
        <v>0</v>
      </c>
      <c r="G167" s="1010"/>
      <c r="H167" s="1010"/>
      <c r="I167" s="1010"/>
      <c r="J167" s="1010"/>
      <c r="K167" s="1010"/>
      <c r="L167" s="1010"/>
      <c r="M167" s="1010"/>
      <c r="N167" s="1010"/>
      <c r="O167" s="1010"/>
      <c r="P167" s="1010"/>
      <c r="Q167" s="1010"/>
      <c r="R167" s="1010"/>
      <c r="S167" s="1010"/>
      <c r="T167" s="1010"/>
      <c r="U167" s="1010"/>
      <c r="V167" s="1010"/>
      <c r="W167" s="1010"/>
      <c r="X167" s="1010"/>
      <c r="Y167" s="1010"/>
      <c r="Z167" s="1010"/>
      <c r="AA167" s="221"/>
      <c r="AB167" s="221"/>
      <c r="AC167" s="221"/>
      <c r="AD167" s="221"/>
      <c r="AE167" s="221"/>
      <c r="AF167" s="221"/>
      <c r="AG167" s="221"/>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221"/>
      <c r="BE167" s="221"/>
      <c r="BF167" s="221"/>
      <c r="BG167" s="221"/>
      <c r="BH167" s="221"/>
      <c r="BI167" s="221"/>
      <c r="BJ167" s="221"/>
      <c r="BK167" s="221"/>
      <c r="BL167" s="221"/>
      <c r="BM167" s="221"/>
      <c r="BN167" s="221"/>
      <c r="BO167" s="221"/>
      <c r="BP167" s="221"/>
      <c r="BQ167" s="221"/>
      <c r="BR167" s="221"/>
      <c r="BS167" s="221"/>
      <c r="BT167" s="221"/>
      <c r="BU167" s="221"/>
      <c r="BV167" s="221"/>
      <c r="BW167" s="221"/>
      <c r="BX167" s="221"/>
      <c r="BY167" s="221"/>
      <c r="BZ167" s="221"/>
      <c r="CA167" s="221"/>
      <c r="CB167" s="221"/>
      <c r="CC167" s="221"/>
      <c r="CD167" s="221"/>
      <c r="CE167" s="221"/>
      <c r="CF167" s="221"/>
      <c r="CG167" s="221"/>
      <c r="CH167" s="221"/>
      <c r="CI167" s="221"/>
      <c r="CJ167" s="221"/>
      <c r="CK167" s="221"/>
      <c r="CL167" s="221"/>
      <c r="CM167" s="221"/>
      <c r="CN167" s="221"/>
      <c r="CO167" s="221"/>
      <c r="CP167" s="221"/>
      <c r="CQ167" s="221"/>
      <c r="CR167" s="221"/>
      <c r="CS167" s="221"/>
      <c r="CT167" s="221"/>
      <c r="CU167" s="221"/>
      <c r="CV167" s="221"/>
      <c r="CW167" s="221"/>
      <c r="CX167" s="221"/>
      <c r="CY167" s="221"/>
    </row>
    <row r="168" spans="1:103" s="354" customFormat="1">
      <c r="A168" s="185"/>
      <c r="B168" s="226"/>
      <c r="C168" s="353"/>
      <c r="D168" s="183"/>
      <c r="E168" s="975"/>
      <c r="F168" s="183"/>
      <c r="G168" s="1010"/>
      <c r="H168" s="1010"/>
      <c r="I168" s="1010"/>
      <c r="J168" s="1010"/>
      <c r="K168" s="1010"/>
      <c r="L168" s="1010"/>
      <c r="M168" s="1010"/>
      <c r="N168" s="1010"/>
      <c r="O168" s="1010"/>
      <c r="P168" s="1010"/>
      <c r="Q168" s="1010"/>
      <c r="R168" s="1010"/>
      <c r="S168" s="1010"/>
      <c r="T168" s="1010"/>
      <c r="U168" s="1010"/>
      <c r="V168" s="1010"/>
      <c r="W168" s="1010"/>
      <c r="X168" s="1010"/>
      <c r="Y168" s="1010"/>
      <c r="Z168" s="1010"/>
      <c r="AA168" s="221"/>
      <c r="AB168" s="221"/>
      <c r="AC168" s="221"/>
      <c r="AD168" s="221"/>
      <c r="AE168" s="221"/>
      <c r="AF168" s="221"/>
      <c r="AG168" s="221"/>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21"/>
      <c r="BD168" s="221"/>
      <c r="BE168" s="221"/>
      <c r="BF168" s="221"/>
      <c r="BG168" s="221"/>
      <c r="BH168" s="221"/>
      <c r="BI168" s="221"/>
      <c r="BJ168" s="221"/>
      <c r="BK168" s="221"/>
      <c r="BL168" s="221"/>
      <c r="BM168" s="221"/>
      <c r="BN168" s="221"/>
      <c r="BO168" s="221"/>
      <c r="BP168" s="221"/>
      <c r="BQ168" s="221"/>
      <c r="BR168" s="221"/>
      <c r="BS168" s="221"/>
      <c r="BT168" s="221"/>
      <c r="BU168" s="221"/>
      <c r="BV168" s="221"/>
      <c r="BW168" s="221"/>
      <c r="BX168" s="221"/>
      <c r="BY168" s="221"/>
      <c r="BZ168" s="221"/>
      <c r="CA168" s="221"/>
      <c r="CB168" s="221"/>
      <c r="CC168" s="221"/>
      <c r="CD168" s="221"/>
      <c r="CE168" s="221"/>
      <c r="CF168" s="221"/>
      <c r="CG168" s="221"/>
      <c r="CH168" s="221"/>
      <c r="CI168" s="221"/>
      <c r="CJ168" s="221"/>
      <c r="CK168" s="221"/>
      <c r="CL168" s="221"/>
      <c r="CM168" s="221"/>
      <c r="CN168" s="221"/>
      <c r="CO168" s="221"/>
      <c r="CP168" s="221"/>
      <c r="CQ168" s="221"/>
      <c r="CR168" s="221"/>
      <c r="CS168" s="221"/>
      <c r="CT168" s="221"/>
      <c r="CU168" s="221"/>
      <c r="CV168" s="221"/>
      <c r="CW168" s="221"/>
      <c r="CX168" s="221"/>
      <c r="CY168" s="221"/>
    </row>
    <row r="169" spans="1:103" s="354" customFormat="1">
      <c r="A169" s="185"/>
      <c r="B169" s="226"/>
      <c r="C169" s="353"/>
      <c r="D169" s="183"/>
      <c r="E169" s="975"/>
      <c r="F169" s="183"/>
      <c r="G169" s="1010"/>
      <c r="H169" s="1010"/>
      <c r="I169" s="1010"/>
      <c r="J169" s="1010"/>
      <c r="K169" s="1010"/>
      <c r="L169" s="1010"/>
      <c r="M169" s="1010"/>
      <c r="N169" s="1010"/>
      <c r="O169" s="1010"/>
      <c r="P169" s="1010"/>
      <c r="Q169" s="1010"/>
      <c r="R169" s="1010"/>
      <c r="S169" s="1010"/>
      <c r="T169" s="1010"/>
      <c r="U169" s="1010"/>
      <c r="V169" s="1010"/>
      <c r="W169" s="1010"/>
      <c r="X169" s="1010"/>
      <c r="Y169" s="1010"/>
      <c r="Z169" s="1010"/>
      <c r="AA169" s="221"/>
      <c r="AB169" s="221"/>
      <c r="AC169" s="221"/>
      <c r="AD169" s="221"/>
      <c r="AE169" s="221"/>
      <c r="AF169" s="221"/>
      <c r="AG169" s="221"/>
      <c r="AH169" s="221"/>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21"/>
      <c r="BD169" s="221"/>
      <c r="BE169" s="221"/>
      <c r="BF169" s="221"/>
      <c r="BG169" s="221"/>
      <c r="BH169" s="221"/>
      <c r="BI169" s="221"/>
      <c r="BJ169" s="221"/>
      <c r="BK169" s="221"/>
      <c r="BL169" s="221"/>
      <c r="BM169" s="221"/>
      <c r="BN169" s="221"/>
      <c r="BO169" s="221"/>
      <c r="BP169" s="221"/>
      <c r="BQ169" s="221"/>
      <c r="BR169" s="221"/>
      <c r="BS169" s="221"/>
      <c r="BT169" s="221"/>
      <c r="BU169" s="221"/>
      <c r="BV169" s="221"/>
      <c r="BW169" s="221"/>
      <c r="BX169" s="221"/>
      <c r="BY169" s="221"/>
      <c r="BZ169" s="221"/>
      <c r="CA169" s="221"/>
      <c r="CB169" s="221"/>
      <c r="CC169" s="221"/>
      <c r="CD169" s="221"/>
      <c r="CE169" s="221"/>
      <c r="CF169" s="221"/>
      <c r="CG169" s="221"/>
      <c r="CH169" s="221"/>
      <c r="CI169" s="221"/>
      <c r="CJ169" s="221"/>
      <c r="CK169" s="221"/>
      <c r="CL169" s="221"/>
      <c r="CM169" s="221"/>
      <c r="CN169" s="221"/>
      <c r="CO169" s="221"/>
      <c r="CP169" s="221"/>
      <c r="CQ169" s="221"/>
      <c r="CR169" s="221"/>
      <c r="CS169" s="221"/>
      <c r="CT169" s="221"/>
      <c r="CU169" s="221"/>
      <c r="CV169" s="221"/>
      <c r="CW169" s="221"/>
      <c r="CX169" s="221"/>
      <c r="CY169" s="221"/>
    </row>
    <row r="170" spans="1:103" s="354" customFormat="1" ht="51">
      <c r="A170" s="185" t="s">
        <v>422</v>
      </c>
      <c r="B170" s="226" t="s">
        <v>423</v>
      </c>
      <c r="C170" s="353" t="s">
        <v>84</v>
      </c>
      <c r="D170" s="183">
        <v>7</v>
      </c>
      <c r="E170" s="975"/>
      <c r="F170" s="183">
        <f>+E170*D170</f>
        <v>0</v>
      </c>
      <c r="G170" s="1010"/>
      <c r="H170" s="1010"/>
      <c r="I170" s="1010"/>
      <c r="J170" s="1010"/>
      <c r="K170" s="1010"/>
      <c r="L170" s="1010"/>
      <c r="M170" s="1010"/>
      <c r="N170" s="1010"/>
      <c r="O170" s="1010"/>
      <c r="P170" s="1010"/>
      <c r="Q170" s="1010"/>
      <c r="R170" s="1010"/>
      <c r="S170" s="1010"/>
      <c r="T170" s="1010"/>
      <c r="U170" s="1010"/>
      <c r="V170" s="1010"/>
      <c r="W170" s="1010"/>
      <c r="X170" s="1010"/>
      <c r="Y170" s="1010"/>
      <c r="Z170" s="1010"/>
      <c r="AA170" s="221"/>
      <c r="AB170" s="221"/>
      <c r="AC170" s="221"/>
      <c r="AD170" s="221"/>
      <c r="AE170" s="221"/>
      <c r="AF170" s="221"/>
      <c r="AG170" s="221"/>
      <c r="AH170" s="221"/>
      <c r="AI170" s="221"/>
      <c r="AJ170" s="221"/>
      <c r="AK170" s="221"/>
      <c r="AL170" s="221"/>
      <c r="AM170" s="221"/>
      <c r="AN170" s="221"/>
      <c r="AO170" s="221"/>
      <c r="AP170" s="221"/>
      <c r="AQ170" s="221"/>
      <c r="AR170" s="221"/>
      <c r="AS170" s="221"/>
      <c r="AT170" s="221"/>
      <c r="AU170" s="221"/>
      <c r="AV170" s="221"/>
      <c r="AW170" s="221"/>
      <c r="AX170" s="221"/>
      <c r="AY170" s="221"/>
      <c r="AZ170" s="221"/>
      <c r="BA170" s="221"/>
      <c r="BB170" s="221"/>
      <c r="BC170" s="221"/>
      <c r="BD170" s="221"/>
      <c r="BE170" s="221"/>
      <c r="BF170" s="221"/>
      <c r="BG170" s="221"/>
      <c r="BH170" s="221"/>
      <c r="BI170" s="221"/>
      <c r="BJ170" s="221"/>
      <c r="BK170" s="221"/>
      <c r="BL170" s="221"/>
      <c r="BM170" s="221"/>
      <c r="BN170" s="221"/>
      <c r="BO170" s="221"/>
      <c r="BP170" s="221"/>
      <c r="BQ170" s="221"/>
      <c r="BR170" s="221"/>
      <c r="BS170" s="221"/>
      <c r="BT170" s="221"/>
      <c r="BU170" s="221"/>
      <c r="BV170" s="221"/>
      <c r="BW170" s="221"/>
      <c r="BX170" s="221"/>
      <c r="BY170" s="221"/>
      <c r="BZ170" s="221"/>
      <c r="CA170" s="221"/>
      <c r="CB170" s="221"/>
      <c r="CC170" s="221"/>
      <c r="CD170" s="221"/>
      <c r="CE170" s="221"/>
      <c r="CF170" s="221"/>
      <c r="CG170" s="221"/>
      <c r="CH170" s="221"/>
      <c r="CI170" s="221"/>
      <c r="CJ170" s="221"/>
      <c r="CK170" s="221"/>
      <c r="CL170" s="221"/>
      <c r="CM170" s="221"/>
      <c r="CN170" s="221"/>
      <c r="CO170" s="221"/>
      <c r="CP170" s="221"/>
      <c r="CQ170" s="221"/>
      <c r="CR170" s="221"/>
      <c r="CS170" s="221"/>
      <c r="CT170" s="221"/>
      <c r="CU170" s="221"/>
      <c r="CV170" s="221"/>
      <c r="CW170" s="221"/>
      <c r="CX170" s="221"/>
      <c r="CY170" s="221"/>
    </row>
    <row r="171" spans="1:103" s="354" customFormat="1">
      <c r="A171" s="185"/>
      <c r="B171" s="226"/>
      <c r="C171" s="353"/>
      <c r="D171" s="183"/>
      <c r="E171" s="975"/>
      <c r="F171" s="183"/>
      <c r="G171" s="1010"/>
      <c r="H171" s="1010"/>
      <c r="I171" s="1010"/>
      <c r="J171" s="1010"/>
      <c r="K171" s="1010"/>
      <c r="L171" s="1010"/>
      <c r="M171" s="1010"/>
      <c r="N171" s="1010"/>
      <c r="O171" s="1010"/>
      <c r="P171" s="1010"/>
      <c r="Q171" s="1010"/>
      <c r="R171" s="1010"/>
      <c r="S171" s="1010"/>
      <c r="T171" s="1010"/>
      <c r="U171" s="1010"/>
      <c r="V171" s="1010"/>
      <c r="W171" s="1010"/>
      <c r="X171" s="1010"/>
      <c r="Y171" s="1010"/>
      <c r="Z171" s="1010"/>
      <c r="AA171" s="221"/>
      <c r="AB171" s="221"/>
      <c r="AC171" s="221"/>
      <c r="AD171" s="221"/>
      <c r="AE171" s="221"/>
      <c r="AF171" s="221"/>
      <c r="AG171" s="221"/>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21"/>
      <c r="BD171" s="221"/>
      <c r="BE171" s="221"/>
      <c r="BF171" s="221"/>
      <c r="BG171" s="221"/>
      <c r="BH171" s="221"/>
      <c r="BI171" s="221"/>
      <c r="BJ171" s="221"/>
      <c r="BK171" s="221"/>
      <c r="BL171" s="221"/>
      <c r="BM171" s="221"/>
      <c r="BN171" s="221"/>
      <c r="BO171" s="221"/>
      <c r="BP171" s="221"/>
      <c r="BQ171" s="221"/>
      <c r="BR171" s="221"/>
      <c r="BS171" s="221"/>
      <c r="BT171" s="221"/>
      <c r="BU171" s="221"/>
      <c r="BV171" s="221"/>
      <c r="BW171" s="221"/>
      <c r="BX171" s="221"/>
      <c r="BY171" s="221"/>
      <c r="BZ171" s="221"/>
      <c r="CA171" s="221"/>
      <c r="CB171" s="221"/>
      <c r="CC171" s="221"/>
      <c r="CD171" s="221"/>
      <c r="CE171" s="221"/>
      <c r="CF171" s="221"/>
      <c r="CG171" s="221"/>
      <c r="CH171" s="221"/>
      <c r="CI171" s="221"/>
      <c r="CJ171" s="221"/>
      <c r="CK171" s="221"/>
      <c r="CL171" s="221"/>
      <c r="CM171" s="221"/>
      <c r="CN171" s="221"/>
      <c r="CO171" s="221"/>
      <c r="CP171" s="221"/>
      <c r="CQ171" s="221"/>
      <c r="CR171" s="221"/>
      <c r="CS171" s="221"/>
      <c r="CT171" s="221"/>
      <c r="CU171" s="221"/>
      <c r="CV171" s="221"/>
      <c r="CW171" s="221"/>
      <c r="CX171" s="221"/>
      <c r="CY171" s="221"/>
    </row>
    <row r="172" spans="1:103" s="354" customFormat="1">
      <c r="A172" s="185"/>
      <c r="B172" s="226"/>
      <c r="C172" s="353"/>
      <c r="D172" s="183"/>
      <c r="E172" s="975"/>
      <c r="F172" s="183"/>
      <c r="G172" s="1010"/>
      <c r="H172" s="1010"/>
      <c r="I172" s="1010"/>
      <c r="J172" s="1010"/>
      <c r="K172" s="1010"/>
      <c r="L172" s="1010"/>
      <c r="M172" s="1010"/>
      <c r="N172" s="1010"/>
      <c r="O172" s="1010"/>
      <c r="P172" s="1010"/>
      <c r="Q172" s="1010"/>
      <c r="R172" s="1010"/>
      <c r="S172" s="1010"/>
      <c r="T172" s="1010"/>
      <c r="U172" s="1010"/>
      <c r="V172" s="1010"/>
      <c r="W172" s="1010"/>
      <c r="X172" s="1010"/>
      <c r="Y172" s="1010"/>
      <c r="Z172" s="1010"/>
      <c r="AA172" s="221"/>
      <c r="AB172" s="221"/>
      <c r="AC172" s="221"/>
      <c r="AD172" s="221"/>
      <c r="AE172" s="221"/>
      <c r="AF172" s="221"/>
      <c r="AG172" s="221"/>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21"/>
      <c r="BD172" s="221"/>
      <c r="BE172" s="221"/>
      <c r="BF172" s="221"/>
      <c r="BG172" s="221"/>
      <c r="BH172" s="221"/>
      <c r="BI172" s="221"/>
      <c r="BJ172" s="221"/>
      <c r="BK172" s="221"/>
      <c r="BL172" s="221"/>
      <c r="BM172" s="221"/>
      <c r="BN172" s="221"/>
      <c r="BO172" s="221"/>
      <c r="BP172" s="221"/>
      <c r="BQ172" s="221"/>
      <c r="BR172" s="221"/>
      <c r="BS172" s="221"/>
      <c r="BT172" s="221"/>
      <c r="BU172" s="221"/>
      <c r="BV172" s="221"/>
      <c r="BW172" s="221"/>
      <c r="BX172" s="221"/>
      <c r="BY172" s="221"/>
      <c r="BZ172" s="221"/>
      <c r="CA172" s="221"/>
      <c r="CB172" s="221"/>
      <c r="CC172" s="221"/>
      <c r="CD172" s="221"/>
      <c r="CE172" s="221"/>
      <c r="CF172" s="221"/>
      <c r="CG172" s="221"/>
      <c r="CH172" s="221"/>
      <c r="CI172" s="221"/>
      <c r="CJ172" s="221"/>
      <c r="CK172" s="221"/>
      <c r="CL172" s="221"/>
      <c r="CM172" s="221"/>
      <c r="CN172" s="221"/>
      <c r="CO172" s="221"/>
      <c r="CP172" s="221"/>
      <c r="CQ172" s="221"/>
      <c r="CR172" s="221"/>
      <c r="CS172" s="221"/>
      <c r="CT172" s="221"/>
      <c r="CU172" s="221"/>
      <c r="CV172" s="221"/>
      <c r="CW172" s="221"/>
      <c r="CX172" s="221"/>
      <c r="CY172" s="221"/>
    </row>
    <row r="173" spans="1:103" s="354" customFormat="1" ht="25.5">
      <c r="A173" s="185" t="s">
        <v>424</v>
      </c>
      <c r="B173" s="226" t="s">
        <v>425</v>
      </c>
      <c r="C173" s="353"/>
      <c r="D173" s="183"/>
      <c r="E173" s="975"/>
      <c r="F173" s="183"/>
      <c r="G173" s="1010"/>
      <c r="H173" s="1010"/>
      <c r="I173" s="1010"/>
      <c r="J173" s="1010"/>
      <c r="K173" s="1010"/>
      <c r="L173" s="1010"/>
      <c r="M173" s="1010"/>
      <c r="N173" s="1010"/>
      <c r="O173" s="1010"/>
      <c r="P173" s="1010"/>
      <c r="Q173" s="1010"/>
      <c r="R173" s="1010"/>
      <c r="S173" s="1010"/>
      <c r="T173" s="1010"/>
      <c r="U173" s="1010"/>
      <c r="V173" s="1010"/>
      <c r="W173" s="1010"/>
      <c r="X173" s="1010"/>
      <c r="Y173" s="1010"/>
      <c r="Z173" s="1010"/>
      <c r="AA173" s="221"/>
      <c r="AB173" s="221"/>
      <c r="AC173" s="221"/>
      <c r="AD173" s="221"/>
      <c r="AE173" s="221"/>
      <c r="AF173" s="221"/>
      <c r="AG173" s="221"/>
      <c r="AH173" s="221"/>
      <c r="AI173" s="221"/>
      <c r="AJ173" s="221"/>
      <c r="AK173" s="221"/>
      <c r="AL173" s="221"/>
      <c r="AM173" s="221"/>
      <c r="AN173" s="221"/>
      <c r="AO173" s="221"/>
      <c r="AP173" s="221"/>
      <c r="AQ173" s="221"/>
      <c r="AR173" s="221"/>
      <c r="AS173" s="221"/>
      <c r="AT173" s="221"/>
      <c r="AU173" s="221"/>
      <c r="AV173" s="221"/>
      <c r="AW173" s="221"/>
      <c r="AX173" s="221"/>
      <c r="AY173" s="221"/>
      <c r="AZ173" s="221"/>
      <c r="BA173" s="221"/>
      <c r="BB173" s="221"/>
      <c r="BC173" s="221"/>
      <c r="BD173" s="221"/>
      <c r="BE173" s="221"/>
      <c r="BF173" s="221"/>
      <c r="BG173" s="221"/>
      <c r="BH173" s="221"/>
      <c r="BI173" s="221"/>
      <c r="BJ173" s="221"/>
      <c r="BK173" s="221"/>
      <c r="BL173" s="221"/>
      <c r="BM173" s="221"/>
      <c r="BN173" s="221"/>
      <c r="BO173" s="221"/>
      <c r="BP173" s="221"/>
      <c r="BQ173" s="221"/>
      <c r="BR173" s="221"/>
      <c r="BS173" s="221"/>
      <c r="BT173" s="221"/>
      <c r="BU173" s="221"/>
      <c r="BV173" s="221"/>
      <c r="BW173" s="221"/>
      <c r="BX173" s="221"/>
      <c r="BY173" s="221"/>
      <c r="BZ173" s="221"/>
      <c r="CA173" s="221"/>
      <c r="CB173" s="221"/>
      <c r="CC173" s="221"/>
      <c r="CD173" s="221"/>
      <c r="CE173" s="221"/>
      <c r="CF173" s="221"/>
      <c r="CG173" s="221"/>
      <c r="CH173" s="221"/>
      <c r="CI173" s="221"/>
      <c r="CJ173" s="221"/>
      <c r="CK173" s="221"/>
      <c r="CL173" s="221"/>
      <c r="CM173" s="221"/>
      <c r="CN173" s="221"/>
      <c r="CO173" s="221"/>
      <c r="CP173" s="221"/>
      <c r="CQ173" s="221"/>
      <c r="CR173" s="221"/>
      <c r="CS173" s="221"/>
      <c r="CT173" s="221"/>
      <c r="CU173" s="221"/>
      <c r="CV173" s="221"/>
      <c r="CW173" s="221"/>
      <c r="CX173" s="221"/>
      <c r="CY173" s="221"/>
    </row>
    <row r="174" spans="1:103" s="354" customFormat="1" ht="25.5">
      <c r="A174" s="185" t="s">
        <v>113</v>
      </c>
      <c r="B174" s="356" t="s">
        <v>426</v>
      </c>
      <c r="E174" s="1044"/>
      <c r="G174" s="1010"/>
      <c r="H174" s="1010"/>
      <c r="I174" s="1010"/>
      <c r="J174" s="1010"/>
      <c r="K174" s="1010"/>
      <c r="L174" s="1010"/>
      <c r="M174" s="1010"/>
      <c r="N174" s="1010"/>
      <c r="O174" s="1010"/>
      <c r="P174" s="1010"/>
      <c r="Q174" s="1010"/>
      <c r="R174" s="1010"/>
      <c r="S174" s="1010"/>
      <c r="T174" s="1010"/>
      <c r="U174" s="1010"/>
      <c r="V174" s="1010"/>
      <c r="W174" s="1010"/>
      <c r="X174" s="1010"/>
      <c r="Y174" s="1010"/>
      <c r="Z174" s="1010"/>
      <c r="AA174" s="221"/>
      <c r="AB174" s="221"/>
      <c r="AC174" s="221"/>
      <c r="AD174" s="221"/>
      <c r="AE174" s="221"/>
      <c r="AF174" s="221"/>
      <c r="AG174" s="221"/>
      <c r="AH174" s="221"/>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21"/>
      <c r="BD174" s="221"/>
      <c r="BE174" s="221"/>
      <c r="BF174" s="221"/>
      <c r="BG174" s="221"/>
      <c r="BH174" s="221"/>
      <c r="BI174" s="221"/>
      <c r="BJ174" s="221"/>
      <c r="BK174" s="221"/>
      <c r="BL174" s="221"/>
      <c r="BM174" s="221"/>
      <c r="BN174" s="221"/>
      <c r="BO174" s="221"/>
      <c r="BP174" s="221"/>
      <c r="BQ174" s="221"/>
      <c r="BR174" s="221"/>
      <c r="BS174" s="221"/>
      <c r="BT174" s="221"/>
      <c r="BU174" s="221"/>
      <c r="BV174" s="221"/>
      <c r="BW174" s="221"/>
      <c r="BX174" s="221"/>
      <c r="BY174" s="221"/>
      <c r="BZ174" s="221"/>
      <c r="CA174" s="221"/>
      <c r="CB174" s="221"/>
      <c r="CC174" s="221"/>
      <c r="CD174" s="221"/>
      <c r="CE174" s="221"/>
      <c r="CF174" s="221"/>
      <c r="CG174" s="221"/>
      <c r="CH174" s="221"/>
      <c r="CI174" s="221"/>
      <c r="CJ174" s="221"/>
      <c r="CK174" s="221"/>
      <c r="CL174" s="221"/>
      <c r="CM174" s="221"/>
      <c r="CN174" s="221"/>
      <c r="CO174" s="221"/>
      <c r="CP174" s="221"/>
      <c r="CQ174" s="221"/>
      <c r="CR174" s="221"/>
      <c r="CS174" s="221"/>
      <c r="CT174" s="221"/>
      <c r="CU174" s="221"/>
      <c r="CV174" s="221"/>
      <c r="CW174" s="221"/>
      <c r="CX174" s="221"/>
      <c r="CY174" s="221"/>
    </row>
    <row r="175" spans="1:103" s="354" customFormat="1">
      <c r="A175" s="185"/>
      <c r="B175" s="226" t="s">
        <v>427</v>
      </c>
      <c r="C175" s="353" t="s">
        <v>96</v>
      </c>
      <c r="D175" s="183">
        <f>66.26+25.35</f>
        <v>91.610000000000014</v>
      </c>
      <c r="E175" s="975"/>
      <c r="F175" s="183">
        <f t="shared" ref="F175:F183" si="0">+E175*D175</f>
        <v>0</v>
      </c>
      <c r="G175" s="1010"/>
      <c r="H175" s="1010"/>
      <c r="I175" s="1010"/>
      <c r="J175" s="1010"/>
      <c r="K175" s="1010"/>
      <c r="L175" s="1010"/>
      <c r="M175" s="1010"/>
      <c r="N175" s="1010"/>
      <c r="O175" s="1010"/>
      <c r="P175" s="1010"/>
      <c r="Q175" s="1010"/>
      <c r="R175" s="1010"/>
      <c r="S175" s="1010"/>
      <c r="T175" s="1010"/>
      <c r="U175" s="1010"/>
      <c r="V175" s="1010"/>
      <c r="W175" s="1010"/>
      <c r="X175" s="1010"/>
      <c r="Y175" s="1010"/>
      <c r="Z175" s="1010"/>
      <c r="AA175" s="221"/>
      <c r="AB175" s="221"/>
      <c r="AC175" s="221"/>
      <c r="AD175" s="221"/>
      <c r="AE175" s="221"/>
      <c r="AF175" s="221"/>
      <c r="AG175" s="221"/>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21"/>
      <c r="BD175" s="221"/>
      <c r="BE175" s="221"/>
      <c r="BF175" s="221"/>
      <c r="BG175" s="221"/>
      <c r="BH175" s="221"/>
      <c r="BI175" s="221"/>
      <c r="BJ175" s="221"/>
      <c r="BK175" s="221"/>
      <c r="BL175" s="221"/>
      <c r="BM175" s="221"/>
      <c r="BN175" s="221"/>
      <c r="BO175" s="221"/>
      <c r="BP175" s="221"/>
      <c r="BQ175" s="221"/>
      <c r="BR175" s="221"/>
      <c r="BS175" s="221"/>
      <c r="BT175" s="221"/>
      <c r="BU175" s="221"/>
      <c r="BV175" s="221"/>
      <c r="BW175" s="221"/>
      <c r="BX175" s="221"/>
      <c r="BY175" s="221"/>
      <c r="BZ175" s="221"/>
      <c r="CA175" s="221"/>
      <c r="CB175" s="221"/>
      <c r="CC175" s="221"/>
      <c r="CD175" s="221"/>
      <c r="CE175" s="221"/>
      <c r="CF175" s="221"/>
      <c r="CG175" s="221"/>
      <c r="CH175" s="221"/>
      <c r="CI175" s="221"/>
      <c r="CJ175" s="221"/>
      <c r="CK175" s="221"/>
      <c r="CL175" s="221"/>
      <c r="CM175" s="221"/>
      <c r="CN175" s="221"/>
      <c r="CO175" s="221"/>
      <c r="CP175" s="221"/>
      <c r="CQ175" s="221"/>
      <c r="CR175" s="221"/>
      <c r="CS175" s="221"/>
      <c r="CT175" s="221"/>
      <c r="CU175" s="221"/>
      <c r="CV175" s="221"/>
      <c r="CW175" s="221"/>
      <c r="CX175" s="221"/>
      <c r="CY175" s="221"/>
    </row>
    <row r="176" spans="1:103" s="354" customFormat="1">
      <c r="A176" s="185"/>
      <c r="B176" s="226" t="s">
        <v>428</v>
      </c>
      <c r="C176" s="353" t="s">
        <v>84</v>
      </c>
      <c r="D176" s="183">
        <v>23</v>
      </c>
      <c r="E176" s="975"/>
      <c r="F176" s="183">
        <f t="shared" si="0"/>
        <v>0</v>
      </c>
      <c r="G176" s="1010"/>
      <c r="H176" s="1010"/>
      <c r="I176" s="1010"/>
      <c r="J176" s="1010"/>
      <c r="K176" s="1010"/>
      <c r="L176" s="1010"/>
      <c r="M176" s="1010"/>
      <c r="N176" s="1010"/>
      <c r="O176" s="1010"/>
      <c r="P176" s="1010"/>
      <c r="Q176" s="1010"/>
      <c r="R176" s="1010"/>
      <c r="S176" s="1010"/>
      <c r="T176" s="1010"/>
      <c r="U176" s="1010"/>
      <c r="V176" s="1010"/>
      <c r="W176" s="1010"/>
      <c r="X176" s="1010"/>
      <c r="Y176" s="1010"/>
      <c r="Z176" s="1010"/>
      <c r="AA176" s="221"/>
      <c r="AB176" s="221"/>
      <c r="AC176" s="221"/>
      <c r="AD176" s="221"/>
      <c r="AE176" s="221"/>
      <c r="AF176" s="221"/>
      <c r="AG176" s="221"/>
      <c r="AH176" s="221"/>
      <c r="AI176" s="221"/>
      <c r="AJ176" s="221"/>
      <c r="AK176" s="221"/>
      <c r="AL176" s="221"/>
      <c r="AM176" s="221"/>
      <c r="AN176" s="221"/>
      <c r="AO176" s="221"/>
      <c r="AP176" s="221"/>
      <c r="AQ176" s="221"/>
      <c r="AR176" s="221"/>
      <c r="AS176" s="221"/>
      <c r="AT176" s="221"/>
      <c r="AU176" s="221"/>
      <c r="AV176" s="221"/>
      <c r="AW176" s="221"/>
      <c r="AX176" s="221"/>
      <c r="AY176" s="221"/>
      <c r="AZ176" s="221"/>
      <c r="BA176" s="221"/>
      <c r="BB176" s="221"/>
      <c r="BC176" s="221"/>
      <c r="BD176" s="221"/>
      <c r="BE176" s="221"/>
      <c r="BF176" s="221"/>
      <c r="BG176" s="221"/>
      <c r="BH176" s="221"/>
      <c r="BI176" s="221"/>
      <c r="BJ176" s="221"/>
      <c r="BK176" s="221"/>
      <c r="BL176" s="221"/>
      <c r="BM176" s="221"/>
      <c r="BN176" s="221"/>
      <c r="BO176" s="221"/>
      <c r="BP176" s="221"/>
      <c r="BQ176" s="221"/>
      <c r="BR176" s="221"/>
      <c r="BS176" s="221"/>
      <c r="BT176" s="221"/>
      <c r="BU176" s="221"/>
      <c r="BV176" s="221"/>
      <c r="BW176" s="221"/>
      <c r="BX176" s="221"/>
      <c r="BY176" s="221"/>
      <c r="BZ176" s="221"/>
      <c r="CA176" s="221"/>
      <c r="CB176" s="221"/>
      <c r="CC176" s="221"/>
      <c r="CD176" s="221"/>
      <c r="CE176" s="221"/>
      <c r="CF176" s="221"/>
      <c r="CG176" s="221"/>
      <c r="CH176" s="221"/>
      <c r="CI176" s="221"/>
      <c r="CJ176" s="221"/>
      <c r="CK176" s="221"/>
      <c r="CL176" s="221"/>
      <c r="CM176" s="221"/>
      <c r="CN176" s="221"/>
      <c r="CO176" s="221"/>
      <c r="CP176" s="221"/>
      <c r="CQ176" s="221"/>
      <c r="CR176" s="221"/>
      <c r="CS176" s="221"/>
      <c r="CT176" s="221"/>
      <c r="CU176" s="221"/>
      <c r="CV176" s="221"/>
      <c r="CW176" s="221"/>
      <c r="CX176" s="221"/>
      <c r="CY176" s="221"/>
    </row>
    <row r="177" spans="1:103" s="354" customFormat="1">
      <c r="A177" s="185"/>
      <c r="B177" s="226" t="s">
        <v>429</v>
      </c>
      <c r="C177" s="353" t="s">
        <v>84</v>
      </c>
      <c r="D177" s="183">
        <v>1</v>
      </c>
      <c r="E177" s="975"/>
      <c r="F177" s="183">
        <f t="shared" si="0"/>
        <v>0</v>
      </c>
      <c r="G177" s="1010"/>
      <c r="H177" s="1010"/>
      <c r="I177" s="1010"/>
      <c r="J177" s="1010"/>
      <c r="K177" s="1010"/>
      <c r="L177" s="1010"/>
      <c r="M177" s="1010"/>
      <c r="N177" s="1010"/>
      <c r="O177" s="1010"/>
      <c r="P177" s="1010"/>
      <c r="Q177" s="1010"/>
      <c r="R177" s="1010"/>
      <c r="S177" s="1010"/>
      <c r="T177" s="1010"/>
      <c r="U177" s="1010"/>
      <c r="V177" s="1010"/>
      <c r="W177" s="1010"/>
      <c r="X177" s="1010"/>
      <c r="Y177" s="1010"/>
      <c r="Z177" s="1010"/>
      <c r="AA177" s="221"/>
      <c r="AB177" s="221"/>
      <c r="AC177" s="221"/>
      <c r="AD177" s="221"/>
      <c r="AE177" s="221"/>
      <c r="AF177" s="221"/>
      <c r="AG177" s="221"/>
      <c r="AH177" s="221"/>
      <c r="AI177" s="221"/>
      <c r="AJ177" s="221"/>
      <c r="AK177" s="221"/>
      <c r="AL177" s="221"/>
      <c r="AM177" s="221"/>
      <c r="AN177" s="221"/>
      <c r="AO177" s="221"/>
      <c r="AP177" s="221"/>
      <c r="AQ177" s="221"/>
      <c r="AR177" s="221"/>
      <c r="AS177" s="221"/>
      <c r="AT177" s="221"/>
      <c r="AU177" s="221"/>
      <c r="AV177" s="221"/>
      <c r="AW177" s="221"/>
      <c r="AX177" s="221"/>
      <c r="AY177" s="221"/>
      <c r="AZ177" s="221"/>
      <c r="BA177" s="221"/>
      <c r="BB177" s="221"/>
      <c r="BC177" s="221"/>
      <c r="BD177" s="221"/>
      <c r="BE177" s="221"/>
      <c r="BF177" s="221"/>
      <c r="BG177" s="221"/>
      <c r="BH177" s="221"/>
      <c r="BI177" s="221"/>
      <c r="BJ177" s="221"/>
      <c r="BK177" s="221"/>
      <c r="BL177" s="221"/>
      <c r="BM177" s="221"/>
      <c r="BN177" s="221"/>
      <c r="BO177" s="221"/>
      <c r="BP177" s="221"/>
      <c r="BQ177" s="221"/>
      <c r="BR177" s="221"/>
      <c r="BS177" s="221"/>
      <c r="BT177" s="221"/>
      <c r="BU177" s="221"/>
      <c r="BV177" s="221"/>
      <c r="BW177" s="221"/>
      <c r="BX177" s="221"/>
      <c r="BY177" s="221"/>
      <c r="BZ177" s="221"/>
      <c r="CA177" s="221"/>
      <c r="CB177" s="221"/>
      <c r="CC177" s="221"/>
      <c r="CD177" s="221"/>
      <c r="CE177" s="221"/>
      <c r="CF177" s="221"/>
      <c r="CG177" s="221"/>
      <c r="CH177" s="221"/>
      <c r="CI177" s="221"/>
      <c r="CJ177" s="221"/>
      <c r="CK177" s="221"/>
      <c r="CL177" s="221"/>
      <c r="CM177" s="221"/>
      <c r="CN177" s="221"/>
      <c r="CO177" s="221"/>
      <c r="CP177" s="221"/>
      <c r="CQ177" s="221"/>
      <c r="CR177" s="221"/>
      <c r="CS177" s="221"/>
      <c r="CT177" s="221"/>
      <c r="CU177" s="221"/>
      <c r="CV177" s="221"/>
      <c r="CW177" s="221"/>
      <c r="CX177" s="221"/>
      <c r="CY177" s="221"/>
    </row>
    <row r="178" spans="1:103" s="354" customFormat="1">
      <c r="A178" s="185"/>
      <c r="B178" s="226" t="s">
        <v>430</v>
      </c>
      <c r="C178" s="353" t="s">
        <v>84</v>
      </c>
      <c r="D178" s="183">
        <f>1+1</f>
        <v>2</v>
      </c>
      <c r="E178" s="975"/>
      <c r="F178" s="183">
        <f t="shared" si="0"/>
        <v>0</v>
      </c>
      <c r="G178" s="1010"/>
      <c r="H178" s="1010"/>
      <c r="I178" s="1010"/>
      <c r="J178" s="1010"/>
      <c r="K178" s="1010"/>
      <c r="L178" s="1010"/>
      <c r="M178" s="1010"/>
      <c r="N178" s="1010"/>
      <c r="O178" s="1010"/>
      <c r="P178" s="1010"/>
      <c r="Q178" s="1010"/>
      <c r="R178" s="1010"/>
      <c r="S178" s="1010"/>
      <c r="T178" s="1010"/>
      <c r="U178" s="1010"/>
      <c r="V178" s="1010"/>
      <c r="W178" s="1010"/>
      <c r="X178" s="1010"/>
      <c r="Y178" s="1010"/>
      <c r="Z178" s="1010"/>
      <c r="AA178" s="221"/>
      <c r="AB178" s="221"/>
      <c r="AC178" s="221"/>
      <c r="AD178" s="221"/>
      <c r="AE178" s="221"/>
      <c r="AF178" s="221"/>
      <c r="AG178" s="221"/>
      <c r="AH178" s="221"/>
      <c r="AI178" s="221"/>
      <c r="AJ178" s="221"/>
      <c r="AK178" s="221"/>
      <c r="AL178" s="221"/>
      <c r="AM178" s="221"/>
      <c r="AN178" s="221"/>
      <c r="AO178" s="221"/>
      <c r="AP178" s="221"/>
      <c r="AQ178" s="221"/>
      <c r="AR178" s="221"/>
      <c r="AS178" s="221"/>
      <c r="AT178" s="221"/>
      <c r="AU178" s="221"/>
      <c r="AV178" s="221"/>
      <c r="AW178" s="221"/>
      <c r="AX178" s="221"/>
      <c r="AY178" s="221"/>
      <c r="AZ178" s="221"/>
      <c r="BA178" s="221"/>
      <c r="BB178" s="221"/>
      <c r="BC178" s="221"/>
      <c r="BD178" s="221"/>
      <c r="BE178" s="221"/>
      <c r="BF178" s="221"/>
      <c r="BG178" s="221"/>
      <c r="BH178" s="221"/>
      <c r="BI178" s="221"/>
      <c r="BJ178" s="221"/>
      <c r="BK178" s="221"/>
      <c r="BL178" s="221"/>
      <c r="BM178" s="221"/>
      <c r="BN178" s="221"/>
      <c r="BO178" s="221"/>
      <c r="BP178" s="221"/>
      <c r="BQ178" s="221"/>
      <c r="BR178" s="221"/>
      <c r="BS178" s="221"/>
      <c r="BT178" s="221"/>
      <c r="BU178" s="221"/>
      <c r="BV178" s="221"/>
      <c r="BW178" s="221"/>
      <c r="BX178" s="221"/>
      <c r="BY178" s="221"/>
      <c r="BZ178" s="221"/>
      <c r="CA178" s="221"/>
      <c r="CB178" s="221"/>
      <c r="CC178" s="221"/>
      <c r="CD178" s="221"/>
      <c r="CE178" s="221"/>
      <c r="CF178" s="221"/>
      <c r="CG178" s="221"/>
      <c r="CH178" s="221"/>
      <c r="CI178" s="221"/>
      <c r="CJ178" s="221"/>
      <c r="CK178" s="221"/>
      <c r="CL178" s="221"/>
      <c r="CM178" s="221"/>
      <c r="CN178" s="221"/>
      <c r="CO178" s="221"/>
      <c r="CP178" s="221"/>
      <c r="CQ178" s="221"/>
      <c r="CR178" s="221"/>
      <c r="CS178" s="221"/>
      <c r="CT178" s="221"/>
      <c r="CU178" s="221"/>
      <c r="CV178" s="221"/>
      <c r="CW178" s="221"/>
      <c r="CX178" s="221"/>
      <c r="CY178" s="221"/>
    </row>
    <row r="179" spans="1:103" s="354" customFormat="1">
      <c r="A179" s="185"/>
      <c r="B179" s="226" t="s">
        <v>431</v>
      </c>
      <c r="C179" s="353" t="s">
        <v>84</v>
      </c>
      <c r="D179" s="183">
        <f>1+15</f>
        <v>16</v>
      </c>
      <c r="E179" s="975"/>
      <c r="F179" s="183">
        <f t="shared" si="0"/>
        <v>0</v>
      </c>
      <c r="G179" s="1010"/>
      <c r="H179" s="1010"/>
      <c r="I179" s="1010"/>
      <c r="J179" s="1010"/>
      <c r="K179" s="1010"/>
      <c r="L179" s="1010"/>
      <c r="M179" s="1010"/>
      <c r="N179" s="1010"/>
      <c r="O179" s="1010"/>
      <c r="P179" s="1010"/>
      <c r="Q179" s="1010"/>
      <c r="R179" s="1010"/>
      <c r="S179" s="1010"/>
      <c r="T179" s="1010"/>
      <c r="U179" s="1010"/>
      <c r="V179" s="1010"/>
      <c r="W179" s="1010"/>
      <c r="X179" s="1010"/>
      <c r="Y179" s="1010"/>
      <c r="Z179" s="1010"/>
      <c r="AA179" s="221"/>
      <c r="AB179" s="221"/>
      <c r="AC179" s="221"/>
      <c r="AD179" s="221"/>
      <c r="AE179" s="221"/>
      <c r="AF179" s="221"/>
      <c r="AG179" s="221"/>
      <c r="AH179" s="221"/>
      <c r="AI179" s="221"/>
      <c r="AJ179" s="221"/>
      <c r="AK179" s="221"/>
      <c r="AL179" s="221"/>
      <c r="AM179" s="221"/>
      <c r="AN179" s="221"/>
      <c r="AO179" s="221"/>
      <c r="AP179" s="221"/>
      <c r="AQ179" s="221"/>
      <c r="AR179" s="221"/>
      <c r="AS179" s="221"/>
      <c r="AT179" s="221"/>
      <c r="AU179" s="221"/>
      <c r="AV179" s="221"/>
      <c r="AW179" s="221"/>
      <c r="AX179" s="221"/>
      <c r="AY179" s="221"/>
      <c r="AZ179" s="221"/>
      <c r="BA179" s="221"/>
      <c r="BB179" s="221"/>
      <c r="BC179" s="221"/>
      <c r="BD179" s="221"/>
      <c r="BE179" s="221"/>
      <c r="BF179" s="221"/>
      <c r="BG179" s="221"/>
      <c r="BH179" s="221"/>
      <c r="BI179" s="221"/>
      <c r="BJ179" s="221"/>
      <c r="BK179" s="221"/>
      <c r="BL179" s="221"/>
      <c r="BM179" s="221"/>
      <c r="BN179" s="221"/>
      <c r="BO179" s="221"/>
      <c r="BP179" s="221"/>
      <c r="BQ179" s="221"/>
      <c r="BR179" s="221"/>
      <c r="BS179" s="221"/>
      <c r="BT179" s="221"/>
      <c r="BU179" s="221"/>
      <c r="BV179" s="221"/>
      <c r="BW179" s="221"/>
      <c r="BX179" s="221"/>
      <c r="BY179" s="221"/>
      <c r="BZ179" s="221"/>
      <c r="CA179" s="221"/>
      <c r="CB179" s="221"/>
      <c r="CC179" s="221"/>
      <c r="CD179" s="221"/>
      <c r="CE179" s="221"/>
      <c r="CF179" s="221"/>
      <c r="CG179" s="221"/>
      <c r="CH179" s="221"/>
      <c r="CI179" s="221"/>
      <c r="CJ179" s="221"/>
      <c r="CK179" s="221"/>
      <c r="CL179" s="221"/>
      <c r="CM179" s="221"/>
      <c r="CN179" s="221"/>
      <c r="CO179" s="221"/>
      <c r="CP179" s="221"/>
      <c r="CQ179" s="221"/>
      <c r="CR179" s="221"/>
      <c r="CS179" s="221"/>
      <c r="CT179" s="221"/>
      <c r="CU179" s="221"/>
      <c r="CV179" s="221"/>
      <c r="CW179" s="221"/>
      <c r="CX179" s="221"/>
      <c r="CY179" s="221"/>
    </row>
    <row r="180" spans="1:103" s="354" customFormat="1">
      <c r="A180" s="185"/>
      <c r="B180" s="226" t="s">
        <v>432</v>
      </c>
      <c r="C180" s="353" t="s">
        <v>84</v>
      </c>
      <c r="D180" s="183">
        <v>3</v>
      </c>
      <c r="E180" s="975"/>
      <c r="F180" s="183">
        <f t="shared" si="0"/>
        <v>0</v>
      </c>
      <c r="G180" s="1010"/>
      <c r="H180" s="1010"/>
      <c r="I180" s="1010"/>
      <c r="J180" s="1010"/>
      <c r="K180" s="1010"/>
      <c r="L180" s="1010"/>
      <c r="M180" s="1010"/>
      <c r="N180" s="1010"/>
      <c r="O180" s="1010"/>
      <c r="P180" s="1010"/>
      <c r="Q180" s="1010"/>
      <c r="R180" s="1010"/>
      <c r="S180" s="1010"/>
      <c r="T180" s="1010"/>
      <c r="U180" s="1010"/>
      <c r="V180" s="1010"/>
      <c r="W180" s="1010"/>
      <c r="X180" s="1010"/>
      <c r="Y180" s="1010"/>
      <c r="Z180" s="1010"/>
      <c r="AA180" s="221"/>
      <c r="AB180" s="221"/>
      <c r="AC180" s="221"/>
      <c r="AD180" s="221"/>
      <c r="AE180" s="221"/>
      <c r="AF180" s="221"/>
      <c r="AG180" s="221"/>
      <c r="AH180" s="221"/>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21"/>
      <c r="BD180" s="221"/>
      <c r="BE180" s="221"/>
      <c r="BF180" s="221"/>
      <c r="BG180" s="221"/>
      <c r="BH180" s="221"/>
      <c r="BI180" s="221"/>
      <c r="BJ180" s="221"/>
      <c r="BK180" s="221"/>
      <c r="BL180" s="221"/>
      <c r="BM180" s="221"/>
      <c r="BN180" s="221"/>
      <c r="BO180" s="221"/>
      <c r="BP180" s="221"/>
      <c r="BQ180" s="221"/>
      <c r="BR180" s="221"/>
      <c r="BS180" s="221"/>
      <c r="BT180" s="221"/>
      <c r="BU180" s="221"/>
      <c r="BV180" s="221"/>
      <c r="BW180" s="221"/>
      <c r="BX180" s="221"/>
      <c r="BY180" s="221"/>
      <c r="BZ180" s="221"/>
      <c r="CA180" s="221"/>
      <c r="CB180" s="221"/>
      <c r="CC180" s="221"/>
      <c r="CD180" s="221"/>
      <c r="CE180" s="221"/>
      <c r="CF180" s="221"/>
      <c r="CG180" s="221"/>
      <c r="CH180" s="221"/>
      <c r="CI180" s="221"/>
      <c r="CJ180" s="221"/>
      <c r="CK180" s="221"/>
      <c r="CL180" s="221"/>
      <c r="CM180" s="221"/>
      <c r="CN180" s="221"/>
      <c r="CO180" s="221"/>
      <c r="CP180" s="221"/>
      <c r="CQ180" s="221"/>
      <c r="CR180" s="221"/>
      <c r="CS180" s="221"/>
      <c r="CT180" s="221"/>
      <c r="CU180" s="221"/>
      <c r="CV180" s="221"/>
      <c r="CW180" s="221"/>
      <c r="CX180" s="221"/>
      <c r="CY180" s="221"/>
    </row>
    <row r="181" spans="1:103" s="354" customFormat="1">
      <c r="A181" s="185"/>
      <c r="B181" s="226" t="s">
        <v>433</v>
      </c>
      <c r="C181" s="353" t="s">
        <v>84</v>
      </c>
      <c r="D181" s="183">
        <v>10</v>
      </c>
      <c r="E181" s="975"/>
      <c r="F181" s="183">
        <f t="shared" si="0"/>
        <v>0</v>
      </c>
      <c r="G181" s="1010"/>
      <c r="H181" s="1010"/>
      <c r="I181" s="1010"/>
      <c r="J181" s="1010"/>
      <c r="K181" s="1010"/>
      <c r="L181" s="1010"/>
      <c r="M181" s="1010"/>
      <c r="N181" s="1010"/>
      <c r="O181" s="1010"/>
      <c r="P181" s="1010"/>
      <c r="Q181" s="1010"/>
      <c r="R181" s="1010"/>
      <c r="S181" s="1010"/>
      <c r="T181" s="1010"/>
      <c r="U181" s="1010"/>
      <c r="V181" s="1010"/>
      <c r="W181" s="1010"/>
      <c r="X181" s="1010"/>
      <c r="Y181" s="1010"/>
      <c r="Z181" s="1010"/>
      <c r="AA181" s="221"/>
      <c r="AB181" s="221"/>
      <c r="AC181" s="221"/>
      <c r="AD181" s="221"/>
      <c r="AE181" s="221"/>
      <c r="AF181" s="221"/>
      <c r="AG181" s="221"/>
      <c r="AH181" s="221"/>
      <c r="AI181" s="221"/>
      <c r="AJ181" s="221"/>
      <c r="AK181" s="221"/>
      <c r="AL181" s="221"/>
      <c r="AM181" s="221"/>
      <c r="AN181" s="221"/>
      <c r="AO181" s="221"/>
      <c r="AP181" s="221"/>
      <c r="AQ181" s="221"/>
      <c r="AR181" s="221"/>
      <c r="AS181" s="221"/>
      <c r="AT181" s="221"/>
      <c r="AU181" s="221"/>
      <c r="AV181" s="221"/>
      <c r="AW181" s="221"/>
      <c r="AX181" s="221"/>
      <c r="AY181" s="221"/>
      <c r="AZ181" s="221"/>
      <c r="BA181" s="221"/>
      <c r="BB181" s="221"/>
      <c r="BC181" s="221"/>
      <c r="BD181" s="221"/>
      <c r="BE181" s="221"/>
      <c r="BF181" s="221"/>
      <c r="BG181" s="221"/>
      <c r="BH181" s="221"/>
      <c r="BI181" s="221"/>
      <c r="BJ181" s="221"/>
      <c r="BK181" s="221"/>
      <c r="BL181" s="221"/>
      <c r="BM181" s="221"/>
      <c r="BN181" s="221"/>
      <c r="BO181" s="221"/>
      <c r="BP181" s="221"/>
      <c r="BQ181" s="221"/>
      <c r="BR181" s="221"/>
      <c r="BS181" s="221"/>
      <c r="BT181" s="221"/>
      <c r="BU181" s="221"/>
      <c r="BV181" s="221"/>
      <c r="BW181" s="221"/>
      <c r="BX181" s="221"/>
      <c r="BY181" s="221"/>
      <c r="BZ181" s="221"/>
      <c r="CA181" s="221"/>
      <c r="CB181" s="221"/>
      <c r="CC181" s="221"/>
      <c r="CD181" s="221"/>
      <c r="CE181" s="221"/>
      <c r="CF181" s="221"/>
      <c r="CG181" s="221"/>
      <c r="CH181" s="221"/>
      <c r="CI181" s="221"/>
      <c r="CJ181" s="221"/>
      <c r="CK181" s="221"/>
      <c r="CL181" s="221"/>
      <c r="CM181" s="221"/>
      <c r="CN181" s="221"/>
      <c r="CO181" s="221"/>
      <c r="CP181" s="221"/>
      <c r="CQ181" s="221"/>
      <c r="CR181" s="221"/>
      <c r="CS181" s="221"/>
      <c r="CT181" s="221"/>
      <c r="CU181" s="221"/>
      <c r="CV181" s="221"/>
      <c r="CW181" s="221"/>
      <c r="CX181" s="221"/>
      <c r="CY181" s="221"/>
    </row>
    <row r="182" spans="1:103" s="354" customFormat="1">
      <c r="A182" s="185"/>
      <c r="B182" s="226" t="s">
        <v>434</v>
      </c>
      <c r="C182" s="353" t="s">
        <v>84</v>
      </c>
      <c r="D182" s="183">
        <v>3</v>
      </c>
      <c r="E182" s="975"/>
      <c r="F182" s="183">
        <f t="shared" si="0"/>
        <v>0</v>
      </c>
      <c r="G182" s="1010"/>
      <c r="H182" s="1010"/>
      <c r="I182" s="1010"/>
      <c r="J182" s="1010"/>
      <c r="K182" s="1010"/>
      <c r="L182" s="1010"/>
      <c r="M182" s="1010"/>
      <c r="N182" s="1010"/>
      <c r="O182" s="1010"/>
      <c r="P182" s="1010"/>
      <c r="Q182" s="1010"/>
      <c r="R182" s="1010"/>
      <c r="S182" s="1010"/>
      <c r="T182" s="1010"/>
      <c r="U182" s="1010"/>
      <c r="V182" s="1010"/>
      <c r="W182" s="1010"/>
      <c r="X182" s="1010"/>
      <c r="Y182" s="1010"/>
      <c r="Z182" s="1010"/>
      <c r="AA182" s="221"/>
      <c r="AB182" s="221"/>
      <c r="AC182" s="221"/>
      <c r="AD182" s="221"/>
      <c r="AE182" s="221"/>
      <c r="AF182" s="221"/>
      <c r="AG182" s="221"/>
      <c r="AH182" s="221"/>
      <c r="AI182" s="221"/>
      <c r="AJ182" s="221"/>
      <c r="AK182" s="221"/>
      <c r="AL182" s="221"/>
      <c r="AM182" s="221"/>
      <c r="AN182" s="221"/>
      <c r="AO182" s="221"/>
      <c r="AP182" s="221"/>
      <c r="AQ182" s="221"/>
      <c r="AR182" s="221"/>
      <c r="AS182" s="221"/>
      <c r="AT182" s="221"/>
      <c r="AU182" s="221"/>
      <c r="AV182" s="221"/>
      <c r="AW182" s="221"/>
      <c r="AX182" s="221"/>
      <c r="AY182" s="221"/>
      <c r="AZ182" s="221"/>
      <c r="BA182" s="221"/>
      <c r="BB182" s="221"/>
      <c r="BC182" s="221"/>
      <c r="BD182" s="221"/>
      <c r="BE182" s="221"/>
      <c r="BF182" s="221"/>
      <c r="BG182" s="221"/>
      <c r="BH182" s="221"/>
      <c r="BI182" s="221"/>
      <c r="BJ182" s="221"/>
      <c r="BK182" s="221"/>
      <c r="BL182" s="221"/>
      <c r="BM182" s="221"/>
      <c r="BN182" s="221"/>
      <c r="BO182" s="221"/>
      <c r="BP182" s="221"/>
      <c r="BQ182" s="221"/>
      <c r="BR182" s="221"/>
      <c r="BS182" s="221"/>
      <c r="BT182" s="221"/>
      <c r="BU182" s="221"/>
      <c r="BV182" s="221"/>
      <c r="BW182" s="221"/>
      <c r="BX182" s="221"/>
      <c r="BY182" s="221"/>
      <c r="BZ182" s="221"/>
      <c r="CA182" s="221"/>
      <c r="CB182" s="221"/>
      <c r="CC182" s="221"/>
      <c r="CD182" s="221"/>
      <c r="CE182" s="221"/>
      <c r="CF182" s="221"/>
      <c r="CG182" s="221"/>
      <c r="CH182" s="221"/>
      <c r="CI182" s="221"/>
      <c r="CJ182" s="221"/>
      <c r="CK182" s="221"/>
      <c r="CL182" s="221"/>
      <c r="CM182" s="221"/>
      <c r="CN182" s="221"/>
      <c r="CO182" s="221"/>
      <c r="CP182" s="221"/>
      <c r="CQ182" s="221"/>
      <c r="CR182" s="221"/>
      <c r="CS182" s="221"/>
      <c r="CT182" s="221"/>
      <c r="CU182" s="221"/>
      <c r="CV182" s="221"/>
      <c r="CW182" s="221"/>
      <c r="CX182" s="221"/>
      <c r="CY182" s="221"/>
    </row>
    <row r="183" spans="1:103" s="354" customFormat="1" ht="25.5">
      <c r="A183" s="185"/>
      <c r="B183" s="226" t="s">
        <v>435</v>
      </c>
      <c r="C183" s="353" t="s">
        <v>96</v>
      </c>
      <c r="D183" s="183">
        <f>128-16+9.6</f>
        <v>121.6</v>
      </c>
      <c r="E183" s="975"/>
      <c r="F183" s="183">
        <f t="shared" si="0"/>
        <v>0</v>
      </c>
      <c r="G183" s="1010"/>
      <c r="H183" s="1010"/>
      <c r="I183" s="1010"/>
      <c r="J183" s="1010"/>
      <c r="K183" s="1010"/>
      <c r="L183" s="1010"/>
      <c r="M183" s="1010"/>
      <c r="N183" s="1010"/>
      <c r="O183" s="1010"/>
      <c r="P183" s="1010"/>
      <c r="Q183" s="1010"/>
      <c r="R183" s="1010"/>
      <c r="S183" s="1010"/>
      <c r="T183" s="1010"/>
      <c r="U183" s="1010"/>
      <c r="V183" s="1010"/>
      <c r="W183" s="1010"/>
      <c r="X183" s="1010"/>
      <c r="Y183" s="1010"/>
      <c r="Z183" s="1010"/>
      <c r="AA183" s="221"/>
      <c r="AB183" s="221"/>
      <c r="AC183" s="221"/>
      <c r="AD183" s="221"/>
      <c r="AE183" s="221"/>
      <c r="AF183" s="221"/>
      <c r="AG183" s="221"/>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21"/>
      <c r="BD183" s="221"/>
      <c r="BE183" s="221"/>
      <c r="BF183" s="221"/>
      <c r="BG183" s="221"/>
      <c r="BH183" s="221"/>
      <c r="BI183" s="221"/>
      <c r="BJ183" s="221"/>
      <c r="BK183" s="221"/>
      <c r="BL183" s="221"/>
      <c r="BM183" s="221"/>
      <c r="BN183" s="221"/>
      <c r="BO183" s="221"/>
      <c r="BP183" s="221"/>
      <c r="BQ183" s="221"/>
      <c r="BR183" s="221"/>
      <c r="BS183" s="221"/>
      <c r="BT183" s="221"/>
      <c r="BU183" s="221"/>
      <c r="BV183" s="221"/>
      <c r="BW183" s="221"/>
      <c r="BX183" s="221"/>
      <c r="BY183" s="221"/>
      <c r="BZ183" s="221"/>
      <c r="CA183" s="221"/>
      <c r="CB183" s="221"/>
      <c r="CC183" s="221"/>
      <c r="CD183" s="221"/>
      <c r="CE183" s="221"/>
      <c r="CF183" s="221"/>
      <c r="CG183" s="221"/>
      <c r="CH183" s="221"/>
      <c r="CI183" s="221"/>
      <c r="CJ183" s="221"/>
      <c r="CK183" s="221"/>
      <c r="CL183" s="221"/>
      <c r="CM183" s="221"/>
      <c r="CN183" s="221"/>
      <c r="CO183" s="221"/>
      <c r="CP183" s="221"/>
      <c r="CQ183" s="221"/>
      <c r="CR183" s="221"/>
      <c r="CS183" s="221"/>
      <c r="CT183" s="221"/>
      <c r="CU183" s="221"/>
      <c r="CV183" s="221"/>
      <c r="CW183" s="221"/>
      <c r="CX183" s="221"/>
      <c r="CY183" s="221"/>
    </row>
    <row r="184" spans="1:103" s="354" customFormat="1">
      <c r="A184" s="185"/>
      <c r="B184" s="226"/>
      <c r="C184" s="353"/>
      <c r="D184" s="183"/>
      <c r="E184" s="975"/>
      <c r="F184" s="183"/>
      <c r="G184" s="1010"/>
      <c r="H184" s="1010"/>
      <c r="I184" s="1010"/>
      <c r="J184" s="1010"/>
      <c r="K184" s="1010"/>
      <c r="L184" s="1010"/>
      <c r="M184" s="1010"/>
      <c r="N184" s="1010"/>
      <c r="O184" s="1010"/>
      <c r="P184" s="1010"/>
      <c r="Q184" s="1010"/>
      <c r="R184" s="1010"/>
      <c r="S184" s="1010"/>
      <c r="T184" s="1010"/>
      <c r="U184" s="1010"/>
      <c r="V184" s="1010"/>
      <c r="W184" s="1010"/>
      <c r="X184" s="1010"/>
      <c r="Y184" s="1010"/>
      <c r="Z184" s="1010"/>
      <c r="AA184" s="221"/>
      <c r="AB184" s="221"/>
      <c r="AC184" s="221"/>
      <c r="AD184" s="221"/>
      <c r="AE184" s="221"/>
      <c r="AF184" s="221"/>
      <c r="AG184" s="221"/>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21"/>
      <c r="BD184" s="221"/>
      <c r="BE184" s="221"/>
      <c r="BF184" s="221"/>
      <c r="BG184" s="221"/>
      <c r="BH184" s="221"/>
      <c r="BI184" s="221"/>
      <c r="BJ184" s="221"/>
      <c r="BK184" s="221"/>
      <c r="BL184" s="221"/>
      <c r="BM184" s="221"/>
      <c r="BN184" s="221"/>
      <c r="BO184" s="221"/>
      <c r="BP184" s="221"/>
      <c r="BQ184" s="221"/>
      <c r="BR184" s="221"/>
      <c r="BS184" s="221"/>
      <c r="BT184" s="221"/>
      <c r="BU184" s="221"/>
      <c r="BV184" s="221"/>
      <c r="BW184" s="221"/>
      <c r="BX184" s="221"/>
      <c r="BY184" s="221"/>
      <c r="BZ184" s="221"/>
      <c r="CA184" s="221"/>
      <c r="CB184" s="221"/>
      <c r="CC184" s="221"/>
      <c r="CD184" s="221"/>
      <c r="CE184" s="221"/>
      <c r="CF184" s="221"/>
      <c r="CG184" s="221"/>
      <c r="CH184" s="221"/>
      <c r="CI184" s="221"/>
      <c r="CJ184" s="221"/>
      <c r="CK184" s="221"/>
      <c r="CL184" s="221"/>
      <c r="CM184" s="221"/>
      <c r="CN184" s="221"/>
      <c r="CO184" s="221"/>
      <c r="CP184" s="221"/>
      <c r="CQ184" s="221"/>
      <c r="CR184" s="221"/>
      <c r="CS184" s="221"/>
      <c r="CT184" s="221"/>
      <c r="CU184" s="221"/>
      <c r="CV184" s="221"/>
      <c r="CW184" s="221"/>
      <c r="CX184" s="221"/>
      <c r="CY184" s="221"/>
    </row>
    <row r="185" spans="1:103" s="354" customFormat="1">
      <c r="A185" s="185" t="s">
        <v>114</v>
      </c>
      <c r="B185" s="356" t="s">
        <v>436</v>
      </c>
      <c r="C185" s="353"/>
      <c r="D185" s="183"/>
      <c r="E185" s="975"/>
      <c r="F185" s="183"/>
      <c r="G185" s="1010"/>
      <c r="H185" s="1010"/>
      <c r="I185" s="1010"/>
      <c r="J185" s="1010"/>
      <c r="K185" s="1010"/>
      <c r="L185" s="1010"/>
      <c r="M185" s="1010"/>
      <c r="N185" s="1010"/>
      <c r="O185" s="1010"/>
      <c r="P185" s="1010"/>
      <c r="Q185" s="1010"/>
      <c r="R185" s="1010"/>
      <c r="S185" s="1010"/>
      <c r="T185" s="1010"/>
      <c r="U185" s="1010"/>
      <c r="V185" s="1010"/>
      <c r="W185" s="1010"/>
      <c r="X185" s="1010"/>
      <c r="Y185" s="1010"/>
      <c r="Z185" s="1010"/>
      <c r="AA185" s="221"/>
      <c r="AB185" s="221"/>
      <c r="AC185" s="221"/>
      <c r="AD185" s="221"/>
      <c r="AE185" s="221"/>
      <c r="AF185" s="221"/>
      <c r="AG185" s="221"/>
      <c r="AH185" s="221"/>
      <c r="AI185" s="221"/>
      <c r="AJ185" s="221"/>
      <c r="AK185" s="221"/>
      <c r="AL185" s="221"/>
      <c r="AM185" s="221"/>
      <c r="AN185" s="221"/>
      <c r="AO185" s="221"/>
      <c r="AP185" s="221"/>
      <c r="AQ185" s="221"/>
      <c r="AR185" s="221"/>
      <c r="AS185" s="221"/>
      <c r="AT185" s="221"/>
      <c r="AU185" s="221"/>
      <c r="AV185" s="221"/>
      <c r="AW185" s="221"/>
      <c r="AX185" s="221"/>
      <c r="AY185" s="221"/>
      <c r="AZ185" s="221"/>
      <c r="BA185" s="221"/>
      <c r="BB185" s="221"/>
      <c r="BC185" s="221"/>
      <c r="BD185" s="221"/>
      <c r="BE185" s="221"/>
      <c r="BF185" s="221"/>
      <c r="BG185" s="221"/>
      <c r="BH185" s="221"/>
      <c r="BI185" s="221"/>
      <c r="BJ185" s="221"/>
      <c r="BK185" s="221"/>
      <c r="BL185" s="221"/>
      <c r="BM185" s="221"/>
      <c r="BN185" s="221"/>
      <c r="BO185" s="221"/>
      <c r="BP185" s="221"/>
      <c r="BQ185" s="221"/>
      <c r="BR185" s="221"/>
      <c r="BS185" s="221"/>
      <c r="BT185" s="221"/>
      <c r="BU185" s="221"/>
      <c r="BV185" s="221"/>
      <c r="BW185" s="221"/>
      <c r="BX185" s="221"/>
      <c r="BY185" s="221"/>
      <c r="BZ185" s="221"/>
      <c r="CA185" s="221"/>
      <c r="CB185" s="221"/>
      <c r="CC185" s="221"/>
      <c r="CD185" s="221"/>
      <c r="CE185" s="221"/>
      <c r="CF185" s="221"/>
      <c r="CG185" s="221"/>
      <c r="CH185" s="221"/>
      <c r="CI185" s="221"/>
      <c r="CJ185" s="221"/>
      <c r="CK185" s="221"/>
      <c r="CL185" s="221"/>
      <c r="CM185" s="221"/>
      <c r="CN185" s="221"/>
      <c r="CO185" s="221"/>
      <c r="CP185" s="221"/>
      <c r="CQ185" s="221"/>
      <c r="CR185" s="221"/>
      <c r="CS185" s="221"/>
      <c r="CT185" s="221"/>
      <c r="CU185" s="221"/>
      <c r="CV185" s="221"/>
      <c r="CW185" s="221"/>
      <c r="CX185" s="221"/>
      <c r="CY185" s="221"/>
    </row>
    <row r="186" spans="1:103" s="354" customFormat="1" ht="38.25">
      <c r="A186" s="185"/>
      <c r="B186" s="226" t="s">
        <v>437</v>
      </c>
      <c r="C186" s="353" t="s">
        <v>96</v>
      </c>
      <c r="D186" s="183">
        <f>45+7</f>
        <v>52</v>
      </c>
      <c r="E186" s="975"/>
      <c r="F186" s="183">
        <f>+E186*D186</f>
        <v>0</v>
      </c>
      <c r="G186" s="1010"/>
      <c r="H186" s="1010"/>
      <c r="I186" s="1010"/>
      <c r="J186" s="1010"/>
      <c r="K186" s="1010"/>
      <c r="L186" s="1010"/>
      <c r="M186" s="1010"/>
      <c r="N186" s="1010"/>
      <c r="O186" s="1010"/>
      <c r="P186" s="1010"/>
      <c r="Q186" s="1010"/>
      <c r="R186" s="1010"/>
      <c r="S186" s="1010"/>
      <c r="T186" s="1010"/>
      <c r="U186" s="1010"/>
      <c r="V186" s="1010"/>
      <c r="W186" s="1010"/>
      <c r="X186" s="1010"/>
      <c r="Y186" s="1010"/>
      <c r="Z186" s="1010"/>
      <c r="AA186" s="221"/>
      <c r="AB186" s="221"/>
      <c r="AC186" s="221"/>
      <c r="AD186" s="221"/>
      <c r="AE186" s="221"/>
      <c r="AF186" s="221"/>
      <c r="AG186" s="221"/>
      <c r="AH186" s="221"/>
      <c r="AI186" s="221"/>
      <c r="AJ186" s="221"/>
      <c r="AK186" s="221"/>
      <c r="AL186" s="221"/>
      <c r="AM186" s="221"/>
      <c r="AN186" s="221"/>
      <c r="AO186" s="221"/>
      <c r="AP186" s="221"/>
      <c r="AQ186" s="221"/>
      <c r="AR186" s="221"/>
      <c r="AS186" s="221"/>
      <c r="AT186" s="221"/>
      <c r="AU186" s="221"/>
      <c r="AV186" s="221"/>
      <c r="AW186" s="221"/>
      <c r="AX186" s="221"/>
      <c r="AY186" s="221"/>
      <c r="AZ186" s="221"/>
      <c r="BA186" s="221"/>
      <c r="BB186" s="221"/>
      <c r="BC186" s="221"/>
      <c r="BD186" s="221"/>
      <c r="BE186" s="221"/>
      <c r="BF186" s="221"/>
      <c r="BG186" s="221"/>
      <c r="BH186" s="221"/>
      <c r="BI186" s="221"/>
      <c r="BJ186" s="221"/>
      <c r="BK186" s="221"/>
      <c r="BL186" s="221"/>
      <c r="BM186" s="221"/>
      <c r="BN186" s="221"/>
      <c r="BO186" s="221"/>
      <c r="BP186" s="221"/>
      <c r="BQ186" s="221"/>
      <c r="BR186" s="221"/>
      <c r="BS186" s="221"/>
      <c r="BT186" s="221"/>
      <c r="BU186" s="221"/>
      <c r="BV186" s="221"/>
      <c r="BW186" s="221"/>
      <c r="BX186" s="221"/>
      <c r="BY186" s="221"/>
      <c r="BZ186" s="221"/>
      <c r="CA186" s="221"/>
      <c r="CB186" s="221"/>
      <c r="CC186" s="221"/>
      <c r="CD186" s="221"/>
      <c r="CE186" s="221"/>
      <c r="CF186" s="221"/>
      <c r="CG186" s="221"/>
      <c r="CH186" s="221"/>
      <c r="CI186" s="221"/>
      <c r="CJ186" s="221"/>
      <c r="CK186" s="221"/>
      <c r="CL186" s="221"/>
      <c r="CM186" s="221"/>
      <c r="CN186" s="221"/>
      <c r="CO186" s="221"/>
      <c r="CP186" s="221"/>
      <c r="CQ186" s="221"/>
      <c r="CR186" s="221"/>
      <c r="CS186" s="221"/>
      <c r="CT186" s="221"/>
      <c r="CU186" s="221"/>
      <c r="CV186" s="221"/>
      <c r="CW186" s="221"/>
      <c r="CX186" s="221"/>
      <c r="CY186" s="221"/>
    </row>
    <row r="187" spans="1:103" s="354" customFormat="1">
      <c r="A187" s="185"/>
      <c r="B187" s="226" t="s">
        <v>438</v>
      </c>
      <c r="C187" s="353"/>
      <c r="D187" s="183"/>
      <c r="E187" s="975"/>
      <c r="F187" s="183"/>
      <c r="G187" s="1010"/>
      <c r="H187" s="1010"/>
      <c r="I187" s="1010"/>
      <c r="J187" s="1010"/>
      <c r="K187" s="1010"/>
      <c r="L187" s="1010"/>
      <c r="M187" s="1010"/>
      <c r="N187" s="1010"/>
      <c r="O187" s="1010"/>
      <c r="P187" s="1010"/>
      <c r="Q187" s="1010"/>
      <c r="R187" s="1010"/>
      <c r="S187" s="1010"/>
      <c r="T187" s="1010"/>
      <c r="U187" s="1010"/>
      <c r="V187" s="1010"/>
      <c r="W187" s="1010"/>
      <c r="X187" s="1010"/>
      <c r="Y187" s="1010"/>
      <c r="Z187" s="1010"/>
      <c r="AA187" s="221"/>
      <c r="AB187" s="221"/>
      <c r="AC187" s="221"/>
      <c r="AD187" s="221"/>
      <c r="AE187" s="221"/>
      <c r="AF187" s="221"/>
      <c r="AG187" s="221"/>
      <c r="AH187" s="221"/>
      <c r="AI187" s="221"/>
      <c r="AJ187" s="221"/>
      <c r="AK187" s="221"/>
      <c r="AL187" s="221"/>
      <c r="AM187" s="221"/>
      <c r="AN187" s="221"/>
      <c r="AO187" s="221"/>
      <c r="AP187" s="221"/>
      <c r="AQ187" s="221"/>
      <c r="AR187" s="221"/>
      <c r="AS187" s="221"/>
      <c r="AT187" s="221"/>
      <c r="AU187" s="221"/>
      <c r="AV187" s="221"/>
      <c r="AW187" s="221"/>
      <c r="AX187" s="221"/>
      <c r="AY187" s="221"/>
      <c r="AZ187" s="221"/>
      <c r="BA187" s="221"/>
      <c r="BB187" s="221"/>
      <c r="BC187" s="221"/>
      <c r="BD187" s="221"/>
      <c r="BE187" s="221"/>
      <c r="BF187" s="221"/>
      <c r="BG187" s="221"/>
      <c r="BH187" s="221"/>
      <c r="BI187" s="221"/>
      <c r="BJ187" s="221"/>
      <c r="BK187" s="221"/>
      <c r="BL187" s="221"/>
      <c r="BM187" s="221"/>
      <c r="BN187" s="221"/>
      <c r="BO187" s="221"/>
      <c r="BP187" s="221"/>
      <c r="BQ187" s="221"/>
      <c r="BR187" s="221"/>
      <c r="BS187" s="221"/>
      <c r="BT187" s="221"/>
      <c r="BU187" s="221"/>
      <c r="BV187" s="221"/>
      <c r="BW187" s="221"/>
      <c r="BX187" s="221"/>
      <c r="BY187" s="221"/>
      <c r="BZ187" s="221"/>
      <c r="CA187" s="221"/>
      <c r="CB187" s="221"/>
      <c r="CC187" s="221"/>
      <c r="CD187" s="221"/>
      <c r="CE187" s="221"/>
      <c r="CF187" s="221"/>
      <c r="CG187" s="221"/>
      <c r="CH187" s="221"/>
      <c r="CI187" s="221"/>
      <c r="CJ187" s="221"/>
      <c r="CK187" s="221"/>
      <c r="CL187" s="221"/>
      <c r="CM187" s="221"/>
      <c r="CN187" s="221"/>
      <c r="CO187" s="221"/>
      <c r="CP187" s="221"/>
      <c r="CQ187" s="221"/>
      <c r="CR187" s="221"/>
      <c r="CS187" s="221"/>
      <c r="CT187" s="221"/>
      <c r="CU187" s="221"/>
      <c r="CV187" s="221"/>
      <c r="CW187" s="221"/>
      <c r="CX187" s="221"/>
      <c r="CY187" s="221"/>
    </row>
    <row r="188" spans="1:103" s="354" customFormat="1">
      <c r="A188" s="185"/>
      <c r="B188" s="226" t="s">
        <v>439</v>
      </c>
      <c r="C188" s="353" t="s">
        <v>84</v>
      </c>
      <c r="D188" s="183">
        <v>10</v>
      </c>
      <c r="E188" s="975"/>
      <c r="F188" s="183">
        <f>+E188*D188</f>
        <v>0</v>
      </c>
      <c r="G188" s="1010"/>
      <c r="H188" s="1010"/>
      <c r="I188" s="1010"/>
      <c r="J188" s="1010"/>
      <c r="K188" s="1010"/>
      <c r="L188" s="1010"/>
      <c r="M188" s="1010"/>
      <c r="N188" s="1010"/>
      <c r="O188" s="1010"/>
      <c r="P188" s="1010"/>
      <c r="Q188" s="1010"/>
      <c r="R188" s="1010"/>
      <c r="S188" s="1010"/>
      <c r="T188" s="1010"/>
      <c r="U188" s="1010"/>
      <c r="V188" s="1010"/>
      <c r="W188" s="1010"/>
      <c r="X188" s="1010"/>
      <c r="Y188" s="1010"/>
      <c r="Z188" s="1010"/>
      <c r="AA188" s="221"/>
      <c r="AB188" s="221"/>
      <c r="AC188" s="221"/>
      <c r="AD188" s="221"/>
      <c r="AE188" s="221"/>
      <c r="AF188" s="221"/>
      <c r="AG188" s="221"/>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221"/>
      <c r="BE188" s="221"/>
      <c r="BF188" s="221"/>
      <c r="BG188" s="221"/>
      <c r="BH188" s="221"/>
      <c r="BI188" s="221"/>
      <c r="BJ188" s="221"/>
      <c r="BK188" s="221"/>
      <c r="BL188" s="221"/>
      <c r="BM188" s="221"/>
      <c r="BN188" s="221"/>
      <c r="BO188" s="221"/>
      <c r="BP188" s="221"/>
      <c r="BQ188" s="221"/>
      <c r="BR188" s="221"/>
      <c r="BS188" s="221"/>
      <c r="BT188" s="221"/>
      <c r="BU188" s="221"/>
      <c r="BV188" s="221"/>
      <c r="BW188" s="221"/>
      <c r="BX188" s="221"/>
      <c r="BY188" s="221"/>
      <c r="BZ188" s="221"/>
      <c r="CA188" s="221"/>
      <c r="CB188" s="221"/>
      <c r="CC188" s="221"/>
      <c r="CD188" s="221"/>
      <c r="CE188" s="221"/>
      <c r="CF188" s="221"/>
      <c r="CG188" s="221"/>
      <c r="CH188" s="221"/>
      <c r="CI188" s="221"/>
      <c r="CJ188" s="221"/>
      <c r="CK188" s="221"/>
      <c r="CL188" s="221"/>
      <c r="CM188" s="221"/>
      <c r="CN188" s="221"/>
      <c r="CO188" s="221"/>
      <c r="CP188" s="221"/>
      <c r="CQ188" s="221"/>
      <c r="CR188" s="221"/>
      <c r="CS188" s="221"/>
      <c r="CT188" s="221"/>
      <c r="CU188" s="221"/>
      <c r="CV188" s="221"/>
      <c r="CW188" s="221"/>
      <c r="CX188" s="221"/>
      <c r="CY188" s="221"/>
    </row>
    <row r="189" spans="1:103" s="354" customFormat="1">
      <c r="A189" s="185"/>
      <c r="B189" s="226" t="s">
        <v>440</v>
      </c>
      <c r="C189" s="353" t="s">
        <v>84</v>
      </c>
      <c r="D189" s="183">
        <v>1</v>
      </c>
      <c r="E189" s="975"/>
      <c r="F189" s="183">
        <f>+E189*D189</f>
        <v>0</v>
      </c>
      <c r="G189" s="1010"/>
      <c r="H189" s="1010"/>
      <c r="I189" s="1010"/>
      <c r="J189" s="1010"/>
      <c r="K189" s="1010"/>
      <c r="L189" s="1010"/>
      <c r="M189" s="1010"/>
      <c r="N189" s="1010"/>
      <c r="O189" s="1010"/>
      <c r="P189" s="1010"/>
      <c r="Q189" s="1010"/>
      <c r="R189" s="1010"/>
      <c r="S189" s="1010"/>
      <c r="T189" s="1010"/>
      <c r="U189" s="1010"/>
      <c r="V189" s="1010"/>
      <c r="W189" s="1010"/>
      <c r="X189" s="1010"/>
      <c r="Y189" s="1010"/>
      <c r="Z189" s="1010"/>
      <c r="AA189" s="221"/>
      <c r="AB189" s="221"/>
      <c r="AC189" s="221"/>
      <c r="AD189" s="221"/>
      <c r="AE189" s="221"/>
      <c r="AF189" s="221"/>
      <c r="AG189" s="221"/>
      <c r="AH189" s="221"/>
      <c r="AI189" s="221"/>
      <c r="AJ189" s="221"/>
      <c r="AK189" s="221"/>
      <c r="AL189" s="221"/>
      <c r="AM189" s="221"/>
      <c r="AN189" s="221"/>
      <c r="AO189" s="221"/>
      <c r="AP189" s="221"/>
      <c r="AQ189" s="221"/>
      <c r="AR189" s="221"/>
      <c r="AS189" s="221"/>
      <c r="AT189" s="221"/>
      <c r="AU189" s="221"/>
      <c r="AV189" s="221"/>
      <c r="AW189" s="221"/>
      <c r="AX189" s="221"/>
      <c r="AY189" s="221"/>
      <c r="AZ189" s="221"/>
      <c r="BA189" s="221"/>
      <c r="BB189" s="221"/>
      <c r="BC189" s="221"/>
      <c r="BD189" s="221"/>
      <c r="BE189" s="221"/>
      <c r="BF189" s="221"/>
      <c r="BG189" s="221"/>
      <c r="BH189" s="221"/>
      <c r="BI189" s="221"/>
      <c r="BJ189" s="221"/>
      <c r="BK189" s="221"/>
      <c r="BL189" s="221"/>
      <c r="BM189" s="221"/>
      <c r="BN189" s="221"/>
      <c r="BO189" s="221"/>
      <c r="BP189" s="221"/>
      <c r="BQ189" s="221"/>
      <c r="BR189" s="221"/>
      <c r="BS189" s="221"/>
      <c r="BT189" s="221"/>
      <c r="BU189" s="221"/>
      <c r="BV189" s="221"/>
      <c r="BW189" s="221"/>
      <c r="BX189" s="221"/>
      <c r="BY189" s="221"/>
      <c r="BZ189" s="221"/>
      <c r="CA189" s="221"/>
      <c r="CB189" s="221"/>
      <c r="CC189" s="221"/>
      <c r="CD189" s="221"/>
      <c r="CE189" s="221"/>
      <c r="CF189" s="221"/>
      <c r="CG189" s="221"/>
      <c r="CH189" s="221"/>
      <c r="CI189" s="221"/>
      <c r="CJ189" s="221"/>
      <c r="CK189" s="221"/>
      <c r="CL189" s="221"/>
      <c r="CM189" s="221"/>
      <c r="CN189" s="221"/>
      <c r="CO189" s="221"/>
      <c r="CP189" s="221"/>
      <c r="CQ189" s="221"/>
      <c r="CR189" s="221"/>
      <c r="CS189" s="221"/>
      <c r="CT189" s="221"/>
      <c r="CU189" s="221"/>
      <c r="CV189" s="221"/>
      <c r="CW189" s="221"/>
      <c r="CX189" s="221"/>
      <c r="CY189" s="221"/>
    </row>
    <row r="190" spans="1:103" s="354" customFormat="1">
      <c r="A190" s="185"/>
      <c r="B190" s="226" t="s">
        <v>441</v>
      </c>
      <c r="C190" s="353" t="s">
        <v>84</v>
      </c>
      <c r="D190" s="183">
        <v>2</v>
      </c>
      <c r="E190" s="975"/>
      <c r="F190" s="183">
        <f>+E190*D190</f>
        <v>0</v>
      </c>
      <c r="G190" s="1010"/>
      <c r="H190" s="1010"/>
      <c r="I190" s="1010"/>
      <c r="J190" s="1010"/>
      <c r="K190" s="1010"/>
      <c r="L190" s="1010"/>
      <c r="M190" s="1010"/>
      <c r="N190" s="1010"/>
      <c r="O190" s="1010"/>
      <c r="P190" s="1010"/>
      <c r="Q190" s="1010"/>
      <c r="R190" s="1010"/>
      <c r="S190" s="1010"/>
      <c r="T190" s="1010"/>
      <c r="U190" s="1010"/>
      <c r="V190" s="1010"/>
      <c r="W190" s="1010"/>
      <c r="X190" s="1010"/>
      <c r="Y190" s="1010"/>
      <c r="Z190" s="1010"/>
      <c r="AA190" s="221"/>
      <c r="AB190" s="221"/>
      <c r="AC190" s="221"/>
      <c r="AD190" s="221"/>
      <c r="AE190" s="221"/>
      <c r="AF190" s="221"/>
      <c r="AG190" s="221"/>
      <c r="AH190" s="221"/>
      <c r="AI190" s="221"/>
      <c r="AJ190" s="221"/>
      <c r="AK190" s="221"/>
      <c r="AL190" s="221"/>
      <c r="AM190" s="221"/>
      <c r="AN190" s="221"/>
      <c r="AO190" s="221"/>
      <c r="AP190" s="221"/>
      <c r="AQ190" s="221"/>
      <c r="AR190" s="221"/>
      <c r="AS190" s="221"/>
      <c r="AT190" s="221"/>
      <c r="AU190" s="221"/>
      <c r="AV190" s="221"/>
      <c r="AW190" s="221"/>
      <c r="AX190" s="221"/>
      <c r="AY190" s="221"/>
      <c r="AZ190" s="221"/>
      <c r="BA190" s="221"/>
      <c r="BB190" s="221"/>
      <c r="BC190" s="221"/>
      <c r="BD190" s="221"/>
      <c r="BE190" s="221"/>
      <c r="BF190" s="221"/>
      <c r="BG190" s="221"/>
      <c r="BH190" s="221"/>
      <c r="BI190" s="221"/>
      <c r="BJ190" s="221"/>
      <c r="BK190" s="221"/>
      <c r="BL190" s="221"/>
      <c r="BM190" s="221"/>
      <c r="BN190" s="221"/>
      <c r="BO190" s="221"/>
      <c r="BP190" s="221"/>
      <c r="BQ190" s="221"/>
      <c r="BR190" s="221"/>
      <c r="BS190" s="221"/>
      <c r="BT190" s="221"/>
      <c r="BU190" s="221"/>
      <c r="BV190" s="221"/>
      <c r="BW190" s="221"/>
      <c r="BX190" s="221"/>
      <c r="BY190" s="221"/>
      <c r="BZ190" s="221"/>
      <c r="CA190" s="221"/>
      <c r="CB190" s="221"/>
      <c r="CC190" s="221"/>
      <c r="CD190" s="221"/>
      <c r="CE190" s="221"/>
      <c r="CF190" s="221"/>
      <c r="CG190" s="221"/>
      <c r="CH190" s="221"/>
      <c r="CI190" s="221"/>
      <c r="CJ190" s="221"/>
      <c r="CK190" s="221"/>
      <c r="CL190" s="221"/>
      <c r="CM190" s="221"/>
      <c r="CN190" s="221"/>
      <c r="CO190" s="221"/>
      <c r="CP190" s="221"/>
      <c r="CQ190" s="221"/>
      <c r="CR190" s="221"/>
      <c r="CS190" s="221"/>
      <c r="CT190" s="221"/>
      <c r="CU190" s="221"/>
      <c r="CV190" s="221"/>
      <c r="CW190" s="221"/>
      <c r="CX190" s="221"/>
      <c r="CY190" s="221"/>
    </row>
    <row r="191" spans="1:103" s="354" customFormat="1">
      <c r="A191" s="185"/>
      <c r="B191" s="226" t="s">
        <v>442</v>
      </c>
      <c r="C191" s="353"/>
      <c r="D191" s="183"/>
      <c r="E191" s="975"/>
      <c r="F191" s="183"/>
      <c r="G191" s="1010"/>
      <c r="H191" s="1010"/>
      <c r="I191" s="1010"/>
      <c r="J191" s="1010"/>
      <c r="K191" s="1010"/>
      <c r="L191" s="1010"/>
      <c r="M191" s="1010"/>
      <c r="N191" s="1010"/>
      <c r="O191" s="1010"/>
      <c r="P191" s="1010"/>
      <c r="Q191" s="1010"/>
      <c r="R191" s="1010"/>
      <c r="S191" s="1010"/>
      <c r="T191" s="1010"/>
      <c r="U191" s="1010"/>
      <c r="V191" s="1010"/>
      <c r="W191" s="1010"/>
      <c r="X191" s="1010"/>
      <c r="Y191" s="1010"/>
      <c r="Z191" s="1010"/>
      <c r="AA191" s="221"/>
      <c r="AB191" s="221"/>
      <c r="AC191" s="221"/>
      <c r="AD191" s="221"/>
      <c r="AE191" s="221"/>
      <c r="AF191" s="221"/>
      <c r="AG191" s="221"/>
      <c r="AH191" s="221"/>
      <c r="AI191" s="221"/>
      <c r="AJ191" s="221"/>
      <c r="AK191" s="221"/>
      <c r="AL191" s="221"/>
      <c r="AM191" s="221"/>
      <c r="AN191" s="221"/>
      <c r="AO191" s="221"/>
      <c r="AP191" s="221"/>
      <c r="AQ191" s="221"/>
      <c r="AR191" s="221"/>
      <c r="AS191" s="221"/>
      <c r="AT191" s="221"/>
      <c r="AU191" s="221"/>
      <c r="AV191" s="221"/>
      <c r="AW191" s="221"/>
      <c r="AX191" s="221"/>
      <c r="AY191" s="221"/>
      <c r="AZ191" s="221"/>
      <c r="BA191" s="221"/>
      <c r="BB191" s="221"/>
      <c r="BC191" s="221"/>
      <c r="BD191" s="221"/>
      <c r="BE191" s="221"/>
      <c r="BF191" s="221"/>
      <c r="BG191" s="221"/>
      <c r="BH191" s="221"/>
      <c r="BI191" s="221"/>
      <c r="BJ191" s="221"/>
      <c r="BK191" s="221"/>
      <c r="BL191" s="221"/>
      <c r="BM191" s="221"/>
      <c r="BN191" s="221"/>
      <c r="BO191" s="221"/>
      <c r="BP191" s="221"/>
      <c r="BQ191" s="221"/>
      <c r="BR191" s="221"/>
      <c r="BS191" s="221"/>
      <c r="BT191" s="221"/>
      <c r="BU191" s="221"/>
      <c r="BV191" s="221"/>
      <c r="BW191" s="221"/>
      <c r="BX191" s="221"/>
      <c r="BY191" s="221"/>
      <c r="BZ191" s="221"/>
      <c r="CA191" s="221"/>
      <c r="CB191" s="221"/>
      <c r="CC191" s="221"/>
      <c r="CD191" s="221"/>
      <c r="CE191" s="221"/>
      <c r="CF191" s="221"/>
      <c r="CG191" s="221"/>
      <c r="CH191" s="221"/>
      <c r="CI191" s="221"/>
      <c r="CJ191" s="221"/>
      <c r="CK191" s="221"/>
      <c r="CL191" s="221"/>
      <c r="CM191" s="221"/>
      <c r="CN191" s="221"/>
      <c r="CO191" s="221"/>
      <c r="CP191" s="221"/>
      <c r="CQ191" s="221"/>
      <c r="CR191" s="221"/>
      <c r="CS191" s="221"/>
      <c r="CT191" s="221"/>
      <c r="CU191" s="221"/>
      <c r="CV191" s="221"/>
      <c r="CW191" s="221"/>
      <c r="CX191" s="221"/>
      <c r="CY191" s="221"/>
    </row>
    <row r="192" spans="1:103" s="354" customFormat="1">
      <c r="A192" s="185"/>
      <c r="B192" s="226" t="s">
        <v>439</v>
      </c>
      <c r="C192" s="353" t="s">
        <v>84</v>
      </c>
      <c r="D192" s="183">
        <v>69</v>
      </c>
      <c r="E192" s="975"/>
      <c r="F192" s="183">
        <f>+E192*D192</f>
        <v>0</v>
      </c>
      <c r="G192" s="1010"/>
      <c r="H192" s="1010"/>
      <c r="I192" s="1010"/>
      <c r="J192" s="1010"/>
      <c r="K192" s="1010"/>
      <c r="L192" s="1010"/>
      <c r="M192" s="1010"/>
      <c r="N192" s="1010"/>
      <c r="O192" s="1010"/>
      <c r="P192" s="1010"/>
      <c r="Q192" s="1010"/>
      <c r="R192" s="1010"/>
      <c r="S192" s="1010"/>
      <c r="T192" s="1010"/>
      <c r="U192" s="1010"/>
      <c r="V192" s="1010"/>
      <c r="W192" s="1010"/>
      <c r="X192" s="1010"/>
      <c r="Y192" s="1010"/>
      <c r="Z192" s="1010"/>
      <c r="AA192" s="221"/>
      <c r="AB192" s="221"/>
      <c r="AC192" s="221"/>
      <c r="AD192" s="221"/>
      <c r="AE192" s="221"/>
      <c r="AF192" s="221"/>
      <c r="AG192" s="221"/>
      <c r="AH192" s="221"/>
      <c r="AI192" s="221"/>
      <c r="AJ192" s="221"/>
      <c r="AK192" s="221"/>
      <c r="AL192" s="221"/>
      <c r="AM192" s="221"/>
      <c r="AN192" s="221"/>
      <c r="AO192" s="221"/>
      <c r="AP192" s="221"/>
      <c r="AQ192" s="221"/>
      <c r="AR192" s="221"/>
      <c r="AS192" s="221"/>
      <c r="AT192" s="221"/>
      <c r="AU192" s="221"/>
      <c r="AV192" s="221"/>
      <c r="AW192" s="221"/>
      <c r="AX192" s="221"/>
      <c r="AY192" s="221"/>
      <c r="AZ192" s="221"/>
      <c r="BA192" s="221"/>
      <c r="BB192" s="221"/>
      <c r="BC192" s="221"/>
      <c r="BD192" s="221"/>
      <c r="BE192" s="221"/>
      <c r="BF192" s="221"/>
      <c r="BG192" s="221"/>
      <c r="BH192" s="221"/>
      <c r="BI192" s="221"/>
      <c r="BJ192" s="221"/>
      <c r="BK192" s="221"/>
      <c r="BL192" s="221"/>
      <c r="BM192" s="221"/>
      <c r="BN192" s="221"/>
      <c r="BO192" s="221"/>
      <c r="BP192" s="221"/>
      <c r="BQ192" s="221"/>
      <c r="BR192" s="221"/>
      <c r="BS192" s="221"/>
      <c r="BT192" s="221"/>
      <c r="BU192" s="221"/>
      <c r="BV192" s="221"/>
      <c r="BW192" s="221"/>
      <c r="BX192" s="221"/>
      <c r="BY192" s="221"/>
      <c r="BZ192" s="221"/>
      <c r="CA192" s="221"/>
      <c r="CB192" s="221"/>
      <c r="CC192" s="221"/>
      <c r="CD192" s="221"/>
      <c r="CE192" s="221"/>
      <c r="CF192" s="221"/>
      <c r="CG192" s="221"/>
      <c r="CH192" s="221"/>
      <c r="CI192" s="221"/>
      <c r="CJ192" s="221"/>
      <c r="CK192" s="221"/>
      <c r="CL192" s="221"/>
      <c r="CM192" s="221"/>
      <c r="CN192" s="221"/>
      <c r="CO192" s="221"/>
      <c r="CP192" s="221"/>
      <c r="CQ192" s="221"/>
      <c r="CR192" s="221"/>
      <c r="CS192" s="221"/>
      <c r="CT192" s="221"/>
      <c r="CU192" s="221"/>
      <c r="CV192" s="221"/>
      <c r="CW192" s="221"/>
      <c r="CX192" s="221"/>
      <c r="CY192" s="221"/>
    </row>
    <row r="193" spans="1:103" s="354" customFormat="1">
      <c r="A193" s="185"/>
      <c r="B193" s="226" t="s">
        <v>440</v>
      </c>
      <c r="C193" s="353" t="s">
        <v>84</v>
      </c>
      <c r="D193" s="183">
        <v>3</v>
      </c>
      <c r="E193" s="975"/>
      <c r="F193" s="183">
        <f>+E193*D193</f>
        <v>0</v>
      </c>
      <c r="G193" s="1010"/>
      <c r="H193" s="1010"/>
      <c r="I193" s="1010"/>
      <c r="J193" s="1010"/>
      <c r="K193" s="1010"/>
      <c r="L193" s="1010"/>
      <c r="M193" s="1010"/>
      <c r="N193" s="1010"/>
      <c r="O193" s="1010"/>
      <c r="P193" s="1010"/>
      <c r="Q193" s="1010"/>
      <c r="R193" s="1010"/>
      <c r="S193" s="1010"/>
      <c r="T193" s="1010"/>
      <c r="U193" s="1010"/>
      <c r="V193" s="1010"/>
      <c r="W193" s="1010"/>
      <c r="X193" s="1010"/>
      <c r="Y193" s="1010"/>
      <c r="Z193" s="1010"/>
      <c r="AA193" s="221"/>
      <c r="AB193" s="221"/>
      <c r="AC193" s="221"/>
      <c r="AD193" s="221"/>
      <c r="AE193" s="221"/>
      <c r="AF193" s="221"/>
      <c r="AG193" s="221"/>
      <c r="AH193" s="221"/>
      <c r="AI193" s="221"/>
      <c r="AJ193" s="221"/>
      <c r="AK193" s="221"/>
      <c r="AL193" s="221"/>
      <c r="AM193" s="221"/>
      <c r="AN193" s="221"/>
      <c r="AO193" s="221"/>
      <c r="AP193" s="221"/>
      <c r="AQ193" s="221"/>
      <c r="AR193" s="221"/>
      <c r="AS193" s="221"/>
      <c r="AT193" s="221"/>
      <c r="AU193" s="221"/>
      <c r="AV193" s="221"/>
      <c r="AW193" s="221"/>
      <c r="AX193" s="221"/>
      <c r="AY193" s="221"/>
      <c r="AZ193" s="221"/>
      <c r="BA193" s="221"/>
      <c r="BB193" s="221"/>
      <c r="BC193" s="221"/>
      <c r="BD193" s="221"/>
      <c r="BE193" s="221"/>
      <c r="BF193" s="221"/>
      <c r="BG193" s="221"/>
      <c r="BH193" s="221"/>
      <c r="BI193" s="221"/>
      <c r="BJ193" s="221"/>
      <c r="BK193" s="221"/>
      <c r="BL193" s="221"/>
      <c r="BM193" s="221"/>
      <c r="BN193" s="221"/>
      <c r="BO193" s="221"/>
      <c r="BP193" s="221"/>
      <c r="BQ193" s="221"/>
      <c r="BR193" s="221"/>
      <c r="BS193" s="221"/>
      <c r="BT193" s="221"/>
      <c r="BU193" s="221"/>
      <c r="BV193" s="221"/>
      <c r="BW193" s="221"/>
      <c r="BX193" s="221"/>
      <c r="BY193" s="221"/>
      <c r="BZ193" s="221"/>
      <c r="CA193" s="221"/>
      <c r="CB193" s="221"/>
      <c r="CC193" s="221"/>
      <c r="CD193" s="221"/>
      <c r="CE193" s="221"/>
      <c r="CF193" s="221"/>
      <c r="CG193" s="221"/>
      <c r="CH193" s="221"/>
      <c r="CI193" s="221"/>
      <c r="CJ193" s="221"/>
      <c r="CK193" s="221"/>
      <c r="CL193" s="221"/>
      <c r="CM193" s="221"/>
      <c r="CN193" s="221"/>
      <c r="CO193" s="221"/>
      <c r="CP193" s="221"/>
      <c r="CQ193" s="221"/>
      <c r="CR193" s="221"/>
      <c r="CS193" s="221"/>
      <c r="CT193" s="221"/>
      <c r="CU193" s="221"/>
      <c r="CV193" s="221"/>
      <c r="CW193" s="221"/>
      <c r="CX193" s="221"/>
      <c r="CY193" s="221"/>
    </row>
    <row r="194" spans="1:103" s="354" customFormat="1">
      <c r="A194" s="185"/>
      <c r="B194" s="226" t="s">
        <v>441</v>
      </c>
      <c r="C194" s="353" t="s">
        <v>84</v>
      </c>
      <c r="D194" s="183">
        <v>10</v>
      </c>
      <c r="E194" s="975"/>
      <c r="F194" s="183">
        <f>+E194*D194</f>
        <v>0</v>
      </c>
      <c r="G194" s="1010"/>
      <c r="H194" s="1010"/>
      <c r="I194" s="1010"/>
      <c r="J194" s="1010"/>
      <c r="K194" s="1010"/>
      <c r="L194" s="1010"/>
      <c r="M194" s="1010"/>
      <c r="N194" s="1010"/>
      <c r="O194" s="1010"/>
      <c r="P194" s="1010"/>
      <c r="Q194" s="1010"/>
      <c r="R194" s="1010"/>
      <c r="S194" s="1010"/>
      <c r="T194" s="1010"/>
      <c r="U194" s="1010"/>
      <c r="V194" s="1010"/>
      <c r="W194" s="1010"/>
      <c r="X194" s="1010"/>
      <c r="Y194" s="1010"/>
      <c r="Z194" s="1010"/>
      <c r="AA194" s="221"/>
      <c r="AB194" s="221"/>
      <c r="AC194" s="221"/>
      <c r="AD194" s="221"/>
      <c r="AE194" s="221"/>
      <c r="AF194" s="221"/>
      <c r="AG194" s="221"/>
      <c r="AH194" s="221"/>
      <c r="AI194" s="221"/>
      <c r="AJ194" s="221"/>
      <c r="AK194" s="221"/>
      <c r="AL194" s="221"/>
      <c r="AM194" s="221"/>
      <c r="AN194" s="221"/>
      <c r="AO194" s="221"/>
      <c r="AP194" s="221"/>
      <c r="AQ194" s="221"/>
      <c r="AR194" s="221"/>
      <c r="AS194" s="221"/>
      <c r="AT194" s="221"/>
      <c r="AU194" s="221"/>
      <c r="AV194" s="221"/>
      <c r="AW194" s="221"/>
      <c r="AX194" s="221"/>
      <c r="AY194" s="221"/>
      <c r="AZ194" s="221"/>
      <c r="BA194" s="221"/>
      <c r="BB194" s="221"/>
      <c r="BC194" s="221"/>
      <c r="BD194" s="221"/>
      <c r="BE194" s="221"/>
      <c r="BF194" s="221"/>
      <c r="BG194" s="221"/>
      <c r="BH194" s="221"/>
      <c r="BI194" s="221"/>
      <c r="BJ194" s="221"/>
      <c r="BK194" s="221"/>
      <c r="BL194" s="221"/>
      <c r="BM194" s="221"/>
      <c r="BN194" s="221"/>
      <c r="BO194" s="221"/>
      <c r="BP194" s="221"/>
      <c r="BQ194" s="221"/>
      <c r="BR194" s="221"/>
      <c r="BS194" s="221"/>
      <c r="BT194" s="221"/>
      <c r="BU194" s="221"/>
      <c r="BV194" s="221"/>
      <c r="BW194" s="221"/>
      <c r="BX194" s="221"/>
      <c r="BY194" s="221"/>
      <c r="BZ194" s="221"/>
      <c r="CA194" s="221"/>
      <c r="CB194" s="221"/>
      <c r="CC194" s="221"/>
      <c r="CD194" s="221"/>
      <c r="CE194" s="221"/>
      <c r="CF194" s="221"/>
      <c r="CG194" s="221"/>
      <c r="CH194" s="221"/>
      <c r="CI194" s="221"/>
      <c r="CJ194" s="221"/>
      <c r="CK194" s="221"/>
      <c r="CL194" s="221"/>
      <c r="CM194" s="221"/>
      <c r="CN194" s="221"/>
      <c r="CO194" s="221"/>
      <c r="CP194" s="221"/>
      <c r="CQ194" s="221"/>
      <c r="CR194" s="221"/>
      <c r="CS194" s="221"/>
      <c r="CT194" s="221"/>
      <c r="CU194" s="221"/>
      <c r="CV194" s="221"/>
      <c r="CW194" s="221"/>
      <c r="CX194" s="221"/>
      <c r="CY194" s="221"/>
    </row>
    <row r="195" spans="1:103" s="354" customFormat="1">
      <c r="A195" s="185"/>
      <c r="B195" s="226" t="s">
        <v>443</v>
      </c>
      <c r="C195" s="353" t="s">
        <v>84</v>
      </c>
      <c r="D195" s="183">
        <v>2</v>
      </c>
      <c r="E195" s="975"/>
      <c r="F195" s="183">
        <f>+E195*D195</f>
        <v>0</v>
      </c>
      <c r="G195" s="1010"/>
      <c r="H195" s="1010"/>
      <c r="I195" s="1010"/>
      <c r="J195" s="1010"/>
      <c r="K195" s="1010"/>
      <c r="L195" s="1010"/>
      <c r="M195" s="1010"/>
      <c r="N195" s="1010"/>
      <c r="O195" s="1010"/>
      <c r="P195" s="1010"/>
      <c r="Q195" s="1010"/>
      <c r="R195" s="1010"/>
      <c r="S195" s="1010"/>
      <c r="T195" s="1010"/>
      <c r="U195" s="1010"/>
      <c r="V195" s="1010"/>
      <c r="W195" s="1010"/>
      <c r="X195" s="1010"/>
      <c r="Y195" s="1010"/>
      <c r="Z195" s="1010"/>
      <c r="AA195" s="221"/>
      <c r="AB195" s="221"/>
      <c r="AC195" s="221"/>
      <c r="AD195" s="221"/>
      <c r="AE195" s="221"/>
      <c r="AF195" s="221"/>
      <c r="AG195" s="221"/>
      <c r="AH195" s="221"/>
      <c r="AI195" s="221"/>
      <c r="AJ195" s="221"/>
      <c r="AK195" s="221"/>
      <c r="AL195" s="221"/>
      <c r="AM195" s="221"/>
      <c r="AN195" s="221"/>
      <c r="AO195" s="221"/>
      <c r="AP195" s="221"/>
      <c r="AQ195" s="221"/>
      <c r="AR195" s="221"/>
      <c r="AS195" s="221"/>
      <c r="AT195" s="221"/>
      <c r="AU195" s="221"/>
      <c r="AV195" s="221"/>
      <c r="AW195" s="221"/>
      <c r="AX195" s="221"/>
      <c r="AY195" s="221"/>
      <c r="AZ195" s="221"/>
      <c r="BA195" s="221"/>
      <c r="BB195" s="221"/>
      <c r="BC195" s="221"/>
      <c r="BD195" s="221"/>
      <c r="BE195" s="221"/>
      <c r="BF195" s="221"/>
      <c r="BG195" s="221"/>
      <c r="BH195" s="221"/>
      <c r="BI195" s="221"/>
      <c r="BJ195" s="221"/>
      <c r="BK195" s="221"/>
      <c r="BL195" s="221"/>
      <c r="BM195" s="221"/>
      <c r="BN195" s="221"/>
      <c r="BO195" s="221"/>
      <c r="BP195" s="221"/>
      <c r="BQ195" s="221"/>
      <c r="BR195" s="221"/>
      <c r="BS195" s="221"/>
      <c r="BT195" s="221"/>
      <c r="BU195" s="221"/>
      <c r="BV195" s="221"/>
      <c r="BW195" s="221"/>
      <c r="BX195" s="221"/>
      <c r="BY195" s="221"/>
      <c r="BZ195" s="221"/>
      <c r="CA195" s="221"/>
      <c r="CB195" s="221"/>
      <c r="CC195" s="221"/>
      <c r="CD195" s="221"/>
      <c r="CE195" s="221"/>
      <c r="CF195" s="221"/>
      <c r="CG195" s="221"/>
      <c r="CH195" s="221"/>
      <c r="CI195" s="221"/>
      <c r="CJ195" s="221"/>
      <c r="CK195" s="221"/>
      <c r="CL195" s="221"/>
      <c r="CM195" s="221"/>
      <c r="CN195" s="221"/>
      <c r="CO195" s="221"/>
      <c r="CP195" s="221"/>
      <c r="CQ195" s="221"/>
      <c r="CR195" s="221"/>
      <c r="CS195" s="221"/>
      <c r="CT195" s="221"/>
      <c r="CU195" s="221"/>
      <c r="CV195" s="221"/>
      <c r="CW195" s="221"/>
      <c r="CX195" s="221"/>
      <c r="CY195" s="221"/>
    </row>
    <row r="196" spans="1:103" s="354" customFormat="1" ht="25.5">
      <c r="A196" s="185"/>
      <c r="B196" s="226" t="s">
        <v>444</v>
      </c>
      <c r="C196" s="353"/>
      <c r="D196" s="183"/>
      <c r="E196" s="975"/>
      <c r="F196" s="183"/>
      <c r="G196" s="1010"/>
      <c r="H196" s="1010"/>
      <c r="I196" s="1010"/>
      <c r="J196" s="1010"/>
      <c r="K196" s="1010"/>
      <c r="L196" s="1010"/>
      <c r="M196" s="1010"/>
      <c r="N196" s="1010"/>
      <c r="O196" s="1010"/>
      <c r="P196" s="1010"/>
      <c r="Q196" s="1010"/>
      <c r="R196" s="1010"/>
      <c r="S196" s="1010"/>
      <c r="T196" s="1010"/>
      <c r="U196" s="1010"/>
      <c r="V196" s="1010"/>
      <c r="W196" s="1010"/>
      <c r="X196" s="1010"/>
      <c r="Y196" s="1010"/>
      <c r="Z196" s="1010"/>
      <c r="AA196" s="221"/>
      <c r="AB196" s="221"/>
      <c r="AC196" s="221"/>
      <c r="AD196" s="221"/>
      <c r="AE196" s="221"/>
      <c r="AF196" s="221"/>
      <c r="AG196" s="221"/>
      <c r="AH196" s="221"/>
      <c r="AI196" s="221"/>
      <c r="AJ196" s="221"/>
      <c r="AK196" s="221"/>
      <c r="AL196" s="221"/>
      <c r="AM196" s="221"/>
      <c r="AN196" s="221"/>
      <c r="AO196" s="221"/>
      <c r="AP196" s="221"/>
      <c r="AQ196" s="221"/>
      <c r="AR196" s="221"/>
      <c r="AS196" s="221"/>
      <c r="AT196" s="221"/>
      <c r="AU196" s="221"/>
      <c r="AV196" s="221"/>
      <c r="AW196" s="221"/>
      <c r="AX196" s="221"/>
      <c r="AY196" s="221"/>
      <c r="AZ196" s="221"/>
      <c r="BA196" s="221"/>
      <c r="BB196" s="221"/>
      <c r="BC196" s="221"/>
      <c r="BD196" s="221"/>
      <c r="BE196" s="221"/>
      <c r="BF196" s="221"/>
      <c r="BG196" s="221"/>
      <c r="BH196" s="221"/>
      <c r="BI196" s="221"/>
      <c r="BJ196" s="221"/>
      <c r="BK196" s="221"/>
      <c r="BL196" s="221"/>
      <c r="BM196" s="221"/>
      <c r="BN196" s="221"/>
      <c r="BO196" s="221"/>
      <c r="BP196" s="221"/>
      <c r="BQ196" s="221"/>
      <c r="BR196" s="221"/>
      <c r="BS196" s="221"/>
      <c r="BT196" s="221"/>
      <c r="BU196" s="221"/>
      <c r="BV196" s="221"/>
      <c r="BW196" s="221"/>
      <c r="BX196" s="221"/>
      <c r="BY196" s="221"/>
      <c r="BZ196" s="221"/>
      <c r="CA196" s="221"/>
      <c r="CB196" s="221"/>
      <c r="CC196" s="221"/>
      <c r="CD196" s="221"/>
      <c r="CE196" s="221"/>
      <c r="CF196" s="221"/>
      <c r="CG196" s="221"/>
      <c r="CH196" s="221"/>
      <c r="CI196" s="221"/>
      <c r="CJ196" s="221"/>
      <c r="CK196" s="221"/>
      <c r="CL196" s="221"/>
      <c r="CM196" s="221"/>
      <c r="CN196" s="221"/>
      <c r="CO196" s="221"/>
      <c r="CP196" s="221"/>
      <c r="CQ196" s="221"/>
      <c r="CR196" s="221"/>
      <c r="CS196" s="221"/>
      <c r="CT196" s="221"/>
      <c r="CU196" s="221"/>
      <c r="CV196" s="221"/>
      <c r="CW196" s="221"/>
      <c r="CX196" s="221"/>
      <c r="CY196" s="221"/>
    </row>
    <row r="197" spans="1:103" s="354" customFormat="1">
      <c r="A197" s="185"/>
      <c r="B197" s="226" t="s">
        <v>439</v>
      </c>
      <c r="C197" s="353" t="s">
        <v>84</v>
      </c>
      <c r="D197" s="183">
        <v>13</v>
      </c>
      <c r="E197" s="975"/>
      <c r="F197" s="183">
        <f>+E197*D197</f>
        <v>0</v>
      </c>
      <c r="G197" s="1010"/>
      <c r="H197" s="1010"/>
      <c r="I197" s="1010"/>
      <c r="J197" s="1010"/>
      <c r="K197" s="1010"/>
      <c r="L197" s="1010"/>
      <c r="M197" s="1010"/>
      <c r="N197" s="1010"/>
      <c r="O197" s="1010"/>
      <c r="P197" s="1010"/>
      <c r="Q197" s="1010"/>
      <c r="R197" s="1010"/>
      <c r="S197" s="1010"/>
      <c r="T197" s="1010"/>
      <c r="U197" s="1010"/>
      <c r="V197" s="1010"/>
      <c r="W197" s="1010"/>
      <c r="X197" s="1010"/>
      <c r="Y197" s="1010"/>
      <c r="Z197" s="1010"/>
      <c r="AA197" s="221"/>
      <c r="AB197" s="221"/>
      <c r="AC197" s="221"/>
      <c r="AD197" s="221"/>
      <c r="AE197" s="221"/>
      <c r="AF197" s="221"/>
      <c r="AG197" s="221"/>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21"/>
      <c r="BD197" s="221"/>
      <c r="BE197" s="221"/>
      <c r="BF197" s="221"/>
      <c r="BG197" s="221"/>
      <c r="BH197" s="221"/>
      <c r="BI197" s="221"/>
      <c r="BJ197" s="221"/>
      <c r="BK197" s="221"/>
      <c r="BL197" s="221"/>
      <c r="BM197" s="221"/>
      <c r="BN197" s="221"/>
      <c r="BO197" s="221"/>
      <c r="BP197" s="221"/>
      <c r="BQ197" s="221"/>
      <c r="BR197" s="221"/>
      <c r="BS197" s="221"/>
      <c r="BT197" s="221"/>
      <c r="BU197" s="221"/>
      <c r="BV197" s="221"/>
      <c r="BW197" s="221"/>
      <c r="BX197" s="221"/>
      <c r="BY197" s="221"/>
      <c r="BZ197" s="221"/>
      <c r="CA197" s="221"/>
      <c r="CB197" s="221"/>
      <c r="CC197" s="221"/>
      <c r="CD197" s="221"/>
      <c r="CE197" s="221"/>
      <c r="CF197" s="221"/>
      <c r="CG197" s="221"/>
      <c r="CH197" s="221"/>
      <c r="CI197" s="221"/>
      <c r="CJ197" s="221"/>
      <c r="CK197" s="221"/>
      <c r="CL197" s="221"/>
      <c r="CM197" s="221"/>
      <c r="CN197" s="221"/>
      <c r="CO197" s="221"/>
      <c r="CP197" s="221"/>
      <c r="CQ197" s="221"/>
      <c r="CR197" s="221"/>
      <c r="CS197" s="221"/>
      <c r="CT197" s="221"/>
      <c r="CU197" s="221"/>
      <c r="CV197" s="221"/>
      <c r="CW197" s="221"/>
      <c r="CX197" s="221"/>
      <c r="CY197" s="221"/>
    </row>
    <row r="198" spans="1:103" s="354" customFormat="1">
      <c r="A198" s="185"/>
      <c r="B198" s="226" t="s">
        <v>443</v>
      </c>
      <c r="C198" s="353" t="s">
        <v>84</v>
      </c>
      <c r="D198" s="183">
        <v>2</v>
      </c>
      <c r="E198" s="975"/>
      <c r="F198" s="183">
        <f>+E198*D198</f>
        <v>0</v>
      </c>
      <c r="G198" s="1010"/>
      <c r="H198" s="1010"/>
      <c r="I198" s="1010"/>
      <c r="J198" s="1010"/>
      <c r="K198" s="1010"/>
      <c r="L198" s="1010"/>
      <c r="M198" s="1010"/>
      <c r="N198" s="1010"/>
      <c r="O198" s="1010"/>
      <c r="P198" s="1010"/>
      <c r="Q198" s="1010"/>
      <c r="R198" s="1010"/>
      <c r="S198" s="1010"/>
      <c r="T198" s="1010"/>
      <c r="U198" s="1010"/>
      <c r="V198" s="1010"/>
      <c r="W198" s="1010"/>
      <c r="X198" s="1010"/>
      <c r="Y198" s="1010"/>
      <c r="Z198" s="1010"/>
      <c r="AA198" s="221"/>
      <c r="AB198" s="221"/>
      <c r="AC198" s="221"/>
      <c r="AD198" s="221"/>
      <c r="AE198" s="221"/>
      <c r="AF198" s="221"/>
      <c r="AG198" s="221"/>
      <c r="AH198" s="221"/>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21"/>
      <c r="BD198" s="221"/>
      <c r="BE198" s="221"/>
      <c r="BF198" s="221"/>
      <c r="BG198" s="221"/>
      <c r="BH198" s="221"/>
      <c r="BI198" s="221"/>
      <c r="BJ198" s="221"/>
      <c r="BK198" s="221"/>
      <c r="BL198" s="221"/>
      <c r="BM198" s="221"/>
      <c r="BN198" s="221"/>
      <c r="BO198" s="221"/>
      <c r="BP198" s="221"/>
      <c r="BQ198" s="221"/>
      <c r="BR198" s="221"/>
      <c r="BS198" s="221"/>
      <c r="BT198" s="221"/>
      <c r="BU198" s="221"/>
      <c r="BV198" s="221"/>
      <c r="BW198" s="221"/>
      <c r="BX198" s="221"/>
      <c r="BY198" s="221"/>
      <c r="BZ198" s="221"/>
      <c r="CA198" s="221"/>
      <c r="CB198" s="221"/>
      <c r="CC198" s="221"/>
      <c r="CD198" s="221"/>
      <c r="CE198" s="221"/>
      <c r="CF198" s="221"/>
      <c r="CG198" s="221"/>
      <c r="CH198" s="221"/>
      <c r="CI198" s="221"/>
      <c r="CJ198" s="221"/>
      <c r="CK198" s="221"/>
      <c r="CL198" s="221"/>
      <c r="CM198" s="221"/>
      <c r="CN198" s="221"/>
      <c r="CO198" s="221"/>
      <c r="CP198" s="221"/>
      <c r="CQ198" s="221"/>
      <c r="CR198" s="221"/>
      <c r="CS198" s="221"/>
      <c r="CT198" s="221"/>
      <c r="CU198" s="221"/>
      <c r="CV198" s="221"/>
      <c r="CW198" s="221"/>
      <c r="CX198" s="221"/>
      <c r="CY198" s="221"/>
    </row>
    <row r="199" spans="1:103" s="354" customFormat="1">
      <c r="A199" s="185"/>
      <c r="B199" s="226" t="s">
        <v>445</v>
      </c>
      <c r="C199" s="353"/>
      <c r="D199" s="183"/>
      <c r="E199" s="975"/>
      <c r="F199" s="183"/>
      <c r="G199" s="1010"/>
      <c r="H199" s="1010"/>
      <c r="I199" s="1010"/>
      <c r="J199" s="1010"/>
      <c r="K199" s="1010"/>
      <c r="L199" s="1010"/>
      <c r="M199" s="1010"/>
      <c r="N199" s="1010"/>
      <c r="O199" s="1010"/>
      <c r="P199" s="1010"/>
      <c r="Q199" s="1010"/>
      <c r="R199" s="1010"/>
      <c r="S199" s="1010"/>
      <c r="T199" s="1010"/>
      <c r="U199" s="1010"/>
      <c r="V199" s="1010"/>
      <c r="W199" s="1010"/>
      <c r="X199" s="1010"/>
      <c r="Y199" s="1010"/>
      <c r="Z199" s="1010"/>
      <c r="AA199" s="221"/>
      <c r="AB199" s="221"/>
      <c r="AC199" s="221"/>
      <c r="AD199" s="221"/>
      <c r="AE199" s="221"/>
      <c r="AF199" s="221"/>
      <c r="AG199" s="221"/>
      <c r="AH199" s="221"/>
      <c r="AI199" s="221"/>
      <c r="AJ199" s="221"/>
      <c r="AK199" s="221"/>
      <c r="AL199" s="221"/>
      <c r="AM199" s="221"/>
      <c r="AN199" s="221"/>
      <c r="AO199" s="221"/>
      <c r="AP199" s="221"/>
      <c r="AQ199" s="221"/>
      <c r="AR199" s="221"/>
      <c r="AS199" s="221"/>
      <c r="AT199" s="221"/>
      <c r="AU199" s="221"/>
      <c r="AV199" s="221"/>
      <c r="AW199" s="221"/>
      <c r="AX199" s="221"/>
      <c r="AY199" s="221"/>
      <c r="AZ199" s="221"/>
      <c r="BA199" s="221"/>
      <c r="BB199" s="221"/>
      <c r="BC199" s="221"/>
      <c r="BD199" s="221"/>
      <c r="BE199" s="221"/>
      <c r="BF199" s="221"/>
      <c r="BG199" s="221"/>
      <c r="BH199" s="221"/>
      <c r="BI199" s="221"/>
      <c r="BJ199" s="221"/>
      <c r="BK199" s="221"/>
      <c r="BL199" s="221"/>
      <c r="BM199" s="221"/>
      <c r="BN199" s="221"/>
      <c r="BO199" s="221"/>
      <c r="BP199" s="221"/>
      <c r="BQ199" s="221"/>
      <c r="BR199" s="221"/>
      <c r="BS199" s="221"/>
      <c r="BT199" s="221"/>
      <c r="BU199" s="221"/>
      <c r="BV199" s="221"/>
      <c r="BW199" s="221"/>
      <c r="BX199" s="221"/>
      <c r="BY199" s="221"/>
      <c r="BZ199" s="221"/>
      <c r="CA199" s="221"/>
      <c r="CB199" s="221"/>
      <c r="CC199" s="221"/>
      <c r="CD199" s="221"/>
      <c r="CE199" s="221"/>
      <c r="CF199" s="221"/>
      <c r="CG199" s="221"/>
      <c r="CH199" s="221"/>
      <c r="CI199" s="221"/>
      <c r="CJ199" s="221"/>
      <c r="CK199" s="221"/>
      <c r="CL199" s="221"/>
      <c r="CM199" s="221"/>
      <c r="CN199" s="221"/>
      <c r="CO199" s="221"/>
      <c r="CP199" s="221"/>
      <c r="CQ199" s="221"/>
      <c r="CR199" s="221"/>
      <c r="CS199" s="221"/>
      <c r="CT199" s="221"/>
      <c r="CU199" s="221"/>
      <c r="CV199" s="221"/>
      <c r="CW199" s="221"/>
      <c r="CX199" s="221"/>
      <c r="CY199" s="221"/>
    </row>
    <row r="200" spans="1:103" s="354" customFormat="1">
      <c r="A200" s="185"/>
      <c r="B200" s="226" t="s">
        <v>446</v>
      </c>
      <c r="C200" s="353" t="s">
        <v>84</v>
      </c>
      <c r="D200" s="183">
        <v>1</v>
      </c>
      <c r="E200" s="975"/>
      <c r="F200" s="183">
        <f>+E200*D200</f>
        <v>0</v>
      </c>
      <c r="G200" s="1010"/>
      <c r="H200" s="1010"/>
      <c r="I200" s="1010"/>
      <c r="J200" s="1010"/>
      <c r="K200" s="1010"/>
      <c r="L200" s="1010"/>
      <c r="M200" s="1010"/>
      <c r="N200" s="1010"/>
      <c r="O200" s="1010"/>
      <c r="P200" s="1010"/>
      <c r="Q200" s="1010"/>
      <c r="R200" s="1010"/>
      <c r="S200" s="1010"/>
      <c r="T200" s="1010"/>
      <c r="U200" s="1010"/>
      <c r="V200" s="1010"/>
      <c r="W200" s="1010"/>
      <c r="X200" s="1010"/>
      <c r="Y200" s="1010"/>
      <c r="Z200" s="1010"/>
      <c r="AA200" s="221"/>
      <c r="AB200" s="221"/>
      <c r="AC200" s="221"/>
      <c r="AD200" s="221"/>
      <c r="AE200" s="221"/>
      <c r="AF200" s="221"/>
      <c r="AG200" s="221"/>
      <c r="AH200" s="221"/>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21"/>
      <c r="BD200" s="221"/>
      <c r="BE200" s="221"/>
      <c r="BF200" s="221"/>
      <c r="BG200" s="221"/>
      <c r="BH200" s="221"/>
      <c r="BI200" s="221"/>
      <c r="BJ200" s="221"/>
      <c r="BK200" s="221"/>
      <c r="BL200" s="221"/>
      <c r="BM200" s="221"/>
      <c r="BN200" s="221"/>
      <c r="BO200" s="221"/>
      <c r="BP200" s="221"/>
      <c r="BQ200" s="221"/>
      <c r="BR200" s="221"/>
      <c r="BS200" s="221"/>
      <c r="BT200" s="221"/>
      <c r="BU200" s="221"/>
      <c r="BV200" s="221"/>
      <c r="BW200" s="221"/>
      <c r="BX200" s="221"/>
      <c r="BY200" s="221"/>
      <c r="BZ200" s="221"/>
      <c r="CA200" s="221"/>
      <c r="CB200" s="221"/>
      <c r="CC200" s="221"/>
      <c r="CD200" s="221"/>
      <c r="CE200" s="221"/>
      <c r="CF200" s="221"/>
      <c r="CG200" s="221"/>
      <c r="CH200" s="221"/>
      <c r="CI200" s="221"/>
      <c r="CJ200" s="221"/>
      <c r="CK200" s="221"/>
      <c r="CL200" s="221"/>
      <c r="CM200" s="221"/>
      <c r="CN200" s="221"/>
      <c r="CO200" s="221"/>
      <c r="CP200" s="221"/>
      <c r="CQ200" s="221"/>
      <c r="CR200" s="221"/>
      <c r="CS200" s="221"/>
      <c r="CT200" s="221"/>
      <c r="CU200" s="221"/>
      <c r="CV200" s="221"/>
      <c r="CW200" s="221"/>
      <c r="CX200" s="221"/>
      <c r="CY200" s="221"/>
    </row>
    <row r="201" spans="1:103" s="354" customFormat="1">
      <c r="A201" s="185"/>
      <c r="B201" s="226" t="s">
        <v>443</v>
      </c>
      <c r="C201" s="353" t="s">
        <v>84</v>
      </c>
      <c r="D201" s="183">
        <v>2</v>
      </c>
      <c r="E201" s="975"/>
      <c r="F201" s="183">
        <f>+E201*D201</f>
        <v>0</v>
      </c>
      <c r="G201" s="1010"/>
      <c r="H201" s="1010"/>
      <c r="I201" s="1010"/>
      <c r="J201" s="1010"/>
      <c r="K201" s="1010"/>
      <c r="L201" s="1010"/>
      <c r="M201" s="1010"/>
      <c r="N201" s="1010"/>
      <c r="O201" s="1010"/>
      <c r="P201" s="1010"/>
      <c r="Q201" s="1010"/>
      <c r="R201" s="1010"/>
      <c r="S201" s="1010"/>
      <c r="T201" s="1010"/>
      <c r="U201" s="1010"/>
      <c r="V201" s="1010"/>
      <c r="W201" s="1010"/>
      <c r="X201" s="1010"/>
      <c r="Y201" s="1010"/>
      <c r="Z201" s="1010"/>
      <c r="AA201" s="221"/>
      <c r="AB201" s="221"/>
      <c r="AC201" s="221"/>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c r="BH201" s="221"/>
      <c r="BI201" s="221"/>
      <c r="BJ201" s="221"/>
      <c r="BK201" s="221"/>
      <c r="BL201" s="221"/>
      <c r="BM201" s="221"/>
      <c r="BN201" s="221"/>
      <c r="BO201" s="221"/>
      <c r="BP201" s="221"/>
      <c r="BQ201" s="221"/>
      <c r="BR201" s="221"/>
      <c r="BS201" s="221"/>
      <c r="BT201" s="221"/>
      <c r="BU201" s="221"/>
      <c r="BV201" s="221"/>
      <c r="BW201" s="221"/>
      <c r="BX201" s="221"/>
      <c r="BY201" s="221"/>
      <c r="BZ201" s="221"/>
      <c r="CA201" s="221"/>
      <c r="CB201" s="221"/>
      <c r="CC201" s="221"/>
      <c r="CD201" s="221"/>
      <c r="CE201" s="221"/>
      <c r="CF201" s="221"/>
      <c r="CG201" s="221"/>
      <c r="CH201" s="221"/>
      <c r="CI201" s="221"/>
      <c r="CJ201" s="221"/>
      <c r="CK201" s="221"/>
      <c r="CL201" s="221"/>
      <c r="CM201" s="221"/>
      <c r="CN201" s="221"/>
      <c r="CO201" s="221"/>
      <c r="CP201" s="221"/>
      <c r="CQ201" s="221"/>
      <c r="CR201" s="221"/>
      <c r="CS201" s="221"/>
      <c r="CT201" s="221"/>
      <c r="CU201" s="221"/>
      <c r="CV201" s="221"/>
      <c r="CW201" s="221"/>
      <c r="CX201" s="221"/>
      <c r="CY201" s="221"/>
    </row>
    <row r="202" spans="1:103" s="354" customFormat="1">
      <c r="A202" s="185"/>
      <c r="B202" s="226" t="s">
        <v>447</v>
      </c>
      <c r="C202" s="353" t="s">
        <v>84</v>
      </c>
      <c r="D202" s="183">
        <v>2</v>
      </c>
      <c r="E202" s="975"/>
      <c r="F202" s="183">
        <f>+E202*D202</f>
        <v>0</v>
      </c>
      <c r="G202" s="1010"/>
      <c r="H202" s="1010"/>
      <c r="I202" s="1010"/>
      <c r="J202" s="1010"/>
      <c r="K202" s="1010"/>
      <c r="L202" s="1010"/>
      <c r="M202" s="1010"/>
      <c r="N202" s="1010"/>
      <c r="O202" s="1010"/>
      <c r="P202" s="1010"/>
      <c r="Q202" s="1010"/>
      <c r="R202" s="1010"/>
      <c r="S202" s="1010"/>
      <c r="T202" s="1010"/>
      <c r="U202" s="1010"/>
      <c r="V202" s="1010"/>
      <c r="W202" s="1010"/>
      <c r="X202" s="1010"/>
      <c r="Y202" s="1010"/>
      <c r="Z202" s="1010"/>
      <c r="AA202" s="221"/>
      <c r="AB202" s="221"/>
      <c r="AC202" s="221"/>
      <c r="AD202" s="221"/>
      <c r="AE202" s="221"/>
      <c r="AF202" s="221"/>
      <c r="AG202" s="221"/>
      <c r="AH202" s="221"/>
      <c r="AI202" s="221"/>
      <c r="AJ202" s="221"/>
      <c r="AK202" s="221"/>
      <c r="AL202" s="221"/>
      <c r="AM202" s="221"/>
      <c r="AN202" s="221"/>
      <c r="AO202" s="221"/>
      <c r="AP202" s="221"/>
      <c r="AQ202" s="221"/>
      <c r="AR202" s="221"/>
      <c r="AS202" s="221"/>
      <c r="AT202" s="221"/>
      <c r="AU202" s="221"/>
      <c r="AV202" s="221"/>
      <c r="AW202" s="221"/>
      <c r="AX202" s="221"/>
      <c r="AY202" s="221"/>
      <c r="AZ202" s="221"/>
      <c r="BA202" s="221"/>
      <c r="BB202" s="221"/>
      <c r="BC202" s="221"/>
      <c r="BD202" s="221"/>
      <c r="BE202" s="221"/>
      <c r="BF202" s="221"/>
      <c r="BG202" s="221"/>
      <c r="BH202" s="221"/>
      <c r="BI202" s="221"/>
      <c r="BJ202" s="221"/>
      <c r="BK202" s="221"/>
      <c r="BL202" s="221"/>
      <c r="BM202" s="221"/>
      <c r="BN202" s="221"/>
      <c r="BO202" s="221"/>
      <c r="BP202" s="221"/>
      <c r="BQ202" s="221"/>
      <c r="BR202" s="221"/>
      <c r="BS202" s="221"/>
      <c r="BT202" s="221"/>
      <c r="BU202" s="221"/>
      <c r="BV202" s="221"/>
      <c r="BW202" s="221"/>
      <c r="BX202" s="221"/>
      <c r="BY202" s="221"/>
      <c r="BZ202" s="221"/>
      <c r="CA202" s="221"/>
      <c r="CB202" s="221"/>
      <c r="CC202" s="221"/>
      <c r="CD202" s="221"/>
      <c r="CE202" s="221"/>
      <c r="CF202" s="221"/>
      <c r="CG202" s="221"/>
      <c r="CH202" s="221"/>
      <c r="CI202" s="221"/>
      <c r="CJ202" s="221"/>
      <c r="CK202" s="221"/>
      <c r="CL202" s="221"/>
      <c r="CM202" s="221"/>
      <c r="CN202" s="221"/>
      <c r="CO202" s="221"/>
      <c r="CP202" s="221"/>
      <c r="CQ202" s="221"/>
      <c r="CR202" s="221"/>
      <c r="CS202" s="221"/>
      <c r="CT202" s="221"/>
      <c r="CU202" s="221"/>
      <c r="CV202" s="221"/>
      <c r="CW202" s="221"/>
      <c r="CX202" s="221"/>
      <c r="CY202" s="221"/>
    </row>
    <row r="203" spans="1:103" s="354" customFormat="1">
      <c r="A203" s="185"/>
      <c r="B203" s="226" t="s">
        <v>441</v>
      </c>
      <c r="C203" s="353" t="s">
        <v>84</v>
      </c>
      <c r="D203" s="183">
        <v>1</v>
      </c>
      <c r="E203" s="975"/>
      <c r="F203" s="183">
        <f>+E203*D203</f>
        <v>0</v>
      </c>
      <c r="G203" s="1010"/>
      <c r="H203" s="1010"/>
      <c r="I203" s="1010"/>
      <c r="J203" s="1010"/>
      <c r="K203" s="1010"/>
      <c r="L203" s="1010"/>
      <c r="M203" s="1010"/>
      <c r="N203" s="1010"/>
      <c r="O203" s="1010"/>
      <c r="P203" s="1010"/>
      <c r="Q203" s="1010"/>
      <c r="R203" s="1010"/>
      <c r="S203" s="1010"/>
      <c r="T203" s="1010"/>
      <c r="U203" s="1010"/>
      <c r="V203" s="1010"/>
      <c r="W203" s="1010"/>
      <c r="X203" s="1010"/>
      <c r="Y203" s="1010"/>
      <c r="Z203" s="1010"/>
      <c r="AA203" s="221"/>
      <c r="AB203" s="221"/>
      <c r="AC203" s="221"/>
      <c r="AD203" s="221"/>
      <c r="AE203" s="221"/>
      <c r="AF203" s="221"/>
      <c r="AG203" s="221"/>
      <c r="AH203" s="221"/>
      <c r="AI203" s="221"/>
      <c r="AJ203" s="221"/>
      <c r="AK203" s="221"/>
      <c r="AL203" s="221"/>
      <c r="AM203" s="221"/>
      <c r="AN203" s="221"/>
      <c r="AO203" s="221"/>
      <c r="AP203" s="221"/>
      <c r="AQ203" s="221"/>
      <c r="AR203" s="221"/>
      <c r="AS203" s="221"/>
      <c r="AT203" s="221"/>
      <c r="AU203" s="221"/>
      <c r="AV203" s="221"/>
      <c r="AW203" s="221"/>
      <c r="AX203" s="221"/>
      <c r="AY203" s="221"/>
      <c r="AZ203" s="221"/>
      <c r="BA203" s="221"/>
      <c r="BB203" s="221"/>
      <c r="BC203" s="221"/>
      <c r="BD203" s="221"/>
      <c r="BE203" s="221"/>
      <c r="BF203" s="221"/>
      <c r="BG203" s="221"/>
      <c r="BH203" s="221"/>
      <c r="BI203" s="221"/>
      <c r="BJ203" s="221"/>
      <c r="BK203" s="221"/>
      <c r="BL203" s="221"/>
      <c r="BM203" s="221"/>
      <c r="BN203" s="221"/>
      <c r="BO203" s="221"/>
      <c r="BP203" s="221"/>
      <c r="BQ203" s="221"/>
      <c r="BR203" s="221"/>
      <c r="BS203" s="221"/>
      <c r="BT203" s="221"/>
      <c r="BU203" s="221"/>
      <c r="BV203" s="221"/>
      <c r="BW203" s="221"/>
      <c r="BX203" s="221"/>
      <c r="BY203" s="221"/>
      <c r="BZ203" s="221"/>
      <c r="CA203" s="221"/>
      <c r="CB203" s="221"/>
      <c r="CC203" s="221"/>
      <c r="CD203" s="221"/>
      <c r="CE203" s="221"/>
      <c r="CF203" s="221"/>
      <c r="CG203" s="221"/>
      <c r="CH203" s="221"/>
      <c r="CI203" s="221"/>
      <c r="CJ203" s="221"/>
      <c r="CK203" s="221"/>
      <c r="CL203" s="221"/>
      <c r="CM203" s="221"/>
      <c r="CN203" s="221"/>
      <c r="CO203" s="221"/>
      <c r="CP203" s="221"/>
      <c r="CQ203" s="221"/>
      <c r="CR203" s="221"/>
      <c r="CS203" s="221"/>
      <c r="CT203" s="221"/>
      <c r="CU203" s="221"/>
      <c r="CV203" s="221"/>
      <c r="CW203" s="221"/>
      <c r="CX203" s="221"/>
      <c r="CY203" s="221"/>
    </row>
    <row r="204" spans="1:103" s="354" customFormat="1">
      <c r="A204" s="185"/>
      <c r="B204" s="226" t="s">
        <v>448</v>
      </c>
      <c r="C204" s="353"/>
      <c r="D204" s="183"/>
      <c r="E204" s="975"/>
      <c r="F204" s="183"/>
      <c r="G204" s="1010"/>
      <c r="H204" s="1010"/>
      <c r="I204" s="1010"/>
      <c r="J204" s="1010"/>
      <c r="K204" s="1010"/>
      <c r="L204" s="1010"/>
      <c r="M204" s="1010"/>
      <c r="N204" s="1010"/>
      <c r="O204" s="1010"/>
      <c r="P204" s="1010"/>
      <c r="Q204" s="1010"/>
      <c r="R204" s="1010"/>
      <c r="S204" s="1010"/>
      <c r="T204" s="1010"/>
      <c r="U204" s="1010"/>
      <c r="V204" s="1010"/>
      <c r="W204" s="1010"/>
      <c r="X204" s="1010"/>
      <c r="Y204" s="1010"/>
      <c r="Z204" s="1010"/>
      <c r="AA204" s="221"/>
      <c r="AB204" s="221"/>
      <c r="AC204" s="221"/>
      <c r="AD204" s="221"/>
      <c r="AE204" s="221"/>
      <c r="AF204" s="221"/>
      <c r="AG204" s="221"/>
      <c r="AH204" s="221"/>
      <c r="AI204" s="221"/>
      <c r="AJ204" s="221"/>
      <c r="AK204" s="221"/>
      <c r="AL204" s="221"/>
      <c r="AM204" s="221"/>
      <c r="AN204" s="221"/>
      <c r="AO204" s="221"/>
      <c r="AP204" s="221"/>
      <c r="AQ204" s="221"/>
      <c r="AR204" s="221"/>
      <c r="AS204" s="221"/>
      <c r="AT204" s="221"/>
      <c r="AU204" s="221"/>
      <c r="AV204" s="221"/>
      <c r="AW204" s="221"/>
      <c r="AX204" s="221"/>
      <c r="AY204" s="221"/>
      <c r="AZ204" s="221"/>
      <c r="BA204" s="221"/>
      <c r="BB204" s="221"/>
      <c r="BC204" s="221"/>
      <c r="BD204" s="221"/>
      <c r="BE204" s="221"/>
      <c r="BF204" s="221"/>
      <c r="BG204" s="221"/>
      <c r="BH204" s="221"/>
      <c r="BI204" s="221"/>
      <c r="BJ204" s="221"/>
      <c r="BK204" s="221"/>
      <c r="BL204" s="221"/>
      <c r="BM204" s="221"/>
      <c r="BN204" s="221"/>
      <c r="BO204" s="221"/>
      <c r="BP204" s="221"/>
      <c r="BQ204" s="221"/>
      <c r="BR204" s="221"/>
      <c r="BS204" s="221"/>
      <c r="BT204" s="221"/>
      <c r="BU204" s="221"/>
      <c r="BV204" s="221"/>
      <c r="BW204" s="221"/>
      <c r="BX204" s="221"/>
      <c r="BY204" s="221"/>
      <c r="BZ204" s="221"/>
      <c r="CA204" s="221"/>
      <c r="CB204" s="221"/>
      <c r="CC204" s="221"/>
      <c r="CD204" s="221"/>
      <c r="CE204" s="221"/>
      <c r="CF204" s="221"/>
      <c r="CG204" s="221"/>
      <c r="CH204" s="221"/>
      <c r="CI204" s="221"/>
      <c r="CJ204" s="221"/>
      <c r="CK204" s="221"/>
      <c r="CL204" s="221"/>
      <c r="CM204" s="221"/>
      <c r="CN204" s="221"/>
      <c r="CO204" s="221"/>
      <c r="CP204" s="221"/>
      <c r="CQ204" s="221"/>
      <c r="CR204" s="221"/>
      <c r="CS204" s="221"/>
      <c r="CT204" s="221"/>
      <c r="CU204" s="221"/>
      <c r="CV204" s="221"/>
      <c r="CW204" s="221"/>
      <c r="CX204" s="221"/>
      <c r="CY204" s="221"/>
    </row>
    <row r="205" spans="1:103" s="354" customFormat="1">
      <c r="A205" s="185"/>
      <c r="B205" s="226" t="s">
        <v>441</v>
      </c>
      <c r="C205" s="353" t="s">
        <v>84</v>
      </c>
      <c r="D205" s="183">
        <v>3</v>
      </c>
      <c r="E205" s="975"/>
      <c r="F205" s="183">
        <f>+E205*D205</f>
        <v>0</v>
      </c>
      <c r="G205" s="1010"/>
      <c r="H205" s="1010"/>
      <c r="I205" s="1010"/>
      <c r="J205" s="1010"/>
      <c r="K205" s="1010"/>
      <c r="L205" s="1010"/>
      <c r="M205" s="1010"/>
      <c r="N205" s="1010"/>
      <c r="O205" s="1010"/>
      <c r="P205" s="1010"/>
      <c r="Q205" s="1010"/>
      <c r="R205" s="1010"/>
      <c r="S205" s="1010"/>
      <c r="T205" s="1010"/>
      <c r="U205" s="1010"/>
      <c r="V205" s="1010"/>
      <c r="W205" s="1010"/>
      <c r="X205" s="1010"/>
      <c r="Y205" s="1010"/>
      <c r="Z205" s="1010"/>
      <c r="AA205" s="221"/>
      <c r="AB205" s="221"/>
      <c r="AC205" s="221"/>
      <c r="AD205" s="221"/>
      <c r="AE205" s="221"/>
      <c r="AF205" s="221"/>
      <c r="AG205" s="221"/>
      <c r="AH205" s="221"/>
      <c r="AI205" s="221"/>
      <c r="AJ205" s="221"/>
      <c r="AK205" s="221"/>
      <c r="AL205" s="221"/>
      <c r="AM205" s="221"/>
      <c r="AN205" s="221"/>
      <c r="AO205" s="221"/>
      <c r="AP205" s="221"/>
      <c r="AQ205" s="221"/>
      <c r="AR205" s="221"/>
      <c r="AS205" s="221"/>
      <c r="AT205" s="221"/>
      <c r="AU205" s="221"/>
      <c r="AV205" s="221"/>
      <c r="AW205" s="221"/>
      <c r="AX205" s="221"/>
      <c r="AY205" s="221"/>
      <c r="AZ205" s="221"/>
      <c r="BA205" s="221"/>
      <c r="BB205" s="221"/>
      <c r="BC205" s="221"/>
      <c r="BD205" s="221"/>
      <c r="BE205" s="221"/>
      <c r="BF205" s="221"/>
      <c r="BG205" s="221"/>
      <c r="BH205" s="221"/>
      <c r="BI205" s="221"/>
      <c r="BJ205" s="221"/>
      <c r="BK205" s="221"/>
      <c r="BL205" s="221"/>
      <c r="BM205" s="221"/>
      <c r="BN205" s="221"/>
      <c r="BO205" s="221"/>
      <c r="BP205" s="221"/>
      <c r="BQ205" s="221"/>
      <c r="BR205" s="221"/>
      <c r="BS205" s="221"/>
      <c r="BT205" s="221"/>
      <c r="BU205" s="221"/>
      <c r="BV205" s="221"/>
      <c r="BW205" s="221"/>
      <c r="BX205" s="221"/>
      <c r="BY205" s="221"/>
      <c r="BZ205" s="221"/>
      <c r="CA205" s="221"/>
      <c r="CB205" s="221"/>
      <c r="CC205" s="221"/>
      <c r="CD205" s="221"/>
      <c r="CE205" s="221"/>
      <c r="CF205" s="221"/>
      <c r="CG205" s="221"/>
      <c r="CH205" s="221"/>
      <c r="CI205" s="221"/>
      <c r="CJ205" s="221"/>
      <c r="CK205" s="221"/>
      <c r="CL205" s="221"/>
      <c r="CM205" s="221"/>
      <c r="CN205" s="221"/>
      <c r="CO205" s="221"/>
      <c r="CP205" s="221"/>
      <c r="CQ205" s="221"/>
      <c r="CR205" s="221"/>
      <c r="CS205" s="221"/>
      <c r="CT205" s="221"/>
      <c r="CU205" s="221"/>
      <c r="CV205" s="221"/>
      <c r="CW205" s="221"/>
      <c r="CX205" s="221"/>
      <c r="CY205" s="221"/>
    </row>
    <row r="206" spans="1:103" s="354" customFormat="1" ht="25.5">
      <c r="A206" s="185"/>
      <c r="B206" s="226" t="s">
        <v>449</v>
      </c>
      <c r="C206" s="353" t="s">
        <v>96</v>
      </c>
      <c r="D206" s="183">
        <f>2.24+1.44+1.04+0.26+0.32+0.7+0.58+0.72+1.92+3.3+0.31+7+14+18</f>
        <v>51.83</v>
      </c>
      <c r="E206" s="975"/>
      <c r="F206" s="183">
        <f>+E206*D206</f>
        <v>0</v>
      </c>
      <c r="G206" s="1010"/>
      <c r="H206" s="1010"/>
      <c r="I206" s="1010"/>
      <c r="J206" s="1010"/>
      <c r="K206" s="1010"/>
      <c r="L206" s="1010"/>
      <c r="M206" s="1010"/>
      <c r="N206" s="1010"/>
      <c r="O206" s="1010"/>
      <c r="P206" s="1010"/>
      <c r="Q206" s="1010"/>
      <c r="R206" s="1010"/>
      <c r="S206" s="1010"/>
      <c r="T206" s="1010"/>
      <c r="U206" s="1010"/>
      <c r="V206" s="1010"/>
      <c r="W206" s="1010"/>
      <c r="X206" s="1010"/>
      <c r="Y206" s="1010"/>
      <c r="Z206" s="1010"/>
      <c r="AA206" s="221"/>
      <c r="AB206" s="221"/>
      <c r="AC206" s="221"/>
      <c r="AD206" s="221"/>
      <c r="AE206" s="221"/>
      <c r="AF206" s="221"/>
      <c r="AG206" s="221"/>
      <c r="AH206" s="221"/>
      <c r="AI206" s="221"/>
      <c r="AJ206" s="221"/>
      <c r="AK206" s="221"/>
      <c r="AL206" s="221"/>
      <c r="AM206" s="221"/>
      <c r="AN206" s="221"/>
      <c r="AO206" s="221"/>
      <c r="AP206" s="221"/>
      <c r="AQ206" s="221"/>
      <c r="AR206" s="221"/>
      <c r="AS206" s="221"/>
      <c r="AT206" s="221"/>
      <c r="AU206" s="221"/>
      <c r="AV206" s="221"/>
      <c r="AW206" s="221"/>
      <c r="AX206" s="221"/>
      <c r="AY206" s="221"/>
      <c r="AZ206" s="221"/>
      <c r="BA206" s="221"/>
      <c r="BB206" s="221"/>
      <c r="BC206" s="221"/>
      <c r="BD206" s="221"/>
      <c r="BE206" s="221"/>
      <c r="BF206" s="221"/>
      <c r="BG206" s="221"/>
      <c r="BH206" s="221"/>
      <c r="BI206" s="221"/>
      <c r="BJ206" s="221"/>
      <c r="BK206" s="221"/>
      <c r="BL206" s="221"/>
      <c r="BM206" s="221"/>
      <c r="BN206" s="221"/>
      <c r="BO206" s="221"/>
      <c r="BP206" s="221"/>
      <c r="BQ206" s="221"/>
      <c r="BR206" s="221"/>
      <c r="BS206" s="221"/>
      <c r="BT206" s="221"/>
      <c r="BU206" s="221"/>
      <c r="BV206" s="221"/>
      <c r="BW206" s="221"/>
      <c r="BX206" s="221"/>
      <c r="BY206" s="221"/>
      <c r="BZ206" s="221"/>
      <c r="CA206" s="221"/>
      <c r="CB206" s="221"/>
      <c r="CC206" s="221"/>
      <c r="CD206" s="221"/>
      <c r="CE206" s="221"/>
      <c r="CF206" s="221"/>
      <c r="CG206" s="221"/>
      <c r="CH206" s="221"/>
      <c r="CI206" s="221"/>
      <c r="CJ206" s="221"/>
      <c r="CK206" s="221"/>
      <c r="CL206" s="221"/>
      <c r="CM206" s="221"/>
      <c r="CN206" s="221"/>
      <c r="CO206" s="221"/>
      <c r="CP206" s="221"/>
      <c r="CQ206" s="221"/>
      <c r="CR206" s="221"/>
      <c r="CS206" s="221"/>
      <c r="CT206" s="221"/>
      <c r="CU206" s="221"/>
      <c r="CV206" s="221"/>
      <c r="CW206" s="221"/>
      <c r="CX206" s="221"/>
      <c r="CY206" s="221"/>
    </row>
    <row r="207" spans="1:103" s="354" customFormat="1">
      <c r="A207" s="185"/>
      <c r="B207" s="226"/>
      <c r="C207" s="353"/>
      <c r="D207" s="183"/>
      <c r="E207" s="975"/>
      <c r="F207" s="183"/>
      <c r="G207" s="1010"/>
      <c r="H207" s="1010"/>
      <c r="I207" s="1010"/>
      <c r="J207" s="1010"/>
      <c r="K207" s="1010"/>
      <c r="L207" s="1010"/>
      <c r="M207" s="1010"/>
      <c r="N207" s="1010"/>
      <c r="O207" s="1010"/>
      <c r="P207" s="1010"/>
      <c r="Q207" s="1010"/>
      <c r="R207" s="1010"/>
      <c r="S207" s="1010"/>
      <c r="T207" s="1010"/>
      <c r="U207" s="1010"/>
      <c r="V207" s="1010"/>
      <c r="W207" s="1010"/>
      <c r="X207" s="1010"/>
      <c r="Y207" s="1010"/>
      <c r="Z207" s="1010"/>
      <c r="AA207" s="221"/>
      <c r="AB207" s="221"/>
      <c r="AC207" s="221"/>
      <c r="AD207" s="221"/>
      <c r="AE207" s="221"/>
      <c r="AF207" s="221"/>
      <c r="AG207" s="221"/>
      <c r="AH207" s="221"/>
      <c r="AI207" s="221"/>
      <c r="AJ207" s="221"/>
      <c r="AK207" s="221"/>
      <c r="AL207" s="221"/>
      <c r="AM207" s="221"/>
      <c r="AN207" s="221"/>
      <c r="AO207" s="221"/>
      <c r="AP207" s="221"/>
      <c r="AQ207" s="221"/>
      <c r="AR207" s="221"/>
      <c r="AS207" s="221"/>
      <c r="AT207" s="221"/>
      <c r="AU207" s="221"/>
      <c r="AV207" s="221"/>
      <c r="AW207" s="221"/>
      <c r="AX207" s="221"/>
      <c r="AY207" s="221"/>
      <c r="AZ207" s="221"/>
      <c r="BA207" s="221"/>
      <c r="BB207" s="221"/>
      <c r="BC207" s="221"/>
      <c r="BD207" s="221"/>
      <c r="BE207" s="221"/>
      <c r="BF207" s="221"/>
      <c r="BG207" s="221"/>
      <c r="BH207" s="221"/>
      <c r="BI207" s="221"/>
      <c r="BJ207" s="221"/>
      <c r="BK207" s="221"/>
      <c r="BL207" s="221"/>
      <c r="BM207" s="221"/>
      <c r="BN207" s="221"/>
      <c r="BO207" s="221"/>
      <c r="BP207" s="221"/>
      <c r="BQ207" s="221"/>
      <c r="BR207" s="221"/>
      <c r="BS207" s="221"/>
      <c r="BT207" s="221"/>
      <c r="BU207" s="221"/>
      <c r="BV207" s="221"/>
      <c r="BW207" s="221"/>
      <c r="BX207" s="221"/>
      <c r="BY207" s="221"/>
      <c r="BZ207" s="221"/>
      <c r="CA207" s="221"/>
      <c r="CB207" s="221"/>
      <c r="CC207" s="221"/>
      <c r="CD207" s="221"/>
      <c r="CE207" s="221"/>
      <c r="CF207" s="221"/>
      <c r="CG207" s="221"/>
      <c r="CH207" s="221"/>
      <c r="CI207" s="221"/>
      <c r="CJ207" s="221"/>
      <c r="CK207" s="221"/>
      <c r="CL207" s="221"/>
      <c r="CM207" s="221"/>
      <c r="CN207" s="221"/>
      <c r="CO207" s="221"/>
      <c r="CP207" s="221"/>
      <c r="CQ207" s="221"/>
      <c r="CR207" s="221"/>
      <c r="CS207" s="221"/>
      <c r="CT207" s="221"/>
      <c r="CU207" s="221"/>
      <c r="CV207" s="221"/>
      <c r="CW207" s="221"/>
      <c r="CX207" s="221"/>
      <c r="CY207" s="221"/>
    </row>
    <row r="208" spans="1:103" s="354" customFormat="1">
      <c r="A208" s="185"/>
      <c r="B208" s="226"/>
      <c r="C208" s="353"/>
      <c r="D208" s="183"/>
      <c r="E208" s="975"/>
      <c r="F208" s="183"/>
      <c r="G208" s="1010"/>
      <c r="H208" s="1010"/>
      <c r="I208" s="1010"/>
      <c r="J208" s="1010"/>
      <c r="K208" s="1010"/>
      <c r="L208" s="1010"/>
      <c r="M208" s="1010"/>
      <c r="N208" s="1010"/>
      <c r="O208" s="1010"/>
      <c r="P208" s="1010"/>
      <c r="Q208" s="1010"/>
      <c r="R208" s="1010"/>
      <c r="S208" s="1010"/>
      <c r="T208" s="1010"/>
      <c r="U208" s="1010"/>
      <c r="V208" s="1010"/>
      <c r="W208" s="1010"/>
      <c r="X208" s="1010"/>
      <c r="Y208" s="1010"/>
      <c r="Z208" s="1010"/>
      <c r="AA208" s="221"/>
      <c r="AB208" s="221"/>
      <c r="AC208" s="221"/>
      <c r="AD208" s="221"/>
      <c r="AE208" s="221"/>
      <c r="AF208" s="221"/>
      <c r="AG208" s="221"/>
      <c r="AH208" s="221"/>
      <c r="AI208" s="221"/>
      <c r="AJ208" s="221"/>
      <c r="AK208" s="221"/>
      <c r="AL208" s="221"/>
      <c r="AM208" s="221"/>
      <c r="AN208" s="221"/>
      <c r="AO208" s="221"/>
      <c r="AP208" s="221"/>
      <c r="AQ208" s="221"/>
      <c r="AR208" s="221"/>
      <c r="AS208" s="221"/>
      <c r="AT208" s="221"/>
      <c r="AU208" s="221"/>
      <c r="AV208" s="221"/>
      <c r="AW208" s="221"/>
      <c r="AX208" s="221"/>
      <c r="AY208" s="221"/>
      <c r="AZ208" s="221"/>
      <c r="BA208" s="221"/>
      <c r="BB208" s="221"/>
      <c r="BC208" s="221"/>
      <c r="BD208" s="221"/>
      <c r="BE208" s="221"/>
      <c r="BF208" s="221"/>
      <c r="BG208" s="221"/>
      <c r="BH208" s="221"/>
      <c r="BI208" s="221"/>
      <c r="BJ208" s="221"/>
      <c r="BK208" s="221"/>
      <c r="BL208" s="221"/>
      <c r="BM208" s="221"/>
      <c r="BN208" s="221"/>
      <c r="BO208" s="221"/>
      <c r="BP208" s="221"/>
      <c r="BQ208" s="221"/>
      <c r="BR208" s="221"/>
      <c r="BS208" s="221"/>
      <c r="BT208" s="221"/>
      <c r="BU208" s="221"/>
      <c r="BV208" s="221"/>
      <c r="BW208" s="221"/>
      <c r="BX208" s="221"/>
      <c r="BY208" s="221"/>
      <c r="BZ208" s="221"/>
      <c r="CA208" s="221"/>
      <c r="CB208" s="221"/>
      <c r="CC208" s="221"/>
      <c r="CD208" s="221"/>
      <c r="CE208" s="221"/>
      <c r="CF208" s="221"/>
      <c r="CG208" s="221"/>
      <c r="CH208" s="221"/>
      <c r="CI208" s="221"/>
      <c r="CJ208" s="221"/>
      <c r="CK208" s="221"/>
      <c r="CL208" s="221"/>
      <c r="CM208" s="221"/>
      <c r="CN208" s="221"/>
      <c r="CO208" s="221"/>
      <c r="CP208" s="221"/>
      <c r="CQ208" s="221"/>
      <c r="CR208" s="221"/>
      <c r="CS208" s="221"/>
      <c r="CT208" s="221"/>
      <c r="CU208" s="221"/>
      <c r="CV208" s="221"/>
      <c r="CW208" s="221"/>
      <c r="CX208" s="221"/>
      <c r="CY208" s="221"/>
    </row>
    <row r="209" spans="1:103" s="354" customFormat="1" ht="51">
      <c r="A209" s="185" t="s">
        <v>450</v>
      </c>
      <c r="B209" s="226" t="s">
        <v>451</v>
      </c>
      <c r="C209" s="353" t="s">
        <v>225</v>
      </c>
      <c r="D209" s="183">
        <v>10</v>
      </c>
      <c r="E209" s="975"/>
      <c r="F209" s="183">
        <f>+E209*D209</f>
        <v>0</v>
      </c>
      <c r="G209" s="1010"/>
      <c r="H209" s="1010"/>
      <c r="I209" s="1010"/>
      <c r="J209" s="1010"/>
      <c r="K209" s="1010"/>
      <c r="L209" s="1010"/>
      <c r="M209" s="1010"/>
      <c r="N209" s="1010"/>
      <c r="O209" s="1010"/>
      <c r="P209" s="1010"/>
      <c r="Q209" s="1010"/>
      <c r="R209" s="1010"/>
      <c r="S209" s="1010"/>
      <c r="T209" s="1010"/>
      <c r="U209" s="1010"/>
      <c r="V209" s="1010"/>
      <c r="W209" s="1010"/>
      <c r="X209" s="1010"/>
      <c r="Y209" s="1010"/>
      <c r="Z209" s="1010"/>
      <c r="AA209" s="221"/>
      <c r="AB209" s="221"/>
      <c r="AC209" s="221"/>
      <c r="AD209" s="221"/>
      <c r="AE209" s="221"/>
      <c r="AF209" s="221"/>
      <c r="AG209" s="221"/>
      <c r="AH209" s="221"/>
      <c r="AI209" s="221"/>
      <c r="AJ209" s="221"/>
      <c r="AK209" s="221"/>
      <c r="AL209" s="221"/>
      <c r="AM209" s="221"/>
      <c r="AN209" s="221"/>
      <c r="AO209" s="221"/>
      <c r="AP209" s="221"/>
      <c r="AQ209" s="221"/>
      <c r="AR209" s="221"/>
      <c r="AS209" s="221"/>
      <c r="AT209" s="221"/>
      <c r="AU209" s="221"/>
      <c r="AV209" s="221"/>
      <c r="AW209" s="221"/>
      <c r="AX209" s="221"/>
      <c r="AY209" s="221"/>
      <c r="AZ209" s="221"/>
      <c r="BA209" s="221"/>
      <c r="BB209" s="221"/>
      <c r="BC209" s="221"/>
      <c r="BD209" s="221"/>
      <c r="BE209" s="221"/>
      <c r="BF209" s="221"/>
      <c r="BG209" s="221"/>
      <c r="BH209" s="221"/>
      <c r="BI209" s="221"/>
      <c r="BJ209" s="221"/>
      <c r="BK209" s="221"/>
      <c r="BL209" s="221"/>
      <c r="BM209" s="221"/>
      <c r="BN209" s="221"/>
      <c r="BO209" s="221"/>
      <c r="BP209" s="221"/>
      <c r="BQ209" s="221"/>
      <c r="BR209" s="221"/>
      <c r="BS209" s="221"/>
      <c r="BT209" s="221"/>
      <c r="BU209" s="221"/>
      <c r="BV209" s="221"/>
      <c r="BW209" s="221"/>
      <c r="BX209" s="221"/>
      <c r="BY209" s="221"/>
      <c r="BZ209" s="221"/>
      <c r="CA209" s="221"/>
      <c r="CB209" s="221"/>
      <c r="CC209" s="221"/>
      <c r="CD209" s="221"/>
      <c r="CE209" s="221"/>
      <c r="CF209" s="221"/>
      <c r="CG209" s="221"/>
      <c r="CH209" s="221"/>
      <c r="CI209" s="221"/>
      <c r="CJ209" s="221"/>
      <c r="CK209" s="221"/>
      <c r="CL209" s="221"/>
      <c r="CM209" s="221"/>
      <c r="CN209" s="221"/>
      <c r="CO209" s="221"/>
      <c r="CP209" s="221"/>
      <c r="CQ209" s="221"/>
      <c r="CR209" s="221"/>
      <c r="CS209" s="221"/>
      <c r="CT209" s="221"/>
      <c r="CU209" s="221"/>
      <c r="CV209" s="221"/>
      <c r="CW209" s="221"/>
      <c r="CX209" s="221"/>
      <c r="CY209" s="221"/>
    </row>
    <row r="210" spans="1:103" s="354" customFormat="1">
      <c r="A210" s="185"/>
      <c r="B210" s="226"/>
      <c r="C210" s="353"/>
      <c r="D210" s="183"/>
      <c r="E210" s="975"/>
      <c r="F210" s="183"/>
      <c r="G210" s="1010"/>
      <c r="H210" s="1010"/>
      <c r="I210" s="1010"/>
      <c r="J210" s="1010"/>
      <c r="K210" s="1010"/>
      <c r="L210" s="1010"/>
      <c r="M210" s="1010"/>
      <c r="N210" s="1010"/>
      <c r="O210" s="1010"/>
      <c r="P210" s="1010"/>
      <c r="Q210" s="1010"/>
      <c r="R210" s="1010"/>
      <c r="S210" s="1010"/>
      <c r="T210" s="1010"/>
      <c r="U210" s="1010"/>
      <c r="V210" s="1010"/>
      <c r="W210" s="1010"/>
      <c r="X210" s="1010"/>
      <c r="Y210" s="1010"/>
      <c r="Z210" s="1010"/>
      <c r="AA210" s="221"/>
      <c r="AB210" s="221"/>
      <c r="AC210" s="221"/>
      <c r="AD210" s="221"/>
      <c r="AE210" s="221"/>
      <c r="AF210" s="221"/>
      <c r="AG210" s="221"/>
      <c r="AH210" s="221"/>
      <c r="AI210" s="221"/>
      <c r="AJ210" s="221"/>
      <c r="AK210" s="221"/>
      <c r="AL210" s="221"/>
      <c r="AM210" s="221"/>
      <c r="AN210" s="221"/>
      <c r="AO210" s="221"/>
      <c r="AP210" s="221"/>
      <c r="AQ210" s="221"/>
      <c r="AR210" s="221"/>
      <c r="AS210" s="221"/>
      <c r="AT210" s="221"/>
      <c r="AU210" s="221"/>
      <c r="AV210" s="221"/>
      <c r="AW210" s="221"/>
      <c r="AX210" s="221"/>
      <c r="AY210" s="221"/>
      <c r="AZ210" s="221"/>
      <c r="BA210" s="221"/>
      <c r="BB210" s="221"/>
      <c r="BC210" s="221"/>
      <c r="BD210" s="221"/>
      <c r="BE210" s="221"/>
      <c r="BF210" s="221"/>
      <c r="BG210" s="221"/>
      <c r="BH210" s="221"/>
      <c r="BI210" s="221"/>
      <c r="BJ210" s="221"/>
      <c r="BK210" s="221"/>
      <c r="BL210" s="221"/>
      <c r="BM210" s="221"/>
      <c r="BN210" s="221"/>
      <c r="BO210" s="221"/>
      <c r="BP210" s="221"/>
      <c r="BQ210" s="221"/>
      <c r="BR210" s="221"/>
      <c r="BS210" s="221"/>
      <c r="BT210" s="221"/>
      <c r="BU210" s="221"/>
      <c r="BV210" s="221"/>
      <c r="BW210" s="221"/>
      <c r="BX210" s="221"/>
      <c r="BY210" s="221"/>
      <c r="BZ210" s="221"/>
      <c r="CA210" s="221"/>
      <c r="CB210" s="221"/>
      <c r="CC210" s="221"/>
      <c r="CD210" s="221"/>
      <c r="CE210" s="221"/>
      <c r="CF210" s="221"/>
      <c r="CG210" s="221"/>
      <c r="CH210" s="221"/>
      <c r="CI210" s="221"/>
      <c r="CJ210" s="221"/>
      <c r="CK210" s="221"/>
      <c r="CL210" s="221"/>
      <c r="CM210" s="221"/>
      <c r="CN210" s="221"/>
      <c r="CO210" s="221"/>
      <c r="CP210" s="221"/>
      <c r="CQ210" s="221"/>
      <c r="CR210" s="221"/>
      <c r="CS210" s="221"/>
      <c r="CT210" s="221"/>
      <c r="CU210" s="221"/>
      <c r="CV210" s="221"/>
      <c r="CW210" s="221"/>
      <c r="CX210" s="221"/>
      <c r="CY210" s="221"/>
    </row>
    <row r="211" spans="1:103" s="354" customFormat="1">
      <c r="A211" s="185"/>
      <c r="B211" s="226"/>
      <c r="C211" s="353"/>
      <c r="D211" s="183"/>
      <c r="E211" s="975"/>
      <c r="F211" s="183"/>
      <c r="G211" s="1010"/>
      <c r="H211" s="1010"/>
      <c r="I211" s="1010"/>
      <c r="J211" s="1010"/>
      <c r="K211" s="1010"/>
      <c r="L211" s="1010"/>
      <c r="M211" s="1010"/>
      <c r="N211" s="1010"/>
      <c r="O211" s="1010"/>
      <c r="P211" s="1010"/>
      <c r="Q211" s="1010"/>
      <c r="R211" s="1010"/>
      <c r="S211" s="1010"/>
      <c r="T211" s="1010"/>
      <c r="U211" s="1010"/>
      <c r="V211" s="1010"/>
      <c r="W211" s="1010"/>
      <c r="X211" s="1010"/>
      <c r="Y211" s="1010"/>
      <c r="Z211" s="1010"/>
      <c r="AA211" s="221"/>
      <c r="AB211" s="221"/>
      <c r="AC211" s="221"/>
      <c r="AD211" s="221"/>
      <c r="AE211" s="221"/>
      <c r="AF211" s="221"/>
      <c r="AG211" s="221"/>
      <c r="AH211" s="221"/>
      <c r="AI211" s="221"/>
      <c r="AJ211" s="221"/>
      <c r="AK211" s="221"/>
      <c r="AL211" s="221"/>
      <c r="AM211" s="221"/>
      <c r="AN211" s="221"/>
      <c r="AO211" s="221"/>
      <c r="AP211" s="221"/>
      <c r="AQ211" s="221"/>
      <c r="AR211" s="221"/>
      <c r="AS211" s="221"/>
      <c r="AT211" s="221"/>
      <c r="AU211" s="221"/>
      <c r="AV211" s="221"/>
      <c r="AW211" s="221"/>
      <c r="AX211" s="221"/>
      <c r="AY211" s="221"/>
      <c r="AZ211" s="221"/>
      <c r="BA211" s="221"/>
      <c r="BB211" s="221"/>
      <c r="BC211" s="221"/>
      <c r="BD211" s="221"/>
      <c r="BE211" s="221"/>
      <c r="BF211" s="221"/>
      <c r="BG211" s="221"/>
      <c r="BH211" s="221"/>
      <c r="BI211" s="221"/>
      <c r="BJ211" s="221"/>
      <c r="BK211" s="221"/>
      <c r="BL211" s="221"/>
      <c r="BM211" s="221"/>
      <c r="BN211" s="221"/>
      <c r="BO211" s="221"/>
      <c r="BP211" s="221"/>
      <c r="BQ211" s="221"/>
      <c r="BR211" s="221"/>
      <c r="BS211" s="221"/>
      <c r="BT211" s="221"/>
      <c r="BU211" s="221"/>
      <c r="BV211" s="221"/>
      <c r="BW211" s="221"/>
      <c r="BX211" s="221"/>
      <c r="BY211" s="221"/>
      <c r="BZ211" s="221"/>
      <c r="CA211" s="221"/>
      <c r="CB211" s="221"/>
      <c r="CC211" s="221"/>
      <c r="CD211" s="221"/>
      <c r="CE211" s="221"/>
      <c r="CF211" s="221"/>
      <c r="CG211" s="221"/>
      <c r="CH211" s="221"/>
      <c r="CI211" s="221"/>
      <c r="CJ211" s="221"/>
      <c r="CK211" s="221"/>
      <c r="CL211" s="221"/>
      <c r="CM211" s="221"/>
      <c r="CN211" s="221"/>
      <c r="CO211" s="221"/>
      <c r="CP211" s="221"/>
      <c r="CQ211" s="221"/>
      <c r="CR211" s="221"/>
      <c r="CS211" s="221"/>
      <c r="CT211" s="221"/>
      <c r="CU211" s="221"/>
      <c r="CV211" s="221"/>
      <c r="CW211" s="221"/>
      <c r="CX211" s="221"/>
      <c r="CY211" s="221"/>
    </row>
    <row r="212" spans="1:103" s="320" customFormat="1" ht="63.75">
      <c r="A212" s="357" t="s">
        <v>452</v>
      </c>
      <c r="B212" s="358" t="s">
        <v>453</v>
      </c>
      <c r="E212" s="1045"/>
      <c r="G212" s="1045"/>
      <c r="H212" s="1045"/>
      <c r="I212" s="1045"/>
      <c r="J212" s="1045"/>
      <c r="K212" s="1045"/>
      <c r="L212" s="1045"/>
      <c r="M212" s="1045"/>
      <c r="N212" s="1045"/>
      <c r="O212" s="1045"/>
      <c r="P212" s="1045"/>
      <c r="Q212" s="1045"/>
      <c r="R212" s="1045"/>
      <c r="S212" s="1045"/>
      <c r="T212" s="1045"/>
      <c r="U212" s="1045"/>
      <c r="V212" s="1045"/>
      <c r="W212" s="1045"/>
      <c r="X212" s="1045"/>
      <c r="Y212" s="1045"/>
      <c r="Z212" s="1045"/>
    </row>
    <row r="213" spans="1:103" s="320" customFormat="1">
      <c r="A213" s="357" t="s">
        <v>113</v>
      </c>
      <c r="B213" s="359" t="s">
        <v>352</v>
      </c>
      <c r="C213" s="347" t="s">
        <v>96</v>
      </c>
      <c r="D213" s="250">
        <v>10842</v>
      </c>
      <c r="E213" s="352"/>
      <c r="F213" s="183">
        <f>+E213*D213</f>
        <v>0</v>
      </c>
      <c r="G213" s="1045"/>
      <c r="H213" s="1045"/>
      <c r="I213" s="1045"/>
      <c r="J213" s="1045"/>
      <c r="K213" s="1045"/>
      <c r="L213" s="1045"/>
      <c r="M213" s="1045"/>
      <c r="N213" s="1045"/>
      <c r="O213" s="1045"/>
      <c r="P213" s="1045"/>
      <c r="Q213" s="1045"/>
      <c r="R213" s="1045"/>
      <c r="S213" s="1045"/>
      <c r="T213" s="1045"/>
      <c r="U213" s="1045"/>
      <c r="V213" s="1045"/>
      <c r="W213" s="1045"/>
      <c r="X213" s="1045"/>
      <c r="Y213" s="1045"/>
      <c r="Z213" s="1045"/>
    </row>
    <row r="214" spans="1:103" s="320" customFormat="1">
      <c r="A214" s="357" t="s">
        <v>114</v>
      </c>
      <c r="B214" s="359" t="s">
        <v>353</v>
      </c>
      <c r="C214" s="347" t="s">
        <v>96</v>
      </c>
      <c r="D214" s="348">
        <v>96.1</v>
      </c>
      <c r="E214" s="352"/>
      <c r="F214" s="183">
        <f>+E214*D214</f>
        <v>0</v>
      </c>
      <c r="G214" s="1045"/>
      <c r="H214" s="1045"/>
      <c r="I214" s="1045"/>
      <c r="J214" s="1045"/>
      <c r="K214" s="1045"/>
      <c r="L214" s="1045"/>
      <c r="M214" s="1045"/>
      <c r="N214" s="1045"/>
      <c r="O214" s="1045"/>
      <c r="P214" s="1045"/>
      <c r="Q214" s="1045"/>
      <c r="R214" s="1045"/>
      <c r="S214" s="1045"/>
      <c r="T214" s="1045"/>
      <c r="U214" s="1045"/>
      <c r="V214" s="1045"/>
      <c r="W214" s="1045"/>
      <c r="X214" s="1045"/>
      <c r="Y214" s="1045"/>
      <c r="Z214" s="1045"/>
    </row>
    <row r="215" spans="1:103" s="320" customFormat="1">
      <c r="A215" s="357"/>
      <c r="B215" s="359"/>
      <c r="C215" s="347"/>
      <c r="D215" s="348"/>
      <c r="E215" s="352"/>
      <c r="F215" s="350"/>
      <c r="G215" s="1045"/>
      <c r="H215" s="1045"/>
      <c r="I215" s="1045"/>
      <c r="J215" s="1045"/>
      <c r="K215" s="1045"/>
      <c r="L215" s="1045"/>
      <c r="M215" s="1045"/>
      <c r="N215" s="1045"/>
      <c r="O215" s="1045"/>
      <c r="P215" s="1045"/>
      <c r="Q215" s="1045"/>
      <c r="R215" s="1045"/>
      <c r="S215" s="1045"/>
      <c r="T215" s="1045"/>
      <c r="U215" s="1045"/>
      <c r="V215" s="1045"/>
      <c r="W215" s="1045"/>
      <c r="X215" s="1045"/>
      <c r="Y215" s="1045"/>
      <c r="Z215" s="1045"/>
    </row>
    <row r="216" spans="1:103" s="251" customFormat="1">
      <c r="A216" s="229"/>
      <c r="B216" s="249"/>
      <c r="C216" s="250"/>
      <c r="D216" s="250"/>
      <c r="E216" s="1027"/>
      <c r="F216" s="250"/>
      <c r="G216" s="1035"/>
      <c r="H216" s="1035"/>
      <c r="I216" s="1035"/>
      <c r="J216" s="1035"/>
      <c r="K216" s="1035"/>
      <c r="L216" s="1035"/>
      <c r="M216" s="1035"/>
      <c r="N216" s="1035"/>
      <c r="O216" s="1035"/>
      <c r="P216" s="1035"/>
      <c r="Q216" s="1035"/>
      <c r="R216" s="1035"/>
      <c r="S216" s="1035"/>
      <c r="T216" s="1035"/>
      <c r="U216" s="1035"/>
      <c r="V216" s="1035"/>
      <c r="W216" s="1035"/>
      <c r="X216" s="1035"/>
      <c r="Y216" s="1035"/>
      <c r="Z216" s="1035"/>
    </row>
    <row r="217" spans="1:103">
      <c r="C217" s="353"/>
      <c r="E217" s="975"/>
    </row>
    <row r="218" spans="1:103">
      <c r="A218" s="361"/>
      <c r="B218" s="362" t="s">
        <v>454</v>
      </c>
      <c r="C218" s="363"/>
      <c r="D218" s="247"/>
      <c r="E218" s="247"/>
      <c r="F218" s="364">
        <f>SUM(F14:F216)</f>
        <v>0</v>
      </c>
    </row>
  </sheetData>
  <sheetProtection algorithmName="SHA-512" hashValue="Es1q89YmEpeox5qn6g8YfjCNA7W+tcnWcNtGhygGewvDMH3wlBwUgV9F4z4QJ3FYLN3g1wZNEaXzFqbOSNFoNQ==" saltValue="ZxDb3egGJ/wkWSXoAcvQ/Q==" spinCount="100000" sheet="1" objects="1" scenarios="1" selectLockedCells="1"/>
  <printOptions horizontalCentered="1"/>
  <pageMargins left="0.98402777777777772" right="0.39374999999999999" top="0.98402777777777772" bottom="0.78749999999999998" header="0.51180555555555551" footer="0.51180555555555551"/>
  <pageSetup paperSize="9" firstPageNumber="0" orientation="portrait" horizontalDpi="300" verticalDpi="300" r:id="rId1"/>
  <headerFooter alignWithMargins="0">
    <oddHeader>&amp;C&amp;6ZDRAVSTVENI DOM - NOVA GORICA</oddHeader>
    <oddFooter>&amp;C&amp;A&amp;R&amp;P od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59999389629810485"/>
  </sheetPr>
  <dimension ref="A1:IS141"/>
  <sheetViews>
    <sheetView view="pageBreakPreview" zoomScaleSheetLayoutView="100" workbookViewId="0">
      <selection activeCell="E8" sqref="E8"/>
    </sheetView>
  </sheetViews>
  <sheetFormatPr defaultRowHeight="12.75"/>
  <cols>
    <col min="1" max="1" width="3.42578125" style="229" customWidth="1"/>
    <col min="2" max="2" width="38.42578125" style="226" customWidth="1"/>
    <col min="3" max="3" width="5.42578125" style="187" customWidth="1"/>
    <col min="4" max="4" width="10.5703125" style="183" customWidth="1"/>
    <col min="5" max="5" width="14.28515625" style="183" customWidth="1"/>
    <col min="6" max="6" width="14.140625" style="183" customWidth="1"/>
    <col min="7" max="26" width="9.140625" style="1010"/>
    <col min="27" max="16384" width="9.140625" style="221"/>
  </cols>
  <sheetData>
    <row r="1" spans="1:26">
      <c r="A1" s="252" t="s">
        <v>15</v>
      </c>
      <c r="B1" s="339" t="s">
        <v>16</v>
      </c>
    </row>
    <row r="2" spans="1:26" s="340" customFormat="1">
      <c r="A2" s="229"/>
      <c r="B2" s="339"/>
      <c r="C2" s="214"/>
      <c r="D2" s="218"/>
      <c r="E2" s="218"/>
      <c r="F2" s="218"/>
      <c r="G2" s="1020"/>
      <c r="H2" s="1020"/>
      <c r="I2" s="1020"/>
      <c r="J2" s="1020"/>
      <c r="K2" s="1020"/>
      <c r="L2" s="1020"/>
      <c r="M2" s="1020"/>
      <c r="N2" s="1020"/>
      <c r="O2" s="1020"/>
      <c r="P2" s="1020"/>
      <c r="Q2" s="1020"/>
      <c r="R2" s="1020"/>
      <c r="S2" s="1020"/>
      <c r="T2" s="1020"/>
      <c r="U2" s="1020"/>
      <c r="V2" s="1020"/>
      <c r="W2" s="1020"/>
      <c r="X2" s="1020"/>
      <c r="Y2" s="1020"/>
      <c r="Z2" s="1020"/>
    </row>
    <row r="3" spans="1:26" s="1" customFormat="1">
      <c r="A3" s="253"/>
      <c r="B3" s="85"/>
      <c r="C3" s="86"/>
      <c r="D3" s="88"/>
      <c r="E3" s="88"/>
      <c r="F3" s="88"/>
      <c r="G3" s="972"/>
      <c r="H3" s="972"/>
      <c r="I3" s="972"/>
      <c r="J3" s="972"/>
      <c r="K3" s="972"/>
      <c r="L3" s="972"/>
      <c r="M3" s="972"/>
      <c r="N3" s="972"/>
      <c r="O3" s="972"/>
      <c r="P3" s="972"/>
      <c r="Q3" s="972"/>
      <c r="R3" s="972"/>
      <c r="S3" s="972"/>
      <c r="T3" s="972"/>
      <c r="U3" s="972"/>
      <c r="V3" s="972"/>
      <c r="W3" s="972"/>
      <c r="X3" s="972"/>
      <c r="Y3" s="972"/>
      <c r="Z3" s="972"/>
    </row>
    <row r="4" spans="1:26" s="257" customFormat="1">
      <c r="A4" s="365"/>
      <c r="B4" s="964" t="s">
        <v>37</v>
      </c>
      <c r="C4" s="965" t="s">
        <v>38</v>
      </c>
      <c r="D4" s="966" t="s">
        <v>39</v>
      </c>
      <c r="E4" s="966" t="s">
        <v>40</v>
      </c>
      <c r="F4" s="966" t="s">
        <v>41</v>
      </c>
      <c r="G4" s="1037"/>
      <c r="H4" s="1037"/>
      <c r="I4" s="1037"/>
      <c r="J4" s="1037"/>
      <c r="K4" s="1037"/>
      <c r="L4" s="1037"/>
      <c r="M4" s="1037"/>
      <c r="N4" s="1037"/>
      <c r="O4" s="1037"/>
      <c r="P4" s="1037"/>
      <c r="Q4" s="1037"/>
      <c r="R4" s="1037"/>
      <c r="S4" s="1037"/>
      <c r="T4" s="1037"/>
      <c r="U4" s="1037"/>
      <c r="V4" s="1037"/>
      <c r="W4" s="1037"/>
      <c r="X4" s="1037"/>
      <c r="Y4" s="1037"/>
      <c r="Z4" s="1037"/>
    </row>
    <row r="5" spans="1:26" s="340" customFormat="1">
      <c r="A5" s="229"/>
      <c r="B5" s="339"/>
      <c r="C5" s="214"/>
      <c r="D5" s="218"/>
      <c r="E5" s="218"/>
      <c r="F5" s="218"/>
      <c r="G5" s="1020"/>
      <c r="H5" s="1020"/>
      <c r="I5" s="1020"/>
      <c r="J5" s="1020"/>
      <c r="K5" s="1020"/>
      <c r="L5" s="1020"/>
      <c r="M5" s="1020"/>
      <c r="N5" s="1020"/>
      <c r="O5" s="1020"/>
      <c r="P5" s="1020"/>
      <c r="Q5" s="1020"/>
      <c r="R5" s="1020"/>
      <c r="S5" s="1020"/>
      <c r="T5" s="1020"/>
      <c r="U5" s="1020"/>
      <c r="V5" s="1020"/>
      <c r="W5" s="1020"/>
      <c r="X5" s="1020"/>
      <c r="Y5" s="1020"/>
      <c r="Z5" s="1020"/>
    </row>
    <row r="7" spans="1:26" s="368" customFormat="1" ht="102">
      <c r="A7" s="366" t="s">
        <v>58</v>
      </c>
      <c r="B7" s="367" t="s">
        <v>455</v>
      </c>
      <c r="C7" s="75"/>
      <c r="D7" s="71"/>
      <c r="E7" s="1048"/>
      <c r="F7" s="71"/>
      <c r="G7" s="1055"/>
      <c r="H7" s="1055"/>
      <c r="I7" s="1055"/>
      <c r="J7" s="1055"/>
      <c r="K7" s="1055"/>
      <c r="L7" s="1055"/>
      <c r="M7" s="1055"/>
      <c r="N7" s="1055"/>
      <c r="O7" s="1055"/>
      <c r="P7" s="1055"/>
      <c r="Q7" s="1055"/>
      <c r="R7" s="1055"/>
      <c r="S7" s="1055"/>
      <c r="T7" s="1055"/>
      <c r="U7" s="1055"/>
      <c r="V7" s="1055"/>
      <c r="W7" s="1055"/>
      <c r="X7" s="1055"/>
      <c r="Y7" s="1055"/>
      <c r="Z7" s="1055"/>
    </row>
    <row r="8" spans="1:26" s="368" customFormat="1" ht="25.5">
      <c r="A8" s="366" t="s">
        <v>113</v>
      </c>
      <c r="B8" s="367" t="s">
        <v>456</v>
      </c>
      <c r="C8" s="75" t="s">
        <v>96</v>
      </c>
      <c r="D8" s="71">
        <v>1000</v>
      </c>
      <c r="E8" s="1048"/>
      <c r="F8" s="71">
        <f>+E8*D8</f>
        <v>0</v>
      </c>
      <c r="G8" s="1055"/>
      <c r="H8" s="1055"/>
      <c r="I8" s="1055"/>
      <c r="J8" s="1055"/>
      <c r="K8" s="1055"/>
      <c r="L8" s="1055"/>
      <c r="M8" s="1055"/>
      <c r="N8" s="1055"/>
      <c r="O8" s="1055"/>
      <c r="P8" s="1055"/>
      <c r="Q8" s="1055"/>
      <c r="R8" s="1055"/>
      <c r="S8" s="1055"/>
      <c r="T8" s="1055"/>
      <c r="U8" s="1055"/>
      <c r="V8" s="1055"/>
      <c r="W8" s="1055"/>
      <c r="X8" s="1055"/>
      <c r="Y8" s="1055"/>
      <c r="Z8" s="1055"/>
    </row>
    <row r="9" spans="1:26" s="368" customFormat="1" ht="25.5">
      <c r="A9" s="366" t="s">
        <v>114</v>
      </c>
      <c r="B9" s="367" t="s">
        <v>457</v>
      </c>
      <c r="C9" s="75" t="s">
        <v>96</v>
      </c>
      <c r="D9" s="71">
        <v>1870</v>
      </c>
      <c r="E9" s="1048"/>
      <c r="F9" s="71">
        <f>+E9*D9</f>
        <v>0</v>
      </c>
      <c r="G9" s="1055"/>
      <c r="H9" s="1055"/>
      <c r="I9" s="1055"/>
      <c r="J9" s="1055"/>
      <c r="K9" s="1055"/>
      <c r="L9" s="1055"/>
      <c r="M9" s="1055"/>
      <c r="N9" s="1055"/>
      <c r="O9" s="1055"/>
      <c r="P9" s="1055"/>
      <c r="Q9" s="1055"/>
      <c r="R9" s="1055"/>
      <c r="S9" s="1055"/>
      <c r="T9" s="1055"/>
      <c r="U9" s="1055"/>
      <c r="V9" s="1055"/>
      <c r="W9" s="1055"/>
      <c r="X9" s="1055"/>
      <c r="Y9" s="1055"/>
      <c r="Z9" s="1055"/>
    </row>
    <row r="10" spans="1:26" s="368" customFormat="1" ht="38.25">
      <c r="A10" s="366" t="s">
        <v>115</v>
      </c>
      <c r="B10" s="367" t="s">
        <v>458</v>
      </c>
      <c r="C10" s="75" t="s">
        <v>96</v>
      </c>
      <c r="D10" s="71">
        <f>20*3</f>
        <v>60</v>
      </c>
      <c r="E10" s="1048"/>
      <c r="F10" s="71">
        <f>+E10*D10</f>
        <v>0</v>
      </c>
      <c r="G10" s="1055"/>
      <c r="H10" s="1055"/>
      <c r="I10" s="1055"/>
      <c r="J10" s="1055"/>
      <c r="K10" s="1055"/>
      <c r="L10" s="1055"/>
      <c r="M10" s="1055"/>
      <c r="N10" s="1055"/>
      <c r="O10" s="1055"/>
      <c r="P10" s="1055"/>
      <c r="Q10" s="1055"/>
      <c r="R10" s="1055"/>
      <c r="S10" s="1055"/>
      <c r="T10" s="1055"/>
      <c r="U10" s="1055"/>
      <c r="V10" s="1055"/>
      <c r="W10" s="1055"/>
      <c r="X10" s="1055"/>
      <c r="Y10" s="1055"/>
      <c r="Z10" s="1055"/>
    </row>
    <row r="11" spans="1:26" s="368" customFormat="1">
      <c r="A11" s="366"/>
      <c r="B11" s="367"/>
      <c r="C11" s="75"/>
      <c r="D11" s="71"/>
      <c r="E11" s="1048"/>
      <c r="F11" s="71"/>
      <c r="G11" s="1055"/>
      <c r="H11" s="1055"/>
      <c r="I11" s="1055"/>
      <c r="J11" s="1055"/>
      <c r="K11" s="1055"/>
      <c r="L11" s="1055"/>
      <c r="M11" s="1055"/>
      <c r="N11" s="1055"/>
      <c r="O11" s="1055"/>
      <c r="P11" s="1055"/>
      <c r="Q11" s="1055"/>
      <c r="R11" s="1055"/>
      <c r="S11" s="1055"/>
      <c r="T11" s="1055"/>
      <c r="U11" s="1055"/>
      <c r="V11" s="1055"/>
      <c r="W11" s="1055"/>
      <c r="X11" s="1055"/>
      <c r="Y11" s="1055"/>
      <c r="Z11" s="1055"/>
    </row>
    <row r="12" spans="1:26" s="368" customFormat="1">
      <c r="A12" s="366"/>
      <c r="B12" s="367"/>
      <c r="C12" s="75"/>
      <c r="D12" s="71"/>
      <c r="E12" s="1048"/>
      <c r="F12" s="71"/>
      <c r="G12" s="1055"/>
      <c r="H12" s="1055"/>
      <c r="I12" s="1055"/>
      <c r="J12" s="1055"/>
      <c r="K12" s="1055"/>
      <c r="L12" s="1055"/>
      <c r="M12" s="1055"/>
      <c r="N12" s="1055"/>
      <c r="O12" s="1055"/>
      <c r="P12" s="1055"/>
      <c r="Q12" s="1055"/>
      <c r="R12" s="1055"/>
      <c r="S12" s="1055"/>
      <c r="T12" s="1055"/>
      <c r="U12" s="1055"/>
      <c r="V12" s="1055"/>
      <c r="W12" s="1055"/>
      <c r="X12" s="1055"/>
      <c r="Y12" s="1055"/>
      <c r="Z12" s="1055"/>
    </row>
    <row r="13" spans="1:26" s="368" customFormat="1" ht="51">
      <c r="A13" s="366" t="s">
        <v>76</v>
      </c>
      <c r="B13" s="367" t="s">
        <v>459</v>
      </c>
      <c r="C13" s="75" t="s">
        <v>96</v>
      </c>
      <c r="D13" s="71">
        <v>415</v>
      </c>
      <c r="E13" s="1048"/>
      <c r="F13" s="71">
        <f>+E13*D13</f>
        <v>0</v>
      </c>
      <c r="G13" s="1055"/>
      <c r="H13" s="1055"/>
      <c r="I13" s="1055"/>
      <c r="J13" s="1055"/>
      <c r="K13" s="1055"/>
      <c r="L13" s="1055"/>
      <c r="M13" s="1055"/>
      <c r="N13" s="1055"/>
      <c r="O13" s="1055"/>
      <c r="P13" s="1055"/>
      <c r="Q13" s="1055"/>
      <c r="R13" s="1055"/>
      <c r="S13" s="1055"/>
      <c r="T13" s="1055"/>
      <c r="U13" s="1055"/>
      <c r="V13" s="1055"/>
      <c r="W13" s="1055"/>
      <c r="X13" s="1055"/>
      <c r="Y13" s="1055"/>
      <c r="Z13" s="1055"/>
    </row>
    <row r="14" spans="1:26" s="368" customFormat="1">
      <c r="A14" s="366"/>
      <c r="B14" s="367"/>
      <c r="C14" s="75"/>
      <c r="D14" s="71"/>
      <c r="E14" s="1048"/>
      <c r="F14" s="71"/>
      <c r="G14" s="1055"/>
      <c r="H14" s="1055"/>
      <c r="I14" s="1055"/>
      <c r="J14" s="1055"/>
      <c r="K14" s="1055"/>
      <c r="L14" s="1055"/>
      <c r="M14" s="1055"/>
      <c r="N14" s="1055"/>
      <c r="O14" s="1055"/>
      <c r="P14" s="1055"/>
      <c r="Q14" s="1055"/>
      <c r="R14" s="1055"/>
      <c r="S14" s="1055"/>
      <c r="T14" s="1055"/>
      <c r="U14" s="1055"/>
      <c r="V14" s="1055"/>
      <c r="W14" s="1055"/>
      <c r="X14" s="1055"/>
      <c r="Y14" s="1055"/>
      <c r="Z14" s="1055"/>
    </row>
    <row r="15" spans="1:26" s="368" customFormat="1">
      <c r="A15" s="366"/>
      <c r="B15" s="367"/>
      <c r="C15" s="75"/>
      <c r="D15" s="71"/>
      <c r="E15" s="1048"/>
      <c r="F15" s="71"/>
      <c r="G15" s="1055"/>
      <c r="H15" s="1055"/>
      <c r="I15" s="1055"/>
      <c r="J15" s="1055"/>
      <c r="K15" s="1055"/>
      <c r="L15" s="1055"/>
      <c r="M15" s="1055"/>
      <c r="N15" s="1055"/>
      <c r="O15" s="1055"/>
      <c r="P15" s="1055"/>
      <c r="Q15" s="1055"/>
      <c r="R15" s="1055"/>
      <c r="S15" s="1055"/>
      <c r="T15" s="1055"/>
      <c r="U15" s="1055"/>
      <c r="V15" s="1055"/>
      <c r="W15" s="1055"/>
      <c r="X15" s="1055"/>
      <c r="Y15" s="1055"/>
      <c r="Z15" s="1055"/>
    </row>
    <row r="16" spans="1:26" s="368" customFormat="1" ht="51">
      <c r="A16" s="366" t="s">
        <v>82</v>
      </c>
      <c r="B16" s="367" t="s">
        <v>460</v>
      </c>
      <c r="C16" s="75"/>
      <c r="D16" s="71"/>
      <c r="E16" s="1048"/>
      <c r="F16" s="71"/>
      <c r="G16" s="1055"/>
      <c r="H16" s="1055"/>
      <c r="I16" s="1055"/>
      <c r="J16" s="1055"/>
      <c r="K16" s="1055"/>
      <c r="L16" s="1055"/>
      <c r="M16" s="1055"/>
      <c r="N16" s="1055"/>
      <c r="O16" s="1055"/>
      <c r="P16" s="1055"/>
      <c r="Q16" s="1055"/>
      <c r="R16" s="1055"/>
      <c r="S16" s="1055"/>
      <c r="T16" s="1055"/>
      <c r="U16" s="1055"/>
      <c r="V16" s="1055"/>
      <c r="W16" s="1055"/>
      <c r="X16" s="1055"/>
      <c r="Y16" s="1055"/>
      <c r="Z16" s="1055"/>
    </row>
    <row r="17" spans="1:253" s="368" customFormat="1" ht="76.5">
      <c r="A17" s="366"/>
      <c r="B17" s="367" t="s">
        <v>461</v>
      </c>
      <c r="C17" s="75"/>
      <c r="D17" s="71"/>
      <c r="E17" s="1048"/>
      <c r="F17" s="71"/>
      <c r="G17" s="1055"/>
      <c r="H17" s="1055"/>
      <c r="I17" s="1055"/>
      <c r="J17" s="1055"/>
      <c r="K17" s="1055"/>
      <c r="L17" s="1055"/>
      <c r="M17" s="1055"/>
      <c r="N17" s="1055"/>
      <c r="O17" s="1055"/>
      <c r="P17" s="1055"/>
      <c r="Q17" s="1055"/>
      <c r="R17" s="1055"/>
      <c r="S17" s="1055"/>
      <c r="T17" s="1055"/>
      <c r="U17" s="1055"/>
      <c r="V17" s="1055"/>
      <c r="W17" s="1055"/>
      <c r="X17" s="1055"/>
      <c r="Y17" s="1055"/>
      <c r="Z17" s="1055"/>
    </row>
    <row r="18" spans="1:253" s="368" customFormat="1">
      <c r="A18" s="366"/>
      <c r="B18" s="369"/>
      <c r="C18" s="75"/>
      <c r="D18" s="71"/>
      <c r="E18" s="1048"/>
      <c r="F18" s="71"/>
      <c r="G18" s="1055"/>
      <c r="H18" s="1055"/>
      <c r="I18" s="1055"/>
      <c r="J18" s="1055"/>
      <c r="K18" s="1055"/>
      <c r="L18" s="1055"/>
      <c r="M18" s="1055"/>
      <c r="N18" s="1055"/>
      <c r="O18" s="1055"/>
      <c r="P18" s="1055"/>
      <c r="Q18" s="1055"/>
      <c r="R18" s="1055"/>
      <c r="S18" s="1055"/>
      <c r="T18" s="1055"/>
      <c r="U18" s="1055"/>
      <c r="V18" s="1055"/>
      <c r="W18" s="1055"/>
      <c r="X18" s="1055"/>
      <c r="Y18" s="1055"/>
      <c r="Z18" s="1055"/>
    </row>
    <row r="19" spans="1:253" s="368" customFormat="1" ht="25.5">
      <c r="A19" s="148" t="s">
        <v>113</v>
      </c>
      <c r="B19" s="370" t="s">
        <v>462</v>
      </c>
      <c r="C19" s="75"/>
      <c r="D19" s="71"/>
      <c r="E19" s="1048"/>
      <c r="F19" s="71"/>
      <c r="G19" s="1055"/>
      <c r="H19" s="1055"/>
      <c r="I19" s="1055"/>
      <c r="J19" s="1055"/>
      <c r="K19" s="1055"/>
      <c r="L19" s="1055"/>
      <c r="M19" s="1055"/>
      <c r="N19" s="1055"/>
      <c r="O19" s="1055"/>
      <c r="P19" s="1055"/>
      <c r="Q19" s="1055"/>
      <c r="R19" s="1055"/>
      <c r="S19" s="1055"/>
      <c r="T19" s="1055"/>
      <c r="U19" s="1055"/>
      <c r="V19" s="1055"/>
      <c r="W19" s="1055"/>
      <c r="X19" s="1055"/>
      <c r="Y19" s="1055"/>
      <c r="Z19" s="1055"/>
    </row>
    <row r="20" spans="1:253" s="368" customFormat="1" ht="51">
      <c r="A20" s="148"/>
      <c r="B20" s="371" t="s">
        <v>463</v>
      </c>
      <c r="C20" s="372"/>
      <c r="D20" s="373"/>
      <c r="E20" s="1049"/>
      <c r="F20" s="71"/>
      <c r="G20" s="1055"/>
      <c r="H20" s="1055"/>
      <c r="I20" s="1055"/>
      <c r="J20" s="1055"/>
      <c r="K20" s="1055"/>
      <c r="L20" s="1055"/>
      <c r="M20" s="1055"/>
      <c r="N20" s="1055"/>
      <c r="O20" s="1055"/>
      <c r="P20" s="1055"/>
      <c r="Q20" s="1055"/>
      <c r="R20" s="1055"/>
      <c r="S20" s="1055"/>
      <c r="T20" s="1055"/>
      <c r="U20" s="1055"/>
      <c r="V20" s="1055"/>
      <c r="W20" s="1055"/>
      <c r="X20" s="1055"/>
      <c r="Y20" s="1055"/>
      <c r="Z20" s="1055"/>
    </row>
    <row r="21" spans="1:253" s="374" customFormat="1" ht="51">
      <c r="A21" s="148"/>
      <c r="B21" s="371" t="s">
        <v>464</v>
      </c>
      <c r="C21" s="83"/>
      <c r="D21" s="79"/>
      <c r="E21" s="1050"/>
      <c r="F21" s="79"/>
      <c r="G21" s="1056"/>
      <c r="H21" s="1056"/>
      <c r="I21" s="1056"/>
      <c r="J21" s="1056"/>
      <c r="K21" s="1056"/>
      <c r="L21" s="1056"/>
      <c r="M21" s="1056"/>
      <c r="N21" s="1056"/>
      <c r="O21" s="1056"/>
      <c r="P21" s="1056"/>
      <c r="Q21" s="1056"/>
      <c r="R21" s="1056"/>
      <c r="S21" s="1056"/>
      <c r="T21" s="1056"/>
      <c r="U21" s="1056"/>
      <c r="V21" s="1056"/>
      <c r="W21" s="1056"/>
      <c r="X21" s="1056"/>
      <c r="Y21" s="1056"/>
      <c r="Z21" s="1056"/>
      <c r="IP21" s="368"/>
      <c r="IQ21" s="368"/>
      <c r="IR21" s="368"/>
      <c r="IS21" s="368"/>
    </row>
    <row r="22" spans="1:253" s="368" customFormat="1" ht="242.25">
      <c r="A22" s="148"/>
      <c r="B22" s="277" t="s">
        <v>465</v>
      </c>
      <c r="C22" s="75"/>
      <c r="D22" s="71"/>
      <c r="E22" s="1048"/>
      <c r="F22" s="71"/>
      <c r="G22" s="1055"/>
      <c r="H22" s="1055"/>
      <c r="I22" s="1055"/>
      <c r="J22" s="1055"/>
      <c r="K22" s="1055"/>
      <c r="L22" s="1055"/>
      <c r="M22" s="1055"/>
      <c r="N22" s="1055"/>
      <c r="O22" s="1055"/>
      <c r="P22" s="1055"/>
      <c r="Q22" s="1055"/>
      <c r="R22" s="1055"/>
      <c r="S22" s="1055"/>
      <c r="T22" s="1055"/>
      <c r="U22" s="1055"/>
      <c r="V22" s="1055"/>
      <c r="W22" s="1055"/>
      <c r="X22" s="1055"/>
      <c r="Y22" s="1055"/>
      <c r="Z22" s="1055"/>
    </row>
    <row r="23" spans="1:253" s="368" customFormat="1" ht="36">
      <c r="A23" s="148"/>
      <c r="B23" s="375" t="s">
        <v>466</v>
      </c>
      <c r="C23" s="75"/>
      <c r="D23" s="71"/>
      <c r="E23" s="1048"/>
      <c r="F23" s="71"/>
      <c r="G23" s="1055"/>
      <c r="H23" s="1055"/>
      <c r="I23" s="1055"/>
      <c r="J23" s="1055"/>
      <c r="K23" s="1055"/>
      <c r="L23" s="1055"/>
      <c r="M23" s="1055"/>
      <c r="N23" s="1055"/>
      <c r="O23" s="1055"/>
      <c r="P23" s="1055"/>
      <c r="Q23" s="1055"/>
      <c r="R23" s="1055"/>
      <c r="S23" s="1055"/>
      <c r="T23" s="1055"/>
      <c r="U23" s="1055"/>
      <c r="V23" s="1055"/>
      <c r="W23" s="1055"/>
      <c r="X23" s="1055"/>
      <c r="Y23" s="1055"/>
      <c r="Z23" s="1055"/>
    </row>
    <row r="24" spans="1:253" s="368" customFormat="1" ht="127.5">
      <c r="A24" s="148"/>
      <c r="B24" s="294" t="s">
        <v>467</v>
      </c>
      <c r="C24" s="75"/>
      <c r="D24" s="71"/>
      <c r="E24" s="1048"/>
      <c r="F24" s="71"/>
      <c r="G24" s="1055"/>
      <c r="H24" s="1055"/>
      <c r="I24" s="1055"/>
      <c r="J24" s="1055"/>
      <c r="K24" s="1055"/>
      <c r="L24" s="1055"/>
      <c r="M24" s="1055"/>
      <c r="N24" s="1055"/>
      <c r="O24" s="1055"/>
      <c r="P24" s="1055"/>
      <c r="Q24" s="1055"/>
      <c r="R24" s="1055"/>
      <c r="S24" s="1055"/>
      <c r="T24" s="1055"/>
      <c r="U24" s="1055"/>
      <c r="V24" s="1055"/>
      <c r="W24" s="1055"/>
      <c r="X24" s="1055"/>
      <c r="Y24" s="1055"/>
      <c r="Z24" s="1055"/>
    </row>
    <row r="25" spans="1:253" s="368" customFormat="1" ht="38.25">
      <c r="A25" s="148"/>
      <c r="B25" s="294" t="s">
        <v>468</v>
      </c>
      <c r="C25" s="75"/>
      <c r="D25" s="71"/>
      <c r="E25" s="1048"/>
      <c r="F25" s="71"/>
      <c r="G25" s="1055"/>
      <c r="H25" s="1055"/>
      <c r="I25" s="1055"/>
      <c r="J25" s="1055"/>
      <c r="K25" s="1055"/>
      <c r="L25" s="1055"/>
      <c r="M25" s="1055"/>
      <c r="N25" s="1055"/>
      <c r="O25" s="1055"/>
      <c r="P25" s="1055"/>
      <c r="Q25" s="1055"/>
      <c r="R25" s="1055"/>
      <c r="S25" s="1055"/>
      <c r="T25" s="1055"/>
      <c r="U25" s="1055"/>
      <c r="V25" s="1055"/>
      <c r="W25" s="1055"/>
      <c r="X25" s="1055"/>
      <c r="Y25" s="1055"/>
      <c r="Z25" s="1055"/>
    </row>
    <row r="26" spans="1:253" s="368" customFormat="1" ht="25.5">
      <c r="A26" s="148"/>
      <c r="B26" s="151" t="s">
        <v>469</v>
      </c>
      <c r="C26" s="75" t="s">
        <v>96</v>
      </c>
      <c r="D26" s="71">
        <v>867.43</v>
      </c>
      <c r="E26" s="1048"/>
      <c r="F26" s="71">
        <f>+D26*E26</f>
        <v>0</v>
      </c>
      <c r="G26" s="1055"/>
      <c r="H26" s="1055"/>
      <c r="I26" s="1055"/>
      <c r="J26" s="1055"/>
      <c r="K26" s="1055"/>
      <c r="L26" s="1055"/>
      <c r="M26" s="1055"/>
      <c r="N26" s="1055"/>
      <c r="O26" s="1055"/>
      <c r="P26" s="1055"/>
      <c r="Q26" s="1055"/>
      <c r="R26" s="1055"/>
      <c r="S26" s="1055"/>
      <c r="T26" s="1055"/>
      <c r="U26" s="1055"/>
      <c r="V26" s="1055"/>
      <c r="W26" s="1055"/>
      <c r="X26" s="1055"/>
      <c r="Y26" s="1055"/>
      <c r="Z26" s="1055"/>
    </row>
    <row r="27" spans="1:253" s="368" customFormat="1">
      <c r="A27" s="148"/>
      <c r="B27" s="151"/>
      <c r="C27" s="75"/>
      <c r="D27" s="71"/>
      <c r="E27" s="1048"/>
      <c r="F27" s="71"/>
      <c r="G27" s="1055"/>
      <c r="H27" s="1055"/>
      <c r="I27" s="1055"/>
      <c r="J27" s="1055"/>
      <c r="K27" s="1055"/>
      <c r="L27" s="1055"/>
      <c r="M27" s="1055"/>
      <c r="N27" s="1055"/>
      <c r="O27" s="1055"/>
      <c r="P27" s="1055"/>
      <c r="Q27" s="1055"/>
      <c r="R27" s="1055"/>
      <c r="S27" s="1055"/>
      <c r="T27" s="1055"/>
      <c r="U27" s="1055"/>
      <c r="V27" s="1055"/>
      <c r="W27" s="1055"/>
      <c r="X27" s="1055"/>
      <c r="Y27" s="1055"/>
      <c r="Z27" s="1055"/>
    </row>
    <row r="28" spans="1:253" s="368" customFormat="1">
      <c r="A28" s="148"/>
      <c r="B28" s="151"/>
      <c r="C28" s="75"/>
      <c r="D28" s="71"/>
      <c r="E28" s="1048"/>
      <c r="F28" s="71"/>
      <c r="G28" s="1055"/>
      <c r="H28" s="1055"/>
      <c r="I28" s="1055"/>
      <c r="J28" s="1055"/>
      <c r="K28" s="1055"/>
      <c r="L28" s="1055"/>
      <c r="M28" s="1055"/>
      <c r="N28" s="1055"/>
      <c r="O28" s="1055"/>
      <c r="P28" s="1055"/>
      <c r="Q28" s="1055"/>
      <c r="R28" s="1055"/>
      <c r="S28" s="1055"/>
      <c r="T28" s="1055"/>
      <c r="U28" s="1055"/>
      <c r="V28" s="1055"/>
      <c r="W28" s="1055"/>
      <c r="X28" s="1055"/>
      <c r="Y28" s="1055"/>
      <c r="Z28" s="1055"/>
    </row>
    <row r="29" spans="1:253" s="368" customFormat="1" ht="38.25">
      <c r="A29" s="148" t="s">
        <v>114</v>
      </c>
      <c r="B29" s="209" t="s">
        <v>470</v>
      </c>
      <c r="C29" s="75"/>
      <c r="D29" s="71"/>
      <c r="E29" s="1048"/>
      <c r="F29" s="71"/>
      <c r="G29" s="1055"/>
      <c r="H29" s="1055"/>
      <c r="I29" s="1055"/>
      <c r="J29" s="1055"/>
      <c r="K29" s="1055"/>
      <c r="L29" s="1055"/>
      <c r="M29" s="1055"/>
      <c r="N29" s="1055"/>
      <c r="O29" s="1055"/>
      <c r="P29" s="1055"/>
      <c r="Q29" s="1055"/>
      <c r="R29" s="1055"/>
      <c r="S29" s="1055"/>
      <c r="T29" s="1055"/>
      <c r="U29" s="1055"/>
      <c r="V29" s="1055"/>
      <c r="W29" s="1055"/>
      <c r="X29" s="1055"/>
      <c r="Y29" s="1055"/>
      <c r="Z29" s="1055"/>
    </row>
    <row r="30" spans="1:253" s="368" customFormat="1" ht="24">
      <c r="A30" s="148"/>
      <c r="B30" s="375" t="s">
        <v>471</v>
      </c>
      <c r="C30" s="75"/>
      <c r="D30" s="71"/>
      <c r="E30" s="1048"/>
      <c r="F30" s="71"/>
      <c r="G30" s="1055"/>
      <c r="H30" s="1055"/>
      <c r="I30" s="1055"/>
      <c r="J30" s="1055"/>
      <c r="K30" s="1055"/>
      <c r="L30" s="1055"/>
      <c r="M30" s="1055"/>
      <c r="N30" s="1055"/>
      <c r="O30" s="1055"/>
      <c r="P30" s="1055"/>
      <c r="Q30" s="1055"/>
      <c r="R30" s="1055"/>
      <c r="S30" s="1055"/>
      <c r="T30" s="1055"/>
      <c r="U30" s="1055"/>
      <c r="V30" s="1055"/>
      <c r="W30" s="1055"/>
      <c r="X30" s="1055"/>
      <c r="Y30" s="1055"/>
      <c r="Z30" s="1055"/>
    </row>
    <row r="31" spans="1:253" s="368" customFormat="1" ht="51">
      <c r="A31" s="376"/>
      <c r="B31" s="371" t="s">
        <v>464</v>
      </c>
      <c r="C31" s="75"/>
      <c r="D31" s="71"/>
      <c r="E31" s="1048"/>
      <c r="F31" s="71"/>
      <c r="G31" s="1055"/>
      <c r="H31" s="1055"/>
      <c r="I31" s="1055"/>
      <c r="J31" s="1055"/>
      <c r="K31" s="1055"/>
      <c r="L31" s="1055"/>
      <c r="M31" s="1055"/>
      <c r="N31" s="1055"/>
      <c r="O31" s="1055"/>
      <c r="P31" s="1055"/>
      <c r="Q31" s="1055"/>
      <c r="R31" s="1055"/>
      <c r="S31" s="1055"/>
      <c r="T31" s="1055"/>
      <c r="U31" s="1055"/>
      <c r="V31" s="1055"/>
      <c r="W31" s="1055"/>
      <c r="X31" s="1055"/>
      <c r="Y31" s="1055"/>
      <c r="Z31" s="1055"/>
    </row>
    <row r="32" spans="1:253" s="368" customFormat="1" ht="229.5">
      <c r="A32" s="148"/>
      <c r="B32" s="277" t="s">
        <v>472</v>
      </c>
      <c r="C32" s="75"/>
      <c r="D32" s="71"/>
      <c r="E32" s="1048"/>
      <c r="F32" s="71"/>
      <c r="G32" s="1055"/>
      <c r="H32" s="1055"/>
      <c r="I32" s="1055"/>
      <c r="J32" s="1055"/>
      <c r="K32" s="1055"/>
      <c r="L32" s="1055"/>
      <c r="M32" s="1055"/>
      <c r="N32" s="1055"/>
      <c r="O32" s="1055"/>
      <c r="P32" s="1055"/>
      <c r="Q32" s="1055"/>
      <c r="R32" s="1055"/>
      <c r="S32" s="1055"/>
      <c r="T32" s="1055"/>
      <c r="U32" s="1055"/>
      <c r="V32" s="1055"/>
      <c r="W32" s="1055"/>
      <c r="X32" s="1055"/>
      <c r="Y32" s="1055"/>
      <c r="Z32" s="1055"/>
    </row>
    <row r="33" spans="1:26" s="368" customFormat="1" ht="24">
      <c r="A33" s="148"/>
      <c r="B33" s="375" t="s">
        <v>473</v>
      </c>
      <c r="C33" s="75"/>
      <c r="D33" s="71"/>
      <c r="E33" s="1048"/>
      <c r="F33" s="71"/>
      <c r="G33" s="1055"/>
      <c r="H33" s="1055"/>
      <c r="I33" s="1055"/>
      <c r="J33" s="1055"/>
      <c r="K33" s="1055"/>
      <c r="L33" s="1055"/>
      <c r="M33" s="1055"/>
      <c r="N33" s="1055"/>
      <c r="O33" s="1055"/>
      <c r="P33" s="1055"/>
      <c r="Q33" s="1055"/>
      <c r="R33" s="1055"/>
      <c r="S33" s="1055"/>
      <c r="T33" s="1055"/>
      <c r="U33" s="1055"/>
      <c r="V33" s="1055"/>
      <c r="W33" s="1055"/>
      <c r="X33" s="1055"/>
      <c r="Y33" s="1055"/>
      <c r="Z33" s="1055"/>
    </row>
    <row r="34" spans="1:26" s="368" customFormat="1" ht="114.75">
      <c r="A34" s="148"/>
      <c r="B34" s="151" t="s">
        <v>474</v>
      </c>
      <c r="C34" s="75"/>
      <c r="D34" s="71"/>
      <c r="E34" s="1048"/>
      <c r="F34" s="71"/>
      <c r="G34" s="1055"/>
      <c r="H34" s="1055"/>
      <c r="I34" s="1055"/>
      <c r="J34" s="1055"/>
      <c r="K34" s="1055"/>
      <c r="L34" s="1055"/>
      <c r="M34" s="1055"/>
      <c r="N34" s="1055"/>
      <c r="O34" s="1055"/>
      <c r="P34" s="1055"/>
      <c r="Q34" s="1055"/>
      <c r="R34" s="1055"/>
      <c r="S34" s="1055"/>
      <c r="T34" s="1055"/>
      <c r="U34" s="1055"/>
      <c r="V34" s="1055"/>
      <c r="W34" s="1055"/>
      <c r="X34" s="1055"/>
      <c r="Y34" s="1055"/>
      <c r="Z34" s="1055"/>
    </row>
    <row r="35" spans="1:26" s="368" customFormat="1" ht="38.25">
      <c r="A35" s="148"/>
      <c r="B35" s="294" t="s">
        <v>468</v>
      </c>
      <c r="C35" s="75"/>
      <c r="D35" s="71"/>
      <c r="E35" s="1048"/>
      <c r="F35" s="71"/>
      <c r="G35" s="1055"/>
      <c r="H35" s="1055"/>
      <c r="I35" s="1055"/>
      <c r="J35" s="1055"/>
      <c r="K35" s="1055"/>
      <c r="L35" s="1055"/>
      <c r="M35" s="1055"/>
      <c r="N35" s="1055"/>
      <c r="O35" s="1055"/>
      <c r="P35" s="1055"/>
      <c r="Q35" s="1055"/>
      <c r="R35" s="1055"/>
      <c r="S35" s="1055"/>
      <c r="T35" s="1055"/>
      <c r="U35" s="1055"/>
      <c r="V35" s="1055"/>
      <c r="W35" s="1055"/>
      <c r="X35" s="1055"/>
      <c r="Y35" s="1055"/>
      <c r="Z35" s="1055"/>
    </row>
    <row r="36" spans="1:26" s="368" customFormat="1" ht="25.5">
      <c r="A36" s="148"/>
      <c r="B36" s="151" t="s">
        <v>469</v>
      </c>
      <c r="C36" s="75" t="s">
        <v>96</v>
      </c>
      <c r="D36" s="71">
        <v>282.82</v>
      </c>
      <c r="E36" s="1048"/>
      <c r="F36" s="71">
        <f>+D36*E36</f>
        <v>0</v>
      </c>
      <c r="G36" s="1055"/>
      <c r="H36" s="1055"/>
      <c r="I36" s="1055"/>
      <c r="J36" s="1055"/>
      <c r="K36" s="1055"/>
      <c r="L36" s="1055"/>
      <c r="M36" s="1055"/>
      <c r="N36" s="1055"/>
      <c r="O36" s="1055"/>
      <c r="P36" s="1055"/>
      <c r="Q36" s="1055"/>
      <c r="R36" s="1055"/>
      <c r="S36" s="1055"/>
      <c r="T36" s="1055"/>
      <c r="U36" s="1055"/>
      <c r="V36" s="1055"/>
      <c r="W36" s="1055"/>
      <c r="X36" s="1055"/>
      <c r="Y36" s="1055"/>
      <c r="Z36" s="1055"/>
    </row>
    <row r="37" spans="1:26" s="368" customFormat="1">
      <c r="A37" s="148"/>
      <c r="B37" s="151"/>
      <c r="C37" s="75"/>
      <c r="D37" s="71"/>
      <c r="E37" s="1048"/>
      <c r="F37" s="71"/>
      <c r="G37" s="1055"/>
      <c r="H37" s="1055"/>
      <c r="I37" s="1055"/>
      <c r="J37" s="1055"/>
      <c r="K37" s="1055"/>
      <c r="L37" s="1055"/>
      <c r="M37" s="1055"/>
      <c r="N37" s="1055"/>
      <c r="O37" s="1055"/>
      <c r="P37" s="1055"/>
      <c r="Q37" s="1055"/>
      <c r="R37" s="1055"/>
      <c r="S37" s="1055"/>
      <c r="T37" s="1055"/>
      <c r="U37" s="1055"/>
      <c r="V37" s="1055"/>
      <c r="W37" s="1055"/>
      <c r="X37" s="1055"/>
      <c r="Y37" s="1055"/>
      <c r="Z37" s="1055"/>
    </row>
    <row r="38" spans="1:26" s="368" customFormat="1">
      <c r="A38" s="148"/>
      <c r="B38" s="151"/>
      <c r="C38" s="75"/>
      <c r="D38" s="71"/>
      <c r="E38" s="1048"/>
      <c r="F38" s="71"/>
      <c r="G38" s="1055"/>
      <c r="H38" s="1055"/>
      <c r="I38" s="1055"/>
      <c r="J38" s="1055"/>
      <c r="K38" s="1055"/>
      <c r="L38" s="1055"/>
      <c r="M38" s="1055"/>
      <c r="N38" s="1055"/>
      <c r="O38" s="1055"/>
      <c r="P38" s="1055"/>
      <c r="Q38" s="1055"/>
      <c r="R38" s="1055"/>
      <c r="S38" s="1055"/>
      <c r="T38" s="1055"/>
      <c r="U38" s="1055"/>
      <c r="V38" s="1055"/>
      <c r="W38" s="1055"/>
      <c r="X38" s="1055"/>
      <c r="Y38" s="1055"/>
      <c r="Z38" s="1055"/>
    </row>
    <row r="39" spans="1:26" s="368" customFormat="1" ht="38.25">
      <c r="A39" s="148" t="s">
        <v>115</v>
      </c>
      <c r="B39" s="370" t="s">
        <v>475</v>
      </c>
      <c r="C39" s="75"/>
      <c r="D39" s="71"/>
      <c r="E39" s="1048"/>
      <c r="F39" s="71"/>
      <c r="G39" s="1055"/>
      <c r="H39" s="1055"/>
      <c r="I39" s="1055"/>
      <c r="J39" s="1055"/>
      <c r="K39" s="1055"/>
      <c r="L39" s="1055"/>
      <c r="M39" s="1055"/>
      <c r="N39" s="1055"/>
      <c r="O39" s="1055"/>
      <c r="P39" s="1055"/>
      <c r="Q39" s="1055"/>
      <c r="R39" s="1055"/>
      <c r="S39" s="1055"/>
      <c r="T39" s="1055"/>
      <c r="U39" s="1055"/>
      <c r="V39" s="1055"/>
      <c r="W39" s="1055"/>
      <c r="X39" s="1055"/>
      <c r="Y39" s="1055"/>
      <c r="Z39" s="1055"/>
    </row>
    <row r="40" spans="1:26" s="368" customFormat="1" ht="24">
      <c r="A40" s="148"/>
      <c r="B40" s="375" t="s">
        <v>471</v>
      </c>
      <c r="C40" s="75"/>
      <c r="D40" s="71"/>
      <c r="E40" s="1048"/>
      <c r="F40" s="71"/>
      <c r="G40" s="1055"/>
      <c r="H40" s="1055"/>
      <c r="I40" s="1055"/>
      <c r="J40" s="1055"/>
      <c r="K40" s="1055"/>
      <c r="L40" s="1055"/>
      <c r="M40" s="1055"/>
      <c r="N40" s="1055"/>
      <c r="O40" s="1055"/>
      <c r="P40" s="1055"/>
      <c r="Q40" s="1055"/>
      <c r="R40" s="1055"/>
      <c r="S40" s="1055"/>
      <c r="T40" s="1055"/>
      <c r="U40" s="1055"/>
      <c r="V40" s="1055"/>
      <c r="W40" s="1055"/>
      <c r="X40" s="1055"/>
      <c r="Y40" s="1055"/>
      <c r="Z40" s="1055"/>
    </row>
    <row r="41" spans="1:26" s="368" customFormat="1" ht="51">
      <c r="A41" s="148"/>
      <c r="B41" s="371" t="s">
        <v>463</v>
      </c>
      <c r="C41" s="75"/>
      <c r="D41" s="71"/>
      <c r="E41" s="1048"/>
      <c r="F41" s="71"/>
      <c r="G41" s="1055"/>
      <c r="H41" s="1055"/>
      <c r="I41" s="1055"/>
      <c r="J41" s="1055"/>
      <c r="K41" s="1055"/>
      <c r="L41" s="1055"/>
      <c r="M41" s="1055"/>
      <c r="N41" s="1055"/>
      <c r="O41" s="1055"/>
      <c r="P41" s="1055"/>
      <c r="Q41" s="1055"/>
      <c r="R41" s="1055"/>
      <c r="S41" s="1055"/>
      <c r="T41" s="1055"/>
      <c r="U41" s="1055"/>
      <c r="V41" s="1055"/>
      <c r="W41" s="1055"/>
      <c r="X41" s="1055"/>
      <c r="Y41" s="1055"/>
      <c r="Z41" s="1055"/>
    </row>
    <row r="42" spans="1:26" s="368" customFormat="1" ht="216.75">
      <c r="A42" s="148"/>
      <c r="B42" s="277" t="s">
        <v>476</v>
      </c>
      <c r="C42" s="75"/>
      <c r="D42" s="71"/>
      <c r="E42" s="1048"/>
      <c r="F42" s="71"/>
      <c r="G42" s="1055"/>
      <c r="H42" s="1055"/>
      <c r="I42" s="1055"/>
      <c r="J42" s="1055"/>
      <c r="K42" s="1055"/>
      <c r="L42" s="1055"/>
      <c r="M42" s="1055"/>
      <c r="N42" s="1055"/>
      <c r="O42" s="1055"/>
      <c r="P42" s="1055"/>
      <c r="Q42" s="1055"/>
      <c r="R42" s="1055"/>
      <c r="S42" s="1055"/>
      <c r="T42" s="1055"/>
      <c r="U42" s="1055"/>
      <c r="V42" s="1055"/>
      <c r="W42" s="1055"/>
      <c r="X42" s="1055"/>
      <c r="Y42" s="1055"/>
      <c r="Z42" s="1055"/>
    </row>
    <row r="43" spans="1:26" s="368" customFormat="1" ht="24">
      <c r="A43" s="148"/>
      <c r="B43" s="375" t="s">
        <v>477</v>
      </c>
      <c r="C43" s="75"/>
      <c r="D43" s="71"/>
      <c r="E43" s="1048"/>
      <c r="F43" s="71"/>
      <c r="G43" s="1055"/>
      <c r="H43" s="1055"/>
      <c r="I43" s="1055"/>
      <c r="J43" s="1055"/>
      <c r="K43" s="1055"/>
      <c r="L43" s="1055"/>
      <c r="M43" s="1055"/>
      <c r="N43" s="1055"/>
      <c r="O43" s="1055"/>
      <c r="P43" s="1055"/>
      <c r="Q43" s="1055"/>
      <c r="R43" s="1055"/>
      <c r="S43" s="1055"/>
      <c r="T43" s="1055"/>
      <c r="U43" s="1055"/>
      <c r="V43" s="1055"/>
      <c r="W43" s="1055"/>
      <c r="X43" s="1055"/>
      <c r="Y43" s="1055"/>
      <c r="Z43" s="1055"/>
    </row>
    <row r="44" spans="1:26" s="368" customFormat="1" ht="127.5">
      <c r="A44" s="148"/>
      <c r="B44" s="151" t="s">
        <v>478</v>
      </c>
      <c r="C44" s="75"/>
      <c r="D44" s="71"/>
      <c r="E44" s="1048"/>
      <c r="F44" s="71"/>
      <c r="G44" s="1055"/>
      <c r="H44" s="1055"/>
      <c r="I44" s="1055"/>
      <c r="J44" s="1055"/>
      <c r="K44" s="1055"/>
      <c r="L44" s="1055"/>
      <c r="M44" s="1055"/>
      <c r="N44" s="1055"/>
      <c r="O44" s="1055"/>
      <c r="P44" s="1055"/>
      <c r="Q44" s="1055"/>
      <c r="R44" s="1055"/>
      <c r="S44" s="1055"/>
      <c r="T44" s="1055"/>
      <c r="U44" s="1055"/>
      <c r="V44" s="1055"/>
      <c r="W44" s="1055"/>
      <c r="X44" s="1055"/>
      <c r="Y44" s="1055"/>
      <c r="Z44" s="1055"/>
    </row>
    <row r="45" spans="1:26" s="368" customFormat="1" ht="38.25">
      <c r="A45" s="148"/>
      <c r="B45" s="294" t="s">
        <v>468</v>
      </c>
      <c r="C45" s="75"/>
      <c r="D45" s="71"/>
      <c r="E45" s="1048"/>
      <c r="F45" s="71"/>
      <c r="G45" s="1055"/>
      <c r="H45" s="1055"/>
      <c r="I45" s="1055"/>
      <c r="J45" s="1055"/>
      <c r="K45" s="1055"/>
      <c r="L45" s="1055"/>
      <c r="M45" s="1055"/>
      <c r="N45" s="1055"/>
      <c r="O45" s="1055"/>
      <c r="P45" s="1055"/>
      <c r="Q45" s="1055"/>
      <c r="R45" s="1055"/>
      <c r="S45" s="1055"/>
      <c r="T45" s="1055"/>
      <c r="U45" s="1055"/>
      <c r="V45" s="1055"/>
      <c r="W45" s="1055"/>
      <c r="X45" s="1055"/>
      <c r="Y45" s="1055"/>
      <c r="Z45" s="1055"/>
    </row>
    <row r="46" spans="1:26" s="368" customFormat="1" ht="25.5">
      <c r="A46" s="148"/>
      <c r="B46" s="151" t="s">
        <v>469</v>
      </c>
      <c r="C46" s="75" t="s">
        <v>96</v>
      </c>
      <c r="D46" s="71">
        <v>414.96</v>
      </c>
      <c r="E46" s="1048"/>
      <c r="F46" s="71">
        <f>+D46*E46</f>
        <v>0</v>
      </c>
      <c r="G46" s="1055"/>
      <c r="H46" s="1055"/>
      <c r="I46" s="1055"/>
      <c r="J46" s="1055"/>
      <c r="K46" s="1055"/>
      <c r="L46" s="1055"/>
      <c r="M46" s="1055"/>
      <c r="N46" s="1055"/>
      <c r="O46" s="1055"/>
      <c r="P46" s="1055"/>
      <c r="Q46" s="1055"/>
      <c r="R46" s="1055"/>
      <c r="S46" s="1055"/>
      <c r="T46" s="1055"/>
      <c r="U46" s="1055"/>
      <c r="V46" s="1055"/>
      <c r="W46" s="1055"/>
      <c r="X46" s="1055"/>
      <c r="Y46" s="1055"/>
      <c r="Z46" s="1055"/>
    </row>
    <row r="47" spans="1:26" s="368" customFormat="1">
      <c r="A47" s="147"/>
      <c r="B47" s="147"/>
      <c r="C47" s="75"/>
      <c r="D47" s="71"/>
      <c r="E47" s="1048"/>
      <c r="F47" s="71"/>
      <c r="G47" s="1055"/>
      <c r="H47" s="1055"/>
      <c r="I47" s="1055"/>
      <c r="J47" s="1055"/>
      <c r="K47" s="1055"/>
      <c r="L47" s="1055"/>
      <c r="M47" s="1055"/>
      <c r="N47" s="1055"/>
      <c r="O47" s="1055"/>
      <c r="P47" s="1055"/>
      <c r="Q47" s="1055"/>
      <c r="R47" s="1055"/>
      <c r="S47" s="1055"/>
      <c r="T47" s="1055"/>
      <c r="U47" s="1055"/>
      <c r="V47" s="1055"/>
      <c r="W47" s="1055"/>
      <c r="X47" s="1055"/>
      <c r="Y47" s="1055"/>
      <c r="Z47" s="1055"/>
    </row>
    <row r="48" spans="1:26" s="368" customFormat="1">
      <c r="A48" s="147"/>
      <c r="B48" s="147"/>
      <c r="C48" s="75"/>
      <c r="D48" s="71"/>
      <c r="E48" s="1048"/>
      <c r="F48" s="71"/>
      <c r="G48" s="1055"/>
      <c r="H48" s="1055"/>
      <c r="I48" s="1055"/>
      <c r="J48" s="1055"/>
      <c r="K48" s="1055"/>
      <c r="L48" s="1055"/>
      <c r="M48" s="1055"/>
      <c r="N48" s="1055"/>
      <c r="O48" s="1055"/>
      <c r="P48" s="1055"/>
      <c r="Q48" s="1055"/>
      <c r="R48" s="1055"/>
      <c r="S48" s="1055"/>
      <c r="T48" s="1055"/>
      <c r="U48" s="1055"/>
      <c r="V48" s="1055"/>
      <c r="W48" s="1055"/>
      <c r="X48" s="1055"/>
      <c r="Y48" s="1055"/>
      <c r="Z48" s="1055"/>
    </row>
    <row r="49" spans="1:26" s="368" customFormat="1" ht="38.25">
      <c r="A49" s="148" t="s">
        <v>146</v>
      </c>
      <c r="B49" s="370" t="s">
        <v>479</v>
      </c>
      <c r="C49" s="75"/>
      <c r="D49" s="71"/>
      <c r="E49" s="1048"/>
      <c r="F49" s="71"/>
      <c r="G49" s="1055"/>
      <c r="H49" s="1055"/>
      <c r="I49" s="1055"/>
      <c r="J49" s="1055"/>
      <c r="K49" s="1055"/>
      <c r="L49" s="1055"/>
      <c r="M49" s="1055"/>
      <c r="N49" s="1055"/>
      <c r="O49" s="1055"/>
      <c r="P49" s="1055"/>
      <c r="Q49" s="1055"/>
      <c r="R49" s="1055"/>
      <c r="S49" s="1055"/>
      <c r="T49" s="1055"/>
      <c r="U49" s="1055"/>
      <c r="V49" s="1055"/>
      <c r="W49" s="1055"/>
      <c r="X49" s="1055"/>
      <c r="Y49" s="1055"/>
      <c r="Z49" s="1055"/>
    </row>
    <row r="50" spans="1:26" s="368" customFormat="1" ht="51">
      <c r="A50" s="148"/>
      <c r="B50" s="371" t="s">
        <v>463</v>
      </c>
      <c r="C50" s="75"/>
      <c r="D50" s="71"/>
      <c r="E50" s="1048"/>
      <c r="F50" s="71"/>
      <c r="G50" s="1055"/>
      <c r="H50" s="1055"/>
      <c r="I50" s="1055"/>
      <c r="J50" s="1055"/>
      <c r="K50" s="1055"/>
      <c r="L50" s="1055"/>
      <c r="M50" s="1055"/>
      <c r="N50" s="1055"/>
      <c r="O50" s="1055"/>
      <c r="P50" s="1055"/>
      <c r="Q50" s="1055"/>
      <c r="R50" s="1055"/>
      <c r="S50" s="1055"/>
      <c r="T50" s="1055"/>
      <c r="U50" s="1055"/>
      <c r="V50" s="1055"/>
      <c r="W50" s="1055"/>
      <c r="X50" s="1055"/>
      <c r="Y50" s="1055"/>
      <c r="Z50" s="1055"/>
    </row>
    <row r="51" spans="1:26" s="368" customFormat="1" ht="242.25">
      <c r="A51" s="148"/>
      <c r="B51" s="277" t="s">
        <v>480</v>
      </c>
      <c r="C51" s="75"/>
      <c r="D51" s="71"/>
      <c r="E51" s="1048"/>
      <c r="F51" s="71"/>
      <c r="G51" s="1055"/>
      <c r="H51" s="1055"/>
      <c r="I51" s="1055"/>
      <c r="J51" s="1055"/>
      <c r="K51" s="1055"/>
      <c r="L51" s="1055"/>
      <c r="M51" s="1055"/>
      <c r="N51" s="1055"/>
      <c r="O51" s="1055"/>
      <c r="P51" s="1055"/>
      <c r="Q51" s="1055"/>
      <c r="R51" s="1055"/>
      <c r="S51" s="1055"/>
      <c r="T51" s="1055"/>
      <c r="U51" s="1055"/>
      <c r="V51" s="1055"/>
      <c r="W51" s="1055"/>
      <c r="X51" s="1055"/>
      <c r="Y51" s="1055"/>
      <c r="Z51" s="1055"/>
    </row>
    <row r="52" spans="1:26" s="368" customFormat="1" ht="38.25">
      <c r="A52" s="148"/>
      <c r="B52" s="294" t="s">
        <v>468</v>
      </c>
      <c r="C52" s="75"/>
      <c r="D52" s="71"/>
      <c r="E52" s="1048"/>
      <c r="F52" s="71"/>
      <c r="G52" s="1055"/>
      <c r="H52" s="1055"/>
      <c r="I52" s="1055"/>
      <c r="J52" s="1055"/>
      <c r="K52" s="1055"/>
      <c r="L52" s="1055"/>
      <c r="M52" s="1055"/>
      <c r="N52" s="1055"/>
      <c r="O52" s="1055"/>
      <c r="P52" s="1055"/>
      <c r="Q52" s="1055"/>
      <c r="R52" s="1055"/>
      <c r="S52" s="1055"/>
      <c r="T52" s="1055"/>
      <c r="U52" s="1055"/>
      <c r="V52" s="1055"/>
      <c r="W52" s="1055"/>
      <c r="X52" s="1055"/>
      <c r="Y52" s="1055"/>
      <c r="Z52" s="1055"/>
    </row>
    <row r="53" spans="1:26" s="368" customFormat="1" ht="25.5">
      <c r="A53" s="148"/>
      <c r="B53" s="151" t="s">
        <v>469</v>
      </c>
      <c r="C53" s="75" t="s">
        <v>96</v>
      </c>
      <c r="D53" s="71">
        <v>36</v>
      </c>
      <c r="E53" s="1048"/>
      <c r="F53" s="71">
        <f>+D53*E53</f>
        <v>0</v>
      </c>
      <c r="G53" s="1055"/>
      <c r="H53" s="1055"/>
      <c r="I53" s="1055"/>
      <c r="J53" s="1055"/>
      <c r="K53" s="1055"/>
      <c r="L53" s="1055"/>
      <c r="M53" s="1055"/>
      <c r="N53" s="1055"/>
      <c r="O53" s="1055"/>
      <c r="P53" s="1055"/>
      <c r="Q53" s="1055"/>
      <c r="R53" s="1055"/>
      <c r="S53" s="1055"/>
      <c r="T53" s="1055"/>
      <c r="U53" s="1055"/>
      <c r="V53" s="1055"/>
      <c r="W53" s="1055"/>
      <c r="X53" s="1055"/>
      <c r="Y53" s="1055"/>
      <c r="Z53" s="1055"/>
    </row>
    <row r="54" spans="1:26" s="368" customFormat="1">
      <c r="A54" s="148"/>
      <c r="B54" s="148"/>
      <c r="C54" s="75"/>
      <c r="D54" s="71"/>
      <c r="E54" s="1048"/>
      <c r="F54" s="71"/>
      <c r="G54" s="1055"/>
      <c r="H54" s="1055"/>
      <c r="I54" s="1055"/>
      <c r="J54" s="1055"/>
      <c r="K54" s="1055"/>
      <c r="L54" s="1055"/>
      <c r="M54" s="1055"/>
      <c r="N54" s="1055"/>
      <c r="O54" s="1055"/>
      <c r="P54" s="1055"/>
      <c r="Q54" s="1055"/>
      <c r="R54" s="1055"/>
      <c r="S54" s="1055"/>
      <c r="T54" s="1055"/>
      <c r="U54" s="1055"/>
      <c r="V54" s="1055"/>
      <c r="W54" s="1055"/>
      <c r="X54" s="1055"/>
      <c r="Y54" s="1055"/>
      <c r="Z54" s="1055"/>
    </row>
    <row r="55" spans="1:26" s="368" customFormat="1">
      <c r="A55" s="148"/>
      <c r="B55" s="148"/>
      <c r="C55" s="75"/>
      <c r="D55" s="71"/>
      <c r="E55" s="1048"/>
      <c r="F55" s="71"/>
      <c r="G55" s="1055"/>
      <c r="H55" s="1055"/>
      <c r="I55" s="1055"/>
      <c r="J55" s="1055"/>
      <c r="K55" s="1055"/>
      <c r="L55" s="1055"/>
      <c r="M55" s="1055"/>
      <c r="N55" s="1055"/>
      <c r="O55" s="1055"/>
      <c r="P55" s="1055"/>
      <c r="Q55" s="1055"/>
      <c r="R55" s="1055"/>
      <c r="S55" s="1055"/>
      <c r="T55" s="1055"/>
      <c r="U55" s="1055"/>
      <c r="V55" s="1055"/>
      <c r="W55" s="1055"/>
      <c r="X55" s="1055"/>
      <c r="Y55" s="1055"/>
      <c r="Z55" s="1055"/>
    </row>
    <row r="56" spans="1:26" s="368" customFormat="1" ht="38.25">
      <c r="A56" s="148" t="s">
        <v>153</v>
      </c>
      <c r="B56" s="370" t="s">
        <v>481</v>
      </c>
      <c r="C56" s="75"/>
      <c r="D56" s="71"/>
      <c r="E56" s="1048"/>
      <c r="F56" s="71"/>
      <c r="G56" s="1055"/>
      <c r="H56" s="1055"/>
      <c r="I56" s="1055"/>
      <c r="J56" s="1055"/>
      <c r="K56" s="1055"/>
      <c r="L56" s="1055"/>
      <c r="M56" s="1055"/>
      <c r="N56" s="1055"/>
      <c r="O56" s="1055"/>
      <c r="P56" s="1055"/>
      <c r="Q56" s="1055"/>
      <c r="R56" s="1055"/>
      <c r="S56" s="1055"/>
      <c r="T56" s="1055"/>
      <c r="U56" s="1055"/>
      <c r="V56" s="1055"/>
      <c r="W56" s="1055"/>
      <c r="X56" s="1055"/>
      <c r="Y56" s="1055"/>
      <c r="Z56" s="1055"/>
    </row>
    <row r="57" spans="1:26" s="368" customFormat="1" ht="24">
      <c r="A57" s="148"/>
      <c r="B57" s="375" t="s">
        <v>473</v>
      </c>
      <c r="C57" s="75"/>
      <c r="D57" s="71"/>
      <c r="E57" s="1048"/>
      <c r="F57" s="71"/>
      <c r="G57" s="1055"/>
      <c r="H57" s="1055"/>
      <c r="I57" s="1055"/>
      <c r="J57" s="1055"/>
      <c r="K57" s="1055"/>
      <c r="L57" s="1055"/>
      <c r="M57" s="1055"/>
      <c r="N57" s="1055"/>
      <c r="O57" s="1055"/>
      <c r="P57" s="1055"/>
      <c r="Q57" s="1055"/>
      <c r="R57" s="1055"/>
      <c r="S57" s="1055"/>
      <c r="T57" s="1055"/>
      <c r="U57" s="1055"/>
      <c r="V57" s="1055"/>
      <c r="W57" s="1055"/>
      <c r="X57" s="1055"/>
      <c r="Y57" s="1055"/>
      <c r="Z57" s="1055"/>
    </row>
    <row r="58" spans="1:26" s="368" customFormat="1" ht="51">
      <c r="A58" s="148"/>
      <c r="B58" s="371" t="s">
        <v>464</v>
      </c>
      <c r="C58" s="75"/>
      <c r="D58" s="71"/>
      <c r="E58" s="1048"/>
      <c r="F58" s="71"/>
      <c r="G58" s="1055"/>
      <c r="H58" s="1055"/>
      <c r="I58" s="1055"/>
      <c r="J58" s="1055"/>
      <c r="K58" s="1055"/>
      <c r="L58" s="1055"/>
      <c r="M58" s="1055"/>
      <c r="N58" s="1055"/>
      <c r="O58" s="1055"/>
      <c r="P58" s="1055"/>
      <c r="Q58" s="1055"/>
      <c r="R58" s="1055"/>
      <c r="S58" s="1055"/>
      <c r="T58" s="1055"/>
      <c r="U58" s="1055"/>
      <c r="V58" s="1055"/>
      <c r="W58" s="1055"/>
      <c r="X58" s="1055"/>
      <c r="Y58" s="1055"/>
      <c r="Z58" s="1055"/>
    </row>
    <row r="59" spans="1:26" s="368" customFormat="1" ht="216.75">
      <c r="A59" s="148"/>
      <c r="B59" s="277" t="s">
        <v>482</v>
      </c>
      <c r="C59" s="75"/>
      <c r="D59" s="71"/>
      <c r="E59" s="1048"/>
      <c r="F59" s="71"/>
      <c r="G59" s="1055"/>
      <c r="H59" s="1055"/>
      <c r="I59" s="1055"/>
      <c r="J59" s="1055"/>
      <c r="K59" s="1055"/>
      <c r="L59" s="1055"/>
      <c r="M59" s="1055"/>
      <c r="N59" s="1055"/>
      <c r="O59" s="1055"/>
      <c r="P59" s="1055"/>
      <c r="Q59" s="1055"/>
      <c r="R59" s="1055"/>
      <c r="S59" s="1055"/>
      <c r="T59" s="1055"/>
      <c r="U59" s="1055"/>
      <c r="V59" s="1055"/>
      <c r="W59" s="1055"/>
      <c r="X59" s="1055"/>
      <c r="Y59" s="1055"/>
      <c r="Z59" s="1055"/>
    </row>
    <row r="60" spans="1:26" s="368" customFormat="1" ht="63.75">
      <c r="A60" s="148"/>
      <c r="B60" s="151" t="s">
        <v>483</v>
      </c>
      <c r="C60" s="75"/>
      <c r="D60" s="71"/>
      <c r="E60" s="1048"/>
      <c r="F60" s="71"/>
      <c r="G60" s="1055"/>
      <c r="H60" s="1055"/>
      <c r="I60" s="1055"/>
      <c r="J60" s="1055"/>
      <c r="K60" s="1055"/>
      <c r="L60" s="1055"/>
      <c r="M60" s="1055"/>
      <c r="N60" s="1055"/>
      <c r="O60" s="1055"/>
      <c r="P60" s="1055"/>
      <c r="Q60" s="1055"/>
      <c r="R60" s="1055"/>
      <c r="S60" s="1055"/>
      <c r="T60" s="1055"/>
      <c r="U60" s="1055"/>
      <c r="V60" s="1055"/>
      <c r="W60" s="1055"/>
      <c r="X60" s="1055"/>
      <c r="Y60" s="1055"/>
      <c r="Z60" s="1055"/>
    </row>
    <row r="61" spans="1:26" s="368" customFormat="1" ht="38.25">
      <c r="A61" s="366"/>
      <c r="B61" s="294" t="s">
        <v>468</v>
      </c>
      <c r="C61" s="75"/>
      <c r="D61" s="71"/>
      <c r="E61" s="1048"/>
      <c r="F61" s="71"/>
      <c r="G61" s="1055"/>
      <c r="H61" s="1055"/>
      <c r="I61" s="1055"/>
      <c r="J61" s="1055"/>
      <c r="K61" s="1055"/>
      <c r="L61" s="1055"/>
      <c r="M61" s="1055"/>
      <c r="N61" s="1055"/>
      <c r="O61" s="1055"/>
      <c r="P61" s="1055"/>
      <c r="Q61" s="1055"/>
      <c r="R61" s="1055"/>
      <c r="S61" s="1055"/>
      <c r="T61" s="1055"/>
      <c r="U61" s="1055"/>
      <c r="V61" s="1055"/>
      <c r="W61" s="1055"/>
      <c r="X61" s="1055"/>
      <c r="Y61" s="1055"/>
      <c r="Z61" s="1055"/>
    </row>
    <row r="62" spans="1:26" s="368" customFormat="1" ht="25.5">
      <c r="A62" s="366"/>
      <c r="B62" s="151" t="s">
        <v>469</v>
      </c>
      <c r="C62" s="75" t="s">
        <v>96</v>
      </c>
      <c r="D62" s="71">
        <v>10.5</v>
      </c>
      <c r="E62" s="1048"/>
      <c r="F62" s="71">
        <f>+D62*E62</f>
        <v>0</v>
      </c>
      <c r="G62" s="1055"/>
      <c r="H62" s="1055"/>
      <c r="I62" s="1055"/>
      <c r="J62" s="1055"/>
      <c r="K62" s="1055"/>
      <c r="L62" s="1055"/>
      <c r="M62" s="1055"/>
      <c r="N62" s="1055"/>
      <c r="O62" s="1055"/>
      <c r="P62" s="1055"/>
      <c r="Q62" s="1055"/>
      <c r="R62" s="1055"/>
      <c r="S62" s="1055"/>
      <c r="T62" s="1055"/>
      <c r="U62" s="1055"/>
      <c r="V62" s="1055"/>
      <c r="W62" s="1055"/>
      <c r="X62" s="1055"/>
      <c r="Y62" s="1055"/>
      <c r="Z62" s="1055"/>
    </row>
    <row r="63" spans="1:26" s="368" customFormat="1">
      <c r="A63" s="366"/>
      <c r="B63" s="377"/>
      <c r="C63" s="75"/>
      <c r="D63" s="71"/>
      <c r="E63" s="1048"/>
      <c r="F63" s="71"/>
      <c r="G63" s="1055"/>
      <c r="H63" s="1055"/>
      <c r="I63" s="1055"/>
      <c r="J63" s="1055"/>
      <c r="K63" s="1055"/>
      <c r="L63" s="1055"/>
      <c r="M63" s="1055"/>
      <c r="N63" s="1055"/>
      <c r="O63" s="1055"/>
      <c r="P63" s="1055"/>
      <c r="Q63" s="1055"/>
      <c r="R63" s="1055"/>
      <c r="S63" s="1055"/>
      <c r="T63" s="1055"/>
      <c r="U63" s="1055"/>
      <c r="V63" s="1055"/>
      <c r="W63" s="1055"/>
      <c r="X63" s="1055"/>
      <c r="Y63" s="1055"/>
      <c r="Z63" s="1055"/>
    </row>
    <row r="64" spans="1:26" s="368" customFormat="1">
      <c r="A64" s="366"/>
      <c r="B64" s="377"/>
      <c r="C64" s="75"/>
      <c r="D64" s="71"/>
      <c r="E64" s="1048"/>
      <c r="F64" s="71"/>
      <c r="G64" s="1055"/>
      <c r="H64" s="1055"/>
      <c r="I64" s="1055"/>
      <c r="J64" s="1055"/>
      <c r="K64" s="1055"/>
      <c r="L64" s="1055"/>
      <c r="M64" s="1055"/>
      <c r="N64" s="1055"/>
      <c r="O64" s="1055"/>
      <c r="P64" s="1055"/>
      <c r="Q64" s="1055"/>
      <c r="R64" s="1055"/>
      <c r="S64" s="1055"/>
      <c r="T64" s="1055"/>
      <c r="U64" s="1055"/>
      <c r="V64" s="1055"/>
      <c r="W64" s="1055"/>
      <c r="X64" s="1055"/>
      <c r="Y64" s="1055"/>
      <c r="Z64" s="1055"/>
    </row>
    <row r="65" spans="1:26" s="368" customFormat="1" ht="102">
      <c r="A65" s="366" t="s">
        <v>85</v>
      </c>
      <c r="B65" s="378" t="s">
        <v>484</v>
      </c>
      <c r="C65" s="75"/>
      <c r="D65" s="379"/>
      <c r="E65" s="1048"/>
      <c r="F65" s="71"/>
      <c r="G65" s="1055"/>
      <c r="H65" s="1055"/>
      <c r="I65" s="1055"/>
      <c r="J65" s="1055"/>
      <c r="K65" s="1055"/>
      <c r="L65" s="1055"/>
      <c r="M65" s="1055"/>
      <c r="N65" s="1055"/>
      <c r="O65" s="1055"/>
      <c r="P65" s="1055"/>
      <c r="Q65" s="1055"/>
      <c r="R65" s="1055"/>
      <c r="S65" s="1055"/>
      <c r="T65" s="1055"/>
      <c r="U65" s="1055"/>
      <c r="V65" s="1055"/>
      <c r="W65" s="1055"/>
      <c r="X65" s="1055"/>
      <c r="Y65" s="1055"/>
      <c r="Z65" s="1055"/>
    </row>
    <row r="66" spans="1:26" s="368" customFormat="1" ht="51">
      <c r="A66" s="366"/>
      <c r="B66" s="378" t="s">
        <v>485</v>
      </c>
      <c r="C66" s="75" t="s">
        <v>96</v>
      </c>
      <c r="D66" s="71">
        <v>84</v>
      </c>
      <c r="E66" s="1048"/>
      <c r="F66" s="71">
        <f>+D66*E66</f>
        <v>0</v>
      </c>
      <c r="G66" s="1055"/>
      <c r="H66" s="1055"/>
      <c r="I66" s="1055"/>
      <c r="J66" s="1055"/>
      <c r="K66" s="1055"/>
      <c r="L66" s="1055"/>
      <c r="M66" s="1055"/>
      <c r="N66" s="1055"/>
      <c r="O66" s="1055"/>
      <c r="P66" s="1055"/>
      <c r="Q66" s="1055"/>
      <c r="R66" s="1055"/>
      <c r="S66" s="1055"/>
      <c r="T66" s="1055"/>
      <c r="U66" s="1055"/>
      <c r="V66" s="1055"/>
      <c r="W66" s="1055"/>
      <c r="X66" s="1055"/>
      <c r="Y66" s="1055"/>
      <c r="Z66" s="1055"/>
    </row>
    <row r="67" spans="1:26" s="368" customFormat="1">
      <c r="A67" s="366"/>
      <c r="B67" s="377"/>
      <c r="C67" s="75"/>
      <c r="D67" s="71"/>
      <c r="E67" s="1048"/>
      <c r="F67" s="71"/>
      <c r="G67" s="1055"/>
      <c r="H67" s="1055"/>
      <c r="I67" s="1055"/>
      <c r="J67" s="1055"/>
      <c r="K67" s="1055"/>
      <c r="L67" s="1055"/>
      <c r="M67" s="1055"/>
      <c r="N67" s="1055"/>
      <c r="O67" s="1055"/>
      <c r="P67" s="1055"/>
      <c r="Q67" s="1055"/>
      <c r="R67" s="1055"/>
      <c r="S67" s="1055"/>
      <c r="T67" s="1055"/>
      <c r="U67" s="1055"/>
      <c r="V67" s="1055"/>
      <c r="W67" s="1055"/>
      <c r="X67" s="1055"/>
      <c r="Y67" s="1055"/>
      <c r="Z67" s="1055"/>
    </row>
    <row r="68" spans="1:26" s="368" customFormat="1">
      <c r="A68" s="366"/>
      <c r="B68" s="377"/>
      <c r="C68" s="75"/>
      <c r="D68" s="71"/>
      <c r="E68" s="1048"/>
      <c r="F68" s="71"/>
      <c r="G68" s="1055"/>
      <c r="H68" s="1055"/>
      <c r="I68" s="1055"/>
      <c r="J68" s="1055"/>
      <c r="K68" s="1055"/>
      <c r="L68" s="1055"/>
      <c r="M68" s="1055"/>
      <c r="N68" s="1055"/>
      <c r="O68" s="1055"/>
      <c r="P68" s="1055"/>
      <c r="Q68" s="1055"/>
      <c r="R68" s="1055"/>
      <c r="S68" s="1055"/>
      <c r="T68" s="1055"/>
      <c r="U68" s="1055"/>
      <c r="V68" s="1055"/>
      <c r="W68" s="1055"/>
      <c r="X68" s="1055"/>
      <c r="Y68" s="1055"/>
      <c r="Z68" s="1055"/>
    </row>
    <row r="69" spans="1:26" s="368" customFormat="1" ht="76.5">
      <c r="A69" s="366" t="s">
        <v>89</v>
      </c>
      <c r="B69" s="377" t="s">
        <v>486</v>
      </c>
      <c r="C69" s="75" t="s">
        <v>96</v>
      </c>
      <c r="D69" s="71">
        <v>45</v>
      </c>
      <c r="E69" s="1048"/>
      <c r="F69" s="71">
        <f>+D69*E69</f>
        <v>0</v>
      </c>
      <c r="G69" s="1055"/>
      <c r="H69" s="1055"/>
      <c r="I69" s="1055"/>
      <c r="J69" s="1055"/>
      <c r="K69" s="1055"/>
      <c r="L69" s="1055"/>
      <c r="M69" s="1055"/>
      <c r="N69" s="1055"/>
      <c r="O69" s="1055"/>
      <c r="P69" s="1055"/>
      <c r="Q69" s="1055"/>
      <c r="R69" s="1055"/>
      <c r="S69" s="1055"/>
      <c r="T69" s="1055"/>
      <c r="U69" s="1055"/>
      <c r="V69" s="1055"/>
      <c r="W69" s="1055"/>
      <c r="X69" s="1055"/>
      <c r="Y69" s="1055"/>
      <c r="Z69" s="1055"/>
    </row>
    <row r="70" spans="1:26" s="368" customFormat="1">
      <c r="A70" s="366"/>
      <c r="B70" s="377"/>
      <c r="C70" s="75"/>
      <c r="D70" s="71"/>
      <c r="E70" s="1048"/>
      <c r="F70" s="71"/>
      <c r="G70" s="1055"/>
      <c r="H70" s="1055"/>
      <c r="I70" s="1055"/>
      <c r="J70" s="1055"/>
      <c r="K70" s="1055"/>
      <c r="L70" s="1055"/>
      <c r="M70" s="1055"/>
      <c r="N70" s="1055"/>
      <c r="O70" s="1055"/>
      <c r="P70" s="1055"/>
      <c r="Q70" s="1055"/>
      <c r="R70" s="1055"/>
      <c r="S70" s="1055"/>
      <c r="T70" s="1055"/>
      <c r="U70" s="1055"/>
      <c r="V70" s="1055"/>
      <c r="W70" s="1055"/>
      <c r="X70" s="1055"/>
      <c r="Y70" s="1055"/>
      <c r="Z70" s="1055"/>
    </row>
    <row r="71" spans="1:26" s="368" customFormat="1">
      <c r="A71" s="366"/>
      <c r="B71" s="377"/>
      <c r="C71" s="75"/>
      <c r="D71" s="71"/>
      <c r="E71" s="1048"/>
      <c r="F71" s="71"/>
      <c r="G71" s="1055"/>
      <c r="H71" s="1055"/>
      <c r="I71" s="1055"/>
      <c r="J71" s="1055"/>
      <c r="K71" s="1055"/>
      <c r="L71" s="1055"/>
      <c r="M71" s="1055"/>
      <c r="N71" s="1055"/>
      <c r="O71" s="1055"/>
      <c r="P71" s="1055"/>
      <c r="Q71" s="1055"/>
      <c r="R71" s="1055"/>
      <c r="S71" s="1055"/>
      <c r="T71" s="1055"/>
      <c r="U71" s="1055"/>
      <c r="V71" s="1055"/>
      <c r="W71" s="1055"/>
      <c r="X71" s="1055"/>
      <c r="Y71" s="1055"/>
      <c r="Z71" s="1055"/>
    </row>
    <row r="72" spans="1:26" s="368" customFormat="1" ht="38.25">
      <c r="A72" s="366" t="s">
        <v>94</v>
      </c>
      <c r="B72" s="277" t="s">
        <v>487</v>
      </c>
      <c r="C72" s="75"/>
      <c r="D72" s="71"/>
      <c r="E72" s="1048"/>
      <c r="F72" s="71"/>
      <c r="G72" s="1055"/>
      <c r="H72" s="1055"/>
      <c r="I72" s="1055"/>
      <c r="J72" s="1055"/>
      <c r="K72" s="1055"/>
      <c r="L72" s="1055"/>
      <c r="M72" s="1055"/>
      <c r="N72" s="1055"/>
      <c r="O72" s="1055"/>
      <c r="P72" s="1055"/>
      <c r="Q72" s="1055"/>
      <c r="R72" s="1055"/>
      <c r="S72" s="1055"/>
      <c r="T72" s="1055"/>
      <c r="U72" s="1055"/>
      <c r="V72" s="1055"/>
      <c r="W72" s="1055"/>
      <c r="X72" s="1055"/>
      <c r="Y72" s="1055"/>
      <c r="Z72" s="1055"/>
    </row>
    <row r="73" spans="1:26" s="368" customFormat="1" ht="51">
      <c r="A73" s="366"/>
      <c r="B73" s="380" t="s">
        <v>488</v>
      </c>
      <c r="C73" s="75"/>
      <c r="D73" s="71"/>
      <c r="E73" s="1048"/>
      <c r="F73" s="71"/>
      <c r="G73" s="1055"/>
      <c r="H73" s="1055"/>
      <c r="I73" s="1055"/>
      <c r="J73" s="1055"/>
      <c r="K73" s="1055"/>
      <c r="L73" s="1055"/>
      <c r="M73" s="1055"/>
      <c r="N73" s="1055"/>
      <c r="O73" s="1055"/>
      <c r="P73" s="1055"/>
      <c r="Q73" s="1055"/>
      <c r="R73" s="1055"/>
      <c r="S73" s="1055"/>
      <c r="T73" s="1055"/>
      <c r="U73" s="1055"/>
      <c r="V73" s="1055"/>
      <c r="W73" s="1055"/>
      <c r="X73" s="1055"/>
      <c r="Y73" s="1055"/>
      <c r="Z73" s="1055"/>
    </row>
    <row r="74" spans="1:26" s="368" customFormat="1" ht="191.25">
      <c r="A74" s="366"/>
      <c r="B74" s="381" t="s">
        <v>489</v>
      </c>
      <c r="C74" s="75"/>
      <c r="D74" s="71"/>
      <c r="E74" s="1048"/>
      <c r="F74" s="71"/>
      <c r="G74" s="1055"/>
      <c r="H74" s="1055"/>
      <c r="I74" s="1055"/>
      <c r="J74" s="1055"/>
      <c r="K74" s="1055"/>
      <c r="L74" s="1055"/>
      <c r="M74" s="1055"/>
      <c r="N74" s="1055"/>
      <c r="O74" s="1055"/>
      <c r="P74" s="1055"/>
      <c r="Q74" s="1055"/>
      <c r="R74" s="1055"/>
      <c r="S74" s="1055"/>
      <c r="T74" s="1055"/>
      <c r="U74" s="1055"/>
      <c r="V74" s="1055"/>
      <c r="W74" s="1055"/>
      <c r="X74" s="1055"/>
      <c r="Y74" s="1055"/>
      <c r="Z74" s="1055"/>
    </row>
    <row r="75" spans="1:26" s="368" customFormat="1" ht="127.5">
      <c r="A75" s="366"/>
      <c r="B75" s="294" t="s">
        <v>490</v>
      </c>
      <c r="C75" s="75"/>
      <c r="D75" s="71"/>
      <c r="E75" s="1048"/>
      <c r="F75" s="71"/>
      <c r="G75" s="1055"/>
      <c r="H75" s="1055"/>
      <c r="I75" s="1055"/>
      <c r="J75" s="1055"/>
      <c r="K75" s="1055"/>
      <c r="L75" s="1055"/>
      <c r="M75" s="1055"/>
      <c r="N75" s="1055"/>
      <c r="O75" s="1055"/>
      <c r="P75" s="1055"/>
      <c r="Q75" s="1055"/>
      <c r="R75" s="1055"/>
      <c r="S75" s="1055"/>
      <c r="T75" s="1055"/>
      <c r="U75" s="1055"/>
      <c r="V75" s="1055"/>
      <c r="W75" s="1055"/>
      <c r="X75" s="1055"/>
      <c r="Y75" s="1055"/>
      <c r="Z75" s="1055"/>
    </row>
    <row r="76" spans="1:26" s="368" customFormat="1" ht="25.5">
      <c r="A76" s="366"/>
      <c r="B76" s="294" t="s">
        <v>469</v>
      </c>
      <c r="C76" s="75" t="s">
        <v>96</v>
      </c>
      <c r="D76" s="71">
        <v>37.799999999999997</v>
      </c>
      <c r="E76" s="1048"/>
      <c r="F76" s="71">
        <f>+D76*E76</f>
        <v>0</v>
      </c>
      <c r="G76" s="1055"/>
      <c r="H76" s="1055"/>
      <c r="I76" s="1055"/>
      <c r="J76" s="1055"/>
      <c r="K76" s="1055"/>
      <c r="L76" s="1055"/>
      <c r="M76" s="1055"/>
      <c r="N76" s="1055"/>
      <c r="O76" s="1055"/>
      <c r="P76" s="1055"/>
      <c r="Q76" s="1055"/>
      <c r="R76" s="1055"/>
      <c r="S76" s="1055"/>
      <c r="T76" s="1055"/>
      <c r="U76" s="1055"/>
      <c r="V76" s="1055"/>
      <c r="W76" s="1055"/>
      <c r="X76" s="1055"/>
      <c r="Y76" s="1055"/>
      <c r="Z76" s="1055"/>
    </row>
    <row r="77" spans="1:26" s="368" customFormat="1">
      <c r="A77" s="366"/>
      <c r="B77" s="377"/>
      <c r="C77" s="75"/>
      <c r="D77" s="71"/>
      <c r="E77" s="1048"/>
      <c r="F77" s="71"/>
      <c r="G77" s="1055"/>
      <c r="H77" s="1055"/>
      <c r="I77" s="1055"/>
      <c r="J77" s="1055"/>
      <c r="K77" s="1055"/>
      <c r="L77" s="1055"/>
      <c r="M77" s="1055"/>
      <c r="N77" s="1055"/>
      <c r="O77" s="1055"/>
      <c r="P77" s="1055"/>
      <c r="Q77" s="1055"/>
      <c r="R77" s="1055"/>
      <c r="S77" s="1055"/>
      <c r="T77" s="1055"/>
      <c r="U77" s="1055"/>
      <c r="V77" s="1055"/>
      <c r="W77" s="1055"/>
      <c r="X77" s="1055"/>
      <c r="Y77" s="1055"/>
      <c r="Z77" s="1055"/>
    </row>
    <row r="78" spans="1:26" s="368" customFormat="1">
      <c r="A78" s="366"/>
      <c r="B78" s="377"/>
      <c r="C78" s="75"/>
      <c r="D78" s="71"/>
      <c r="E78" s="1048"/>
      <c r="F78" s="71"/>
      <c r="G78" s="1055"/>
      <c r="H78" s="1055"/>
      <c r="I78" s="1055"/>
      <c r="J78" s="1055"/>
      <c r="K78" s="1055"/>
      <c r="L78" s="1055"/>
      <c r="M78" s="1055"/>
      <c r="N78" s="1055"/>
      <c r="O78" s="1055"/>
      <c r="P78" s="1055"/>
      <c r="Q78" s="1055"/>
      <c r="R78" s="1055"/>
      <c r="S78" s="1055"/>
      <c r="T78" s="1055"/>
      <c r="U78" s="1055"/>
      <c r="V78" s="1055"/>
      <c r="W78" s="1055"/>
      <c r="X78" s="1055"/>
      <c r="Y78" s="1055"/>
      <c r="Z78" s="1055"/>
    </row>
    <row r="79" spans="1:26" s="368" customFormat="1" ht="51">
      <c r="A79" s="366" t="s">
        <v>97</v>
      </c>
      <c r="B79" s="378" t="s">
        <v>491</v>
      </c>
      <c r="C79" s="75" t="s">
        <v>96</v>
      </c>
      <c r="D79" s="71">
        <v>26</v>
      </c>
      <c r="E79" s="1048"/>
      <c r="F79" s="71">
        <f>+D79*E79</f>
        <v>0</v>
      </c>
      <c r="G79" s="1055"/>
      <c r="H79" s="1055"/>
      <c r="I79" s="1055"/>
      <c r="J79" s="1055"/>
      <c r="K79" s="1055"/>
      <c r="L79" s="1055"/>
      <c r="M79" s="1055"/>
      <c r="N79" s="1055"/>
      <c r="O79" s="1055"/>
      <c r="P79" s="1055"/>
      <c r="Q79" s="1055"/>
      <c r="R79" s="1055"/>
      <c r="S79" s="1055"/>
      <c r="T79" s="1055"/>
      <c r="U79" s="1055"/>
      <c r="V79" s="1055"/>
      <c r="W79" s="1055"/>
      <c r="X79" s="1055"/>
      <c r="Y79" s="1055"/>
      <c r="Z79" s="1055"/>
    </row>
    <row r="80" spans="1:26" s="368" customFormat="1">
      <c r="A80" s="366"/>
      <c r="B80" s="377"/>
      <c r="C80" s="75"/>
      <c r="D80" s="71"/>
      <c r="E80" s="1048"/>
      <c r="F80" s="71"/>
      <c r="G80" s="1055"/>
      <c r="H80" s="1055"/>
      <c r="I80" s="1055"/>
      <c r="J80" s="1055"/>
      <c r="K80" s="1055"/>
      <c r="L80" s="1055"/>
      <c r="M80" s="1055"/>
      <c r="N80" s="1055"/>
      <c r="O80" s="1055"/>
      <c r="P80" s="1055"/>
      <c r="Q80" s="1055"/>
      <c r="R80" s="1055"/>
      <c r="S80" s="1055"/>
      <c r="T80" s="1055"/>
      <c r="U80" s="1055"/>
      <c r="V80" s="1055"/>
      <c r="W80" s="1055"/>
      <c r="X80" s="1055"/>
      <c r="Y80" s="1055"/>
      <c r="Z80" s="1055"/>
    </row>
    <row r="81" spans="1:26" s="368" customFormat="1">
      <c r="A81" s="366"/>
      <c r="B81" s="377"/>
      <c r="C81" s="75"/>
      <c r="D81" s="71"/>
      <c r="E81" s="1048"/>
      <c r="F81" s="71"/>
      <c r="G81" s="1055"/>
      <c r="H81" s="1055"/>
      <c r="I81" s="1055"/>
      <c r="J81" s="1055"/>
      <c r="K81" s="1055"/>
      <c r="L81" s="1055"/>
      <c r="M81" s="1055"/>
      <c r="N81" s="1055"/>
      <c r="O81" s="1055"/>
      <c r="P81" s="1055"/>
      <c r="Q81" s="1055"/>
      <c r="R81" s="1055"/>
      <c r="S81" s="1055"/>
      <c r="T81" s="1055"/>
      <c r="U81" s="1055"/>
      <c r="V81" s="1055"/>
      <c r="W81" s="1055"/>
      <c r="X81" s="1055"/>
      <c r="Y81" s="1055"/>
      <c r="Z81" s="1055"/>
    </row>
    <row r="82" spans="1:26" s="368" customFormat="1" ht="76.5">
      <c r="A82" s="366" t="s">
        <v>99</v>
      </c>
      <c r="B82" s="377" t="s">
        <v>492</v>
      </c>
      <c r="C82" s="75"/>
      <c r="D82" s="71"/>
      <c r="E82" s="1048"/>
      <c r="F82" s="71"/>
      <c r="G82" s="1055"/>
      <c r="H82" s="1055"/>
      <c r="I82" s="1055"/>
      <c r="J82" s="1055"/>
      <c r="K82" s="1055"/>
      <c r="L82" s="1055"/>
      <c r="M82" s="1055"/>
      <c r="N82" s="1055"/>
      <c r="O82" s="1055"/>
      <c r="P82" s="1055"/>
      <c r="Q82" s="1055"/>
      <c r="R82" s="1055"/>
      <c r="S82" s="1055"/>
      <c r="T82" s="1055"/>
      <c r="U82" s="1055"/>
      <c r="V82" s="1055"/>
      <c r="W82" s="1055"/>
      <c r="X82" s="1055"/>
      <c r="Y82" s="1055"/>
      <c r="Z82" s="1055"/>
    </row>
    <row r="83" spans="1:26" s="368" customFormat="1" ht="25.5">
      <c r="A83" s="366"/>
      <c r="B83" s="377" t="s">
        <v>493</v>
      </c>
      <c r="C83" s="75" t="s">
        <v>225</v>
      </c>
      <c r="D83" s="71">
        <f>180.5+385.8</f>
        <v>566.29999999999995</v>
      </c>
      <c r="E83" s="1048"/>
      <c r="F83" s="71">
        <f>+D83*E83</f>
        <v>0</v>
      </c>
      <c r="G83" s="1055"/>
      <c r="H83" s="1055"/>
      <c r="I83" s="1055"/>
      <c r="J83" s="1055"/>
      <c r="K83" s="1055"/>
      <c r="L83" s="1055"/>
      <c r="M83" s="1055"/>
      <c r="N83" s="1055"/>
      <c r="O83" s="1055"/>
      <c r="P83" s="1055"/>
      <c r="Q83" s="1055"/>
      <c r="R83" s="1055"/>
      <c r="S83" s="1055"/>
      <c r="T83" s="1055"/>
      <c r="U83" s="1055"/>
      <c r="V83" s="1055"/>
      <c r="W83" s="1055"/>
      <c r="X83" s="1055"/>
      <c r="Y83" s="1055"/>
      <c r="Z83" s="1055"/>
    </row>
    <row r="84" spans="1:26" s="368" customFormat="1">
      <c r="A84" s="366"/>
      <c r="B84" s="377"/>
      <c r="C84" s="75"/>
      <c r="D84" s="71"/>
      <c r="E84" s="1048"/>
      <c r="F84" s="71"/>
      <c r="G84" s="1055"/>
      <c r="H84" s="1055"/>
      <c r="I84" s="1055"/>
      <c r="J84" s="1055"/>
      <c r="K84" s="1055"/>
      <c r="L84" s="1055"/>
      <c r="M84" s="1055"/>
      <c r="N84" s="1055"/>
      <c r="O84" s="1055"/>
      <c r="P84" s="1055"/>
      <c r="Q84" s="1055"/>
      <c r="R84" s="1055"/>
      <c r="S84" s="1055"/>
      <c r="T84" s="1055"/>
      <c r="U84" s="1055"/>
      <c r="V84" s="1055"/>
      <c r="W84" s="1055"/>
      <c r="X84" s="1055"/>
      <c r="Y84" s="1055"/>
      <c r="Z84" s="1055"/>
    </row>
    <row r="85" spans="1:26" s="368" customFormat="1">
      <c r="A85" s="366"/>
      <c r="B85" s="377"/>
      <c r="C85" s="75"/>
      <c r="D85" s="71"/>
      <c r="E85" s="1048"/>
      <c r="F85" s="71"/>
      <c r="G85" s="1055"/>
      <c r="H85" s="1055"/>
      <c r="I85" s="1055"/>
      <c r="J85" s="1055"/>
      <c r="K85" s="1055"/>
      <c r="L85" s="1055"/>
      <c r="M85" s="1055"/>
      <c r="N85" s="1055"/>
      <c r="O85" s="1055"/>
      <c r="P85" s="1055"/>
      <c r="Q85" s="1055"/>
      <c r="R85" s="1055"/>
      <c r="S85" s="1055"/>
      <c r="T85" s="1055"/>
      <c r="U85" s="1055"/>
      <c r="V85" s="1055"/>
      <c r="W85" s="1055"/>
      <c r="X85" s="1055"/>
      <c r="Y85" s="1055"/>
      <c r="Z85" s="1055"/>
    </row>
    <row r="86" spans="1:26" s="368" customFormat="1" ht="51">
      <c r="A86" s="366" t="s">
        <v>103</v>
      </c>
      <c r="B86" s="378" t="s">
        <v>494</v>
      </c>
      <c r="C86" s="382"/>
      <c r="D86" s="379"/>
      <c r="E86" s="1048"/>
      <c r="F86" s="71"/>
      <c r="G86" s="1055"/>
      <c r="H86" s="1055"/>
      <c r="I86" s="1055"/>
      <c r="J86" s="1055"/>
      <c r="K86" s="1055"/>
      <c r="L86" s="1055"/>
      <c r="M86" s="1055"/>
      <c r="N86" s="1055"/>
      <c r="O86" s="1055"/>
      <c r="P86" s="1055"/>
      <c r="Q86" s="1055"/>
      <c r="R86" s="1055"/>
      <c r="S86" s="1055"/>
      <c r="T86" s="1055"/>
      <c r="U86" s="1055"/>
      <c r="V86" s="1055"/>
      <c r="W86" s="1055"/>
      <c r="X86" s="1055"/>
      <c r="Y86" s="1055"/>
      <c r="Z86" s="1055"/>
    </row>
    <row r="87" spans="1:26" s="368" customFormat="1" ht="25.5">
      <c r="A87" s="366"/>
      <c r="B87" s="377" t="s">
        <v>495</v>
      </c>
      <c r="C87" s="75"/>
      <c r="D87" s="71"/>
      <c r="E87" s="1048"/>
      <c r="F87" s="71"/>
      <c r="G87" s="1055"/>
      <c r="H87" s="1055"/>
      <c r="I87" s="1055"/>
      <c r="J87" s="1055"/>
      <c r="K87" s="1055"/>
      <c r="L87" s="1055"/>
      <c r="M87" s="1055"/>
      <c r="N87" s="1055"/>
      <c r="O87" s="1055"/>
      <c r="P87" s="1055"/>
      <c r="Q87" s="1055"/>
      <c r="R87" s="1055"/>
      <c r="S87" s="1055"/>
      <c r="T87" s="1055"/>
      <c r="U87" s="1055"/>
      <c r="V87" s="1055"/>
      <c r="W87" s="1055"/>
      <c r="X87" s="1055"/>
      <c r="Y87" s="1055"/>
      <c r="Z87" s="1055"/>
    </row>
    <row r="88" spans="1:26" s="368" customFormat="1">
      <c r="A88" s="366" t="s">
        <v>113</v>
      </c>
      <c r="B88" s="377" t="s">
        <v>496</v>
      </c>
      <c r="C88" s="75" t="s">
        <v>225</v>
      </c>
      <c r="D88" s="71">
        <f>190+216</f>
        <v>406</v>
      </c>
      <c r="E88" s="1048"/>
      <c r="F88" s="71">
        <f>+D88*E88</f>
        <v>0</v>
      </c>
      <c r="G88" s="1055"/>
      <c r="H88" s="1055"/>
      <c r="I88" s="1055"/>
      <c r="J88" s="1055"/>
      <c r="K88" s="1055"/>
      <c r="L88" s="1055"/>
      <c r="M88" s="1055"/>
      <c r="N88" s="1055"/>
      <c r="O88" s="1055"/>
      <c r="P88" s="1055"/>
      <c r="Q88" s="1055"/>
      <c r="R88" s="1055"/>
      <c r="S88" s="1055"/>
      <c r="T88" s="1055"/>
      <c r="U88" s="1055"/>
      <c r="V88" s="1055"/>
      <c r="W88" s="1055"/>
      <c r="X88" s="1055"/>
      <c r="Y88" s="1055"/>
      <c r="Z88" s="1055"/>
    </row>
    <row r="89" spans="1:26" s="368" customFormat="1">
      <c r="A89" s="366" t="s">
        <v>114</v>
      </c>
      <c r="B89" s="377" t="s">
        <v>497</v>
      </c>
      <c r="C89" s="75" t="s">
        <v>225</v>
      </c>
      <c r="D89" s="71">
        <v>1092.3699999999999</v>
      </c>
      <c r="E89" s="1048"/>
      <c r="F89" s="71">
        <f>+D89*E89</f>
        <v>0</v>
      </c>
      <c r="G89" s="1055"/>
      <c r="H89" s="1055"/>
      <c r="I89" s="1055"/>
      <c r="J89" s="1055"/>
      <c r="K89" s="1055"/>
      <c r="L89" s="1055"/>
      <c r="M89" s="1055"/>
      <c r="N89" s="1055"/>
      <c r="O89" s="1055"/>
      <c r="P89" s="1055"/>
      <c r="Q89" s="1055"/>
      <c r="R89" s="1055"/>
      <c r="S89" s="1055"/>
      <c r="T89" s="1055"/>
      <c r="U89" s="1055"/>
      <c r="V89" s="1055"/>
      <c r="W89" s="1055"/>
      <c r="X89" s="1055"/>
      <c r="Y89" s="1055"/>
      <c r="Z89" s="1055"/>
    </row>
    <row r="90" spans="1:26" s="368" customFormat="1">
      <c r="A90" s="366" t="s">
        <v>115</v>
      </c>
      <c r="B90" s="377" t="s">
        <v>498</v>
      </c>
      <c r="C90" s="75" t="s">
        <v>225</v>
      </c>
      <c r="D90" s="71">
        <v>270.01</v>
      </c>
      <c r="E90" s="1048"/>
      <c r="F90" s="71">
        <f>+D90*E90</f>
        <v>0</v>
      </c>
      <c r="G90" s="1055"/>
      <c r="H90" s="1055"/>
      <c r="I90" s="1055"/>
      <c r="J90" s="1055"/>
      <c r="K90" s="1055"/>
      <c r="L90" s="1055"/>
      <c r="M90" s="1055"/>
      <c r="N90" s="1055"/>
      <c r="O90" s="1055"/>
      <c r="P90" s="1055"/>
      <c r="Q90" s="1055"/>
      <c r="R90" s="1055"/>
      <c r="S90" s="1055"/>
      <c r="T90" s="1055"/>
      <c r="U90" s="1055"/>
      <c r="V90" s="1055"/>
      <c r="W90" s="1055"/>
      <c r="X90" s="1055"/>
      <c r="Y90" s="1055"/>
      <c r="Z90" s="1055"/>
    </row>
    <row r="91" spans="1:26" s="368" customFormat="1">
      <c r="A91" s="366"/>
      <c r="B91" s="377"/>
      <c r="C91" s="75"/>
      <c r="D91" s="71"/>
      <c r="E91" s="1048"/>
      <c r="F91" s="71"/>
      <c r="G91" s="1055"/>
      <c r="H91" s="1055"/>
      <c r="I91" s="1055"/>
      <c r="J91" s="1055"/>
      <c r="K91" s="1055"/>
      <c r="L91" s="1055"/>
      <c r="M91" s="1055"/>
      <c r="N91" s="1055"/>
      <c r="O91" s="1055"/>
      <c r="P91" s="1055"/>
      <c r="Q91" s="1055"/>
      <c r="R91" s="1055"/>
      <c r="S91" s="1055"/>
      <c r="T91" s="1055"/>
      <c r="U91" s="1055"/>
      <c r="V91" s="1055"/>
      <c r="W91" s="1055"/>
      <c r="X91" s="1055"/>
      <c r="Y91" s="1055"/>
      <c r="Z91" s="1055"/>
    </row>
    <row r="92" spans="1:26" s="368" customFormat="1">
      <c r="A92" s="366"/>
      <c r="B92" s="377"/>
      <c r="C92" s="75"/>
      <c r="D92" s="71"/>
      <c r="E92" s="1048"/>
      <c r="F92" s="71"/>
      <c r="G92" s="1055"/>
      <c r="H92" s="1055"/>
      <c r="I92" s="1055"/>
      <c r="J92" s="1055"/>
      <c r="K92" s="1055"/>
      <c r="L92" s="1055"/>
      <c r="M92" s="1055"/>
      <c r="N92" s="1055"/>
      <c r="O92" s="1055"/>
      <c r="P92" s="1055"/>
      <c r="Q92" s="1055"/>
      <c r="R92" s="1055"/>
      <c r="S92" s="1055"/>
      <c r="T92" s="1055"/>
      <c r="U92" s="1055"/>
      <c r="V92" s="1055"/>
      <c r="W92" s="1055"/>
      <c r="X92" s="1055"/>
      <c r="Y92" s="1055"/>
      <c r="Z92" s="1055"/>
    </row>
    <row r="93" spans="1:26" s="368" customFormat="1" ht="102">
      <c r="A93" s="366" t="s">
        <v>105</v>
      </c>
      <c r="B93" s="377" t="s">
        <v>499</v>
      </c>
      <c r="C93" s="75"/>
      <c r="D93" s="71"/>
      <c r="E93" s="1048"/>
      <c r="F93" s="71"/>
      <c r="G93" s="1055"/>
      <c r="H93" s="1055"/>
      <c r="I93" s="1055"/>
      <c r="J93" s="1055"/>
      <c r="K93" s="1055"/>
      <c r="L93" s="1055"/>
      <c r="M93" s="1055"/>
      <c r="N93" s="1055"/>
      <c r="O93" s="1055"/>
      <c r="P93" s="1055"/>
      <c r="Q93" s="1055"/>
      <c r="R93" s="1055"/>
      <c r="S93" s="1055"/>
      <c r="T93" s="1055"/>
      <c r="U93" s="1055"/>
      <c r="V93" s="1055"/>
      <c r="W93" s="1055"/>
      <c r="X93" s="1055"/>
      <c r="Y93" s="1055"/>
      <c r="Z93" s="1055"/>
    </row>
    <row r="94" spans="1:26" s="368" customFormat="1" ht="25.5">
      <c r="A94" s="366"/>
      <c r="B94" s="377" t="s">
        <v>500</v>
      </c>
      <c r="C94" s="75" t="s">
        <v>214</v>
      </c>
      <c r="D94" s="71">
        <v>120</v>
      </c>
      <c r="E94" s="1048"/>
      <c r="F94" s="71">
        <f>+D94*E94</f>
        <v>0</v>
      </c>
      <c r="G94" s="1055"/>
      <c r="H94" s="1055"/>
      <c r="I94" s="1055"/>
      <c r="J94" s="1055"/>
      <c r="K94" s="1055"/>
      <c r="L94" s="1055"/>
      <c r="M94" s="1055"/>
      <c r="N94" s="1055"/>
      <c r="O94" s="1055"/>
      <c r="P94" s="1055"/>
      <c r="Q94" s="1055"/>
      <c r="R94" s="1055"/>
      <c r="S94" s="1055"/>
      <c r="T94" s="1055"/>
      <c r="U94" s="1055"/>
      <c r="V94" s="1055"/>
      <c r="W94" s="1055"/>
      <c r="X94" s="1055"/>
      <c r="Y94" s="1055"/>
      <c r="Z94" s="1055"/>
    </row>
    <row r="95" spans="1:26" s="368" customFormat="1">
      <c r="A95" s="366"/>
      <c r="B95" s="377"/>
      <c r="C95" s="75"/>
      <c r="D95" s="71"/>
      <c r="E95" s="1048"/>
      <c r="F95" s="71"/>
      <c r="G95" s="1055"/>
      <c r="H95" s="1055"/>
      <c r="I95" s="1055"/>
      <c r="J95" s="1055"/>
      <c r="K95" s="1055"/>
      <c r="L95" s="1055"/>
      <c r="M95" s="1055"/>
      <c r="N95" s="1055"/>
      <c r="O95" s="1055"/>
      <c r="P95" s="1055"/>
      <c r="Q95" s="1055"/>
      <c r="R95" s="1055"/>
      <c r="S95" s="1055"/>
      <c r="T95" s="1055"/>
      <c r="U95" s="1055"/>
      <c r="V95" s="1055"/>
      <c r="W95" s="1055"/>
      <c r="X95" s="1055"/>
      <c r="Y95" s="1055"/>
      <c r="Z95" s="1055"/>
    </row>
    <row r="96" spans="1:26" s="368" customFormat="1">
      <c r="A96" s="366"/>
      <c r="B96" s="377"/>
      <c r="C96" s="75"/>
      <c r="D96" s="71"/>
      <c r="E96" s="1048"/>
      <c r="F96" s="71"/>
      <c r="G96" s="1055"/>
      <c r="H96" s="1055"/>
      <c r="I96" s="1055"/>
      <c r="J96" s="1055"/>
      <c r="K96" s="1055"/>
      <c r="L96" s="1055"/>
      <c r="M96" s="1055"/>
      <c r="N96" s="1055"/>
      <c r="O96" s="1055"/>
      <c r="P96" s="1055"/>
      <c r="Q96" s="1055"/>
      <c r="R96" s="1055"/>
      <c r="S96" s="1055"/>
      <c r="T96" s="1055"/>
      <c r="U96" s="1055"/>
      <c r="V96" s="1055"/>
      <c r="W96" s="1055"/>
      <c r="X96" s="1055"/>
      <c r="Y96" s="1055"/>
      <c r="Z96" s="1055"/>
    </row>
    <row r="97" spans="1:26" s="368" customFormat="1" ht="25.5">
      <c r="A97" s="366" t="s">
        <v>107</v>
      </c>
      <c r="B97" s="377" t="s">
        <v>501</v>
      </c>
      <c r="C97" s="75"/>
      <c r="D97" s="71"/>
      <c r="E97" s="1048"/>
      <c r="F97" s="71"/>
      <c r="G97" s="1055"/>
      <c r="H97" s="1055"/>
      <c r="I97" s="1055"/>
      <c r="J97" s="1055"/>
      <c r="K97" s="1055"/>
      <c r="L97" s="1055"/>
      <c r="M97" s="1055"/>
      <c r="N97" s="1055"/>
      <c r="O97" s="1055"/>
      <c r="P97" s="1055"/>
      <c r="Q97" s="1055"/>
      <c r="R97" s="1055"/>
      <c r="S97" s="1055"/>
      <c r="T97" s="1055"/>
      <c r="U97" s="1055"/>
      <c r="V97" s="1055"/>
      <c r="W97" s="1055"/>
      <c r="X97" s="1055"/>
      <c r="Y97" s="1055"/>
      <c r="Z97" s="1055"/>
    </row>
    <row r="98" spans="1:26" s="368" customFormat="1" ht="102">
      <c r="A98" s="366"/>
      <c r="B98" s="277" t="s">
        <v>502</v>
      </c>
      <c r="C98" s="75"/>
      <c r="D98" s="71"/>
      <c r="E98" s="1048"/>
      <c r="F98" s="71"/>
      <c r="G98" s="1055"/>
      <c r="H98" s="1055"/>
      <c r="I98" s="1055"/>
      <c r="J98" s="1055"/>
      <c r="K98" s="1055"/>
      <c r="L98" s="1055"/>
      <c r="M98" s="1055"/>
      <c r="N98" s="1055"/>
      <c r="O98" s="1055"/>
      <c r="P98" s="1055"/>
      <c r="Q98" s="1055"/>
      <c r="R98" s="1055"/>
      <c r="S98" s="1055"/>
      <c r="T98" s="1055"/>
      <c r="U98" s="1055"/>
      <c r="V98" s="1055"/>
      <c r="W98" s="1055"/>
      <c r="X98" s="1055"/>
      <c r="Y98" s="1055"/>
      <c r="Z98" s="1055"/>
    </row>
    <row r="99" spans="1:26" s="368" customFormat="1" ht="51">
      <c r="A99" s="366"/>
      <c r="B99" s="294" t="s">
        <v>503</v>
      </c>
      <c r="C99" s="75"/>
      <c r="D99" s="71"/>
      <c r="E99" s="1048"/>
      <c r="F99" s="71"/>
      <c r="G99" s="1055"/>
      <c r="H99" s="1055"/>
      <c r="I99" s="1055"/>
      <c r="J99" s="1055"/>
      <c r="K99" s="1055"/>
      <c r="L99" s="1055"/>
      <c r="M99" s="1055"/>
      <c r="N99" s="1055"/>
      <c r="O99" s="1055"/>
      <c r="P99" s="1055"/>
      <c r="Q99" s="1055"/>
      <c r="R99" s="1055"/>
      <c r="S99" s="1055"/>
      <c r="T99" s="1055"/>
      <c r="U99" s="1055"/>
      <c r="V99" s="1055"/>
      <c r="W99" s="1055"/>
      <c r="X99" s="1055"/>
      <c r="Y99" s="1055"/>
      <c r="Z99" s="1055"/>
    </row>
    <row r="100" spans="1:26" s="368" customFormat="1" ht="38.25">
      <c r="A100" s="366"/>
      <c r="B100" s="377" t="s">
        <v>504</v>
      </c>
      <c r="C100" s="75" t="s">
        <v>96</v>
      </c>
      <c r="D100" s="71">
        <v>702.07</v>
      </c>
      <c r="E100" s="1048"/>
      <c r="F100" s="71">
        <f>+D100*E100</f>
        <v>0</v>
      </c>
      <c r="G100" s="1055"/>
      <c r="H100" s="1055"/>
      <c r="I100" s="1055"/>
      <c r="J100" s="1055"/>
      <c r="K100" s="1055"/>
      <c r="L100" s="1055"/>
      <c r="M100" s="1055"/>
      <c r="N100" s="1055"/>
      <c r="O100" s="1055"/>
      <c r="P100" s="1055"/>
      <c r="Q100" s="1055"/>
      <c r="R100" s="1055"/>
      <c r="S100" s="1055"/>
      <c r="T100" s="1055"/>
      <c r="U100" s="1055"/>
      <c r="V100" s="1055"/>
      <c r="W100" s="1055"/>
      <c r="X100" s="1055"/>
      <c r="Y100" s="1055"/>
      <c r="Z100" s="1055"/>
    </row>
    <row r="101" spans="1:26">
      <c r="E101" s="975"/>
    </row>
    <row r="102" spans="1:26" s="368" customFormat="1">
      <c r="A102" s="366"/>
      <c r="B102" s="377"/>
      <c r="C102" s="75"/>
      <c r="D102" s="71"/>
      <c r="E102" s="1048"/>
      <c r="F102" s="71"/>
      <c r="G102" s="1055"/>
      <c r="H102" s="1055"/>
      <c r="I102" s="1055"/>
      <c r="J102" s="1055"/>
      <c r="K102" s="1055"/>
      <c r="L102" s="1055"/>
      <c r="M102" s="1055"/>
      <c r="N102" s="1055"/>
      <c r="O102" s="1055"/>
      <c r="P102" s="1055"/>
      <c r="Q102" s="1055"/>
      <c r="R102" s="1055"/>
      <c r="S102" s="1055"/>
      <c r="T102" s="1055"/>
      <c r="U102" s="1055"/>
      <c r="V102" s="1055"/>
      <c r="W102" s="1055"/>
      <c r="X102" s="1055"/>
      <c r="Y102" s="1055"/>
      <c r="Z102" s="1055"/>
    </row>
    <row r="103" spans="1:26" s="368" customFormat="1" ht="38.25">
      <c r="A103" s="366" t="s">
        <v>216</v>
      </c>
      <c r="B103" s="377" t="s">
        <v>505</v>
      </c>
      <c r="C103" s="75"/>
      <c r="D103" s="71"/>
      <c r="E103" s="1048"/>
      <c r="F103" s="71"/>
      <c r="G103" s="1055"/>
      <c r="H103" s="1055"/>
      <c r="I103" s="1055"/>
      <c r="J103" s="1055"/>
      <c r="K103" s="1055"/>
      <c r="L103" s="1055"/>
      <c r="M103" s="1055"/>
      <c r="N103" s="1055"/>
      <c r="O103" s="1055"/>
      <c r="P103" s="1055"/>
      <c r="Q103" s="1055"/>
      <c r="R103" s="1055"/>
      <c r="S103" s="1055"/>
      <c r="T103" s="1055"/>
      <c r="U103" s="1055"/>
      <c r="V103" s="1055"/>
      <c r="W103" s="1055"/>
      <c r="X103" s="1055"/>
      <c r="Y103" s="1055"/>
      <c r="Z103" s="1055"/>
    </row>
    <row r="104" spans="1:26" s="368" customFormat="1" ht="38.25">
      <c r="A104" s="366"/>
      <c r="B104" s="377" t="s">
        <v>506</v>
      </c>
      <c r="C104" s="75"/>
      <c r="D104" s="71"/>
      <c r="E104" s="1048"/>
      <c r="F104" s="71"/>
      <c r="G104" s="1055"/>
      <c r="H104" s="1055"/>
      <c r="I104" s="1055"/>
      <c r="J104" s="1055"/>
      <c r="K104" s="1055"/>
      <c r="L104" s="1055"/>
      <c r="M104" s="1055"/>
      <c r="N104" s="1055"/>
      <c r="O104" s="1055"/>
      <c r="P104" s="1055"/>
      <c r="Q104" s="1055"/>
      <c r="R104" s="1055"/>
      <c r="S104" s="1055"/>
      <c r="T104" s="1055"/>
      <c r="U104" s="1055"/>
      <c r="V104" s="1055"/>
      <c r="W104" s="1055"/>
      <c r="X104" s="1055"/>
      <c r="Y104" s="1055"/>
      <c r="Z104" s="1055"/>
    </row>
    <row r="105" spans="1:26" s="368" customFormat="1">
      <c r="A105" s="366"/>
      <c r="B105" s="377" t="s">
        <v>507</v>
      </c>
      <c r="C105" s="75" t="s">
        <v>225</v>
      </c>
      <c r="D105" s="71">
        <v>180.5</v>
      </c>
      <c r="E105" s="1048"/>
      <c r="F105" s="71">
        <f>+D105*E105</f>
        <v>0</v>
      </c>
      <c r="G105" s="1055"/>
      <c r="H105" s="1055"/>
      <c r="I105" s="1055"/>
      <c r="J105" s="1055"/>
      <c r="K105" s="1055"/>
      <c r="L105" s="1055"/>
      <c r="M105" s="1055"/>
      <c r="N105" s="1055"/>
      <c r="O105" s="1055"/>
      <c r="P105" s="1055"/>
      <c r="Q105" s="1055"/>
      <c r="R105" s="1055"/>
      <c r="S105" s="1055"/>
      <c r="T105" s="1055"/>
      <c r="U105" s="1055"/>
      <c r="V105" s="1055"/>
      <c r="W105" s="1055"/>
      <c r="X105" s="1055"/>
      <c r="Y105" s="1055"/>
      <c r="Z105" s="1055"/>
    </row>
    <row r="106" spans="1:26" s="368" customFormat="1">
      <c r="A106" s="366"/>
      <c r="B106" s="377" t="s">
        <v>508</v>
      </c>
      <c r="C106" s="75" t="s">
        <v>225</v>
      </c>
      <c r="D106" s="71">
        <v>385.8</v>
      </c>
      <c r="E106" s="1048"/>
      <c r="F106" s="71">
        <f>+D106*E106</f>
        <v>0</v>
      </c>
      <c r="G106" s="1055"/>
      <c r="H106" s="1055"/>
      <c r="I106" s="1055"/>
      <c r="J106" s="1055"/>
      <c r="K106" s="1055"/>
      <c r="L106" s="1055"/>
      <c r="M106" s="1055"/>
      <c r="N106" s="1055"/>
      <c r="O106" s="1055"/>
      <c r="P106" s="1055"/>
      <c r="Q106" s="1055"/>
      <c r="R106" s="1055"/>
      <c r="S106" s="1055"/>
      <c r="T106" s="1055"/>
      <c r="U106" s="1055"/>
      <c r="V106" s="1055"/>
      <c r="W106" s="1055"/>
      <c r="X106" s="1055"/>
      <c r="Y106" s="1055"/>
      <c r="Z106" s="1055"/>
    </row>
    <row r="107" spans="1:26" s="368" customFormat="1">
      <c r="A107" s="366"/>
      <c r="B107" s="377"/>
      <c r="C107" s="75"/>
      <c r="D107" s="71"/>
      <c r="E107" s="1048"/>
      <c r="F107" s="71"/>
      <c r="G107" s="1055"/>
      <c r="H107" s="1055"/>
      <c r="I107" s="1055"/>
      <c r="J107" s="1055"/>
      <c r="K107" s="1055"/>
      <c r="L107" s="1055"/>
      <c r="M107" s="1055"/>
      <c r="N107" s="1055"/>
      <c r="O107" s="1055"/>
      <c r="P107" s="1055"/>
      <c r="Q107" s="1055"/>
      <c r="R107" s="1055"/>
      <c r="S107" s="1055"/>
      <c r="T107" s="1055"/>
      <c r="U107" s="1055"/>
      <c r="V107" s="1055"/>
      <c r="W107" s="1055"/>
      <c r="X107" s="1055"/>
      <c r="Y107" s="1055"/>
      <c r="Z107" s="1055"/>
    </row>
    <row r="108" spans="1:26" s="368" customFormat="1">
      <c r="A108" s="366"/>
      <c r="B108" s="377"/>
      <c r="C108" s="75"/>
      <c r="D108" s="71"/>
      <c r="E108" s="1048"/>
      <c r="F108" s="71"/>
      <c r="G108" s="1055"/>
      <c r="H108" s="1055"/>
      <c r="I108" s="1055"/>
      <c r="J108" s="1055"/>
      <c r="K108" s="1055"/>
      <c r="L108" s="1055"/>
      <c r="M108" s="1055"/>
      <c r="N108" s="1055"/>
      <c r="O108" s="1055"/>
      <c r="P108" s="1055"/>
      <c r="Q108" s="1055"/>
      <c r="R108" s="1055"/>
      <c r="S108" s="1055"/>
      <c r="T108" s="1055"/>
      <c r="U108" s="1055"/>
      <c r="V108" s="1055"/>
      <c r="W108" s="1055"/>
      <c r="X108" s="1055"/>
      <c r="Y108" s="1055"/>
      <c r="Z108" s="1055"/>
    </row>
    <row r="109" spans="1:26" s="368" customFormat="1" ht="25.5">
      <c r="A109" s="366" t="s">
        <v>218</v>
      </c>
      <c r="B109" s="377" t="s">
        <v>509</v>
      </c>
      <c r="C109" s="75"/>
      <c r="D109" s="71"/>
      <c r="E109" s="1048"/>
      <c r="F109" s="71"/>
      <c r="G109" s="1055"/>
      <c r="H109" s="1055"/>
      <c r="I109" s="1055"/>
      <c r="J109" s="1055"/>
      <c r="K109" s="1055"/>
      <c r="L109" s="1055"/>
      <c r="M109" s="1055"/>
      <c r="N109" s="1055"/>
      <c r="O109" s="1055"/>
      <c r="P109" s="1055"/>
      <c r="Q109" s="1055"/>
      <c r="R109" s="1055"/>
      <c r="S109" s="1055"/>
      <c r="T109" s="1055"/>
      <c r="U109" s="1055"/>
      <c r="V109" s="1055"/>
      <c r="W109" s="1055"/>
      <c r="X109" s="1055"/>
      <c r="Y109" s="1055"/>
      <c r="Z109" s="1055"/>
    </row>
    <row r="110" spans="1:26" s="368" customFormat="1">
      <c r="A110" s="366"/>
      <c r="B110" s="370" t="s">
        <v>510</v>
      </c>
      <c r="C110" s="75"/>
      <c r="D110" s="71"/>
      <c r="E110" s="1048"/>
      <c r="F110" s="71"/>
      <c r="G110" s="1055"/>
      <c r="H110" s="1055"/>
      <c r="I110" s="1055"/>
      <c r="J110" s="1055"/>
      <c r="K110" s="1055"/>
      <c r="L110" s="1055"/>
      <c r="M110" s="1055"/>
      <c r="N110" s="1055"/>
      <c r="O110" s="1055"/>
      <c r="P110" s="1055"/>
      <c r="Q110" s="1055"/>
      <c r="R110" s="1055"/>
      <c r="S110" s="1055"/>
      <c r="T110" s="1055"/>
      <c r="U110" s="1055"/>
      <c r="V110" s="1055"/>
      <c r="W110" s="1055"/>
      <c r="X110" s="1055"/>
      <c r="Y110" s="1055"/>
      <c r="Z110" s="1055"/>
    </row>
    <row r="111" spans="1:26" s="368" customFormat="1" ht="25.5">
      <c r="A111" s="366"/>
      <c r="B111" s="294" t="s">
        <v>511</v>
      </c>
      <c r="C111" s="75"/>
      <c r="D111" s="71"/>
      <c r="E111" s="1048"/>
      <c r="F111" s="71"/>
      <c r="G111" s="1055"/>
      <c r="H111" s="1055"/>
      <c r="I111" s="1055"/>
      <c r="J111" s="1055"/>
      <c r="K111" s="1055"/>
      <c r="L111" s="1055"/>
      <c r="M111" s="1055"/>
      <c r="N111" s="1055"/>
      <c r="O111" s="1055"/>
      <c r="P111" s="1055"/>
      <c r="Q111" s="1055"/>
      <c r="R111" s="1055"/>
      <c r="S111" s="1055"/>
      <c r="T111" s="1055"/>
      <c r="U111" s="1055"/>
      <c r="V111" s="1055"/>
      <c r="W111" s="1055"/>
      <c r="X111" s="1055"/>
      <c r="Y111" s="1055"/>
      <c r="Z111" s="1055"/>
    </row>
    <row r="112" spans="1:26" s="368" customFormat="1" ht="51">
      <c r="A112" s="366"/>
      <c r="B112" s="380" t="s">
        <v>512</v>
      </c>
      <c r="C112" s="75"/>
      <c r="D112" s="71"/>
      <c r="E112" s="1048"/>
      <c r="F112" s="71"/>
      <c r="G112" s="1055"/>
      <c r="H112" s="1055"/>
      <c r="I112" s="1055"/>
      <c r="J112" s="1055"/>
      <c r="K112" s="1055"/>
      <c r="L112" s="1055"/>
      <c r="M112" s="1055"/>
      <c r="N112" s="1055"/>
      <c r="O112" s="1055"/>
      <c r="P112" s="1055"/>
      <c r="Q112" s="1055"/>
      <c r="R112" s="1055"/>
      <c r="S112" s="1055"/>
      <c r="T112" s="1055"/>
      <c r="U112" s="1055"/>
      <c r="V112" s="1055"/>
      <c r="W112" s="1055"/>
      <c r="X112" s="1055"/>
      <c r="Y112" s="1055"/>
      <c r="Z112" s="1055"/>
    </row>
    <row r="113" spans="1:26" s="368" customFormat="1" ht="140.25">
      <c r="A113" s="366"/>
      <c r="B113" s="381" t="s">
        <v>513</v>
      </c>
      <c r="C113" s="75"/>
      <c r="D113" s="71"/>
      <c r="E113" s="1048"/>
      <c r="F113" s="71"/>
      <c r="G113" s="1055"/>
      <c r="H113" s="1055"/>
      <c r="I113" s="1055"/>
      <c r="J113" s="1055"/>
      <c r="K113" s="1055"/>
      <c r="L113" s="1055"/>
      <c r="M113" s="1055"/>
      <c r="N113" s="1055"/>
      <c r="O113" s="1055"/>
      <c r="P113" s="1055"/>
      <c r="Q113" s="1055"/>
      <c r="R113" s="1055"/>
      <c r="S113" s="1055"/>
      <c r="T113" s="1055"/>
      <c r="U113" s="1055"/>
      <c r="V113" s="1055"/>
      <c r="W113" s="1055"/>
      <c r="X113" s="1055"/>
      <c r="Y113" s="1055"/>
      <c r="Z113" s="1055"/>
    </row>
    <row r="114" spans="1:26" s="368" customFormat="1" ht="25.5">
      <c r="A114" s="366"/>
      <c r="B114" s="377" t="s">
        <v>514</v>
      </c>
      <c r="C114" s="75" t="s">
        <v>96</v>
      </c>
      <c r="D114" s="71">
        <v>118</v>
      </c>
      <c r="E114" s="1051"/>
      <c r="F114" s="71">
        <f>+D114*E114</f>
        <v>0</v>
      </c>
      <c r="G114" s="1055"/>
      <c r="H114" s="1055"/>
      <c r="I114" s="1055"/>
      <c r="J114" s="1055"/>
      <c r="K114" s="1055"/>
      <c r="L114" s="1055"/>
      <c r="M114" s="1055"/>
      <c r="N114" s="1055"/>
      <c r="O114" s="1055"/>
      <c r="P114" s="1055"/>
      <c r="Q114" s="1055"/>
      <c r="R114" s="1055"/>
      <c r="S114" s="1055"/>
      <c r="T114" s="1055"/>
      <c r="U114" s="1055"/>
      <c r="V114" s="1055"/>
      <c r="W114" s="1055"/>
      <c r="X114" s="1055"/>
      <c r="Y114" s="1055"/>
      <c r="Z114" s="1055"/>
    </row>
    <row r="115" spans="1:26" s="368" customFormat="1">
      <c r="A115" s="366"/>
      <c r="B115" s="377"/>
      <c r="C115" s="75"/>
      <c r="D115" s="71"/>
      <c r="E115" s="1048"/>
      <c r="F115" s="71"/>
      <c r="G115" s="1055"/>
      <c r="H115" s="1055"/>
      <c r="I115" s="1055"/>
      <c r="J115" s="1055"/>
      <c r="K115" s="1055"/>
      <c r="L115" s="1055"/>
      <c r="M115" s="1055"/>
      <c r="N115" s="1055"/>
      <c r="O115" s="1055"/>
      <c r="P115" s="1055"/>
      <c r="Q115" s="1055"/>
      <c r="R115" s="1055"/>
      <c r="S115" s="1055"/>
      <c r="T115" s="1055"/>
      <c r="U115" s="1055"/>
      <c r="V115" s="1055"/>
      <c r="W115" s="1055"/>
      <c r="X115" s="1055"/>
      <c r="Y115" s="1055"/>
      <c r="Z115" s="1055"/>
    </row>
    <row r="116" spans="1:26" s="368" customFormat="1">
      <c r="A116" s="366"/>
      <c r="B116" s="377"/>
      <c r="C116" s="75"/>
      <c r="D116" s="71"/>
      <c r="E116" s="1048"/>
      <c r="F116" s="71"/>
      <c r="G116" s="1055"/>
      <c r="H116" s="1055"/>
      <c r="I116" s="1055"/>
      <c r="J116" s="1055"/>
      <c r="K116" s="1055"/>
      <c r="L116" s="1055"/>
      <c r="M116" s="1055"/>
      <c r="N116" s="1055"/>
      <c r="O116" s="1055"/>
      <c r="P116" s="1055"/>
      <c r="Q116" s="1055"/>
      <c r="R116" s="1055"/>
      <c r="S116" s="1055"/>
      <c r="T116" s="1055"/>
      <c r="U116" s="1055"/>
      <c r="V116" s="1055"/>
      <c r="W116" s="1055"/>
      <c r="X116" s="1055"/>
      <c r="Y116" s="1055"/>
      <c r="Z116" s="1055"/>
    </row>
    <row r="117" spans="1:26" s="251" customFormat="1" ht="38.25">
      <c r="A117" s="274" t="s">
        <v>219</v>
      </c>
      <c r="B117" s="278" t="s">
        <v>515</v>
      </c>
      <c r="C117" s="250"/>
      <c r="D117" s="250"/>
      <c r="E117" s="1027"/>
      <c r="F117" s="250"/>
      <c r="G117" s="1035"/>
      <c r="H117" s="1035"/>
      <c r="I117" s="1035"/>
      <c r="J117" s="1035"/>
      <c r="K117" s="1035"/>
      <c r="L117" s="1035"/>
      <c r="M117" s="1035"/>
      <c r="N117" s="1035"/>
      <c r="O117" s="1035"/>
      <c r="P117" s="1035"/>
      <c r="Q117" s="1035"/>
      <c r="R117" s="1035"/>
      <c r="S117" s="1035"/>
      <c r="T117" s="1035"/>
      <c r="U117" s="1035"/>
      <c r="V117" s="1035"/>
      <c r="W117" s="1035"/>
      <c r="X117" s="1035"/>
      <c r="Y117" s="1035"/>
      <c r="Z117" s="1035"/>
    </row>
    <row r="118" spans="1:26" s="251" customFormat="1" ht="25.5">
      <c r="A118" s="274"/>
      <c r="B118" s="166" t="s">
        <v>516</v>
      </c>
      <c r="C118" s="250"/>
      <c r="D118" s="250"/>
      <c r="E118" s="1027"/>
      <c r="F118" s="250"/>
      <c r="G118" s="1035"/>
      <c r="H118" s="1035"/>
      <c r="I118" s="1035"/>
      <c r="J118" s="1035"/>
      <c r="K118" s="1035"/>
      <c r="L118" s="1035"/>
      <c r="M118" s="1035"/>
      <c r="N118" s="1035"/>
      <c r="O118" s="1035"/>
      <c r="P118" s="1035"/>
      <c r="Q118" s="1035"/>
      <c r="R118" s="1035"/>
      <c r="S118" s="1035"/>
      <c r="T118" s="1035"/>
      <c r="U118" s="1035"/>
      <c r="V118" s="1035"/>
      <c r="W118" s="1035"/>
      <c r="X118" s="1035"/>
      <c r="Y118" s="1035"/>
      <c r="Z118" s="1035"/>
    </row>
    <row r="119" spans="1:26" s="251" customFormat="1">
      <c r="A119" s="274"/>
      <c r="B119" s="288" t="s">
        <v>517</v>
      </c>
      <c r="C119" s="250"/>
      <c r="D119" s="250"/>
      <c r="E119" s="1027"/>
      <c r="F119" s="250"/>
      <c r="G119" s="1035"/>
      <c r="H119" s="1035"/>
      <c r="I119" s="1035"/>
      <c r="J119" s="1035"/>
      <c r="K119" s="1035"/>
      <c r="L119" s="1035"/>
      <c r="M119" s="1035"/>
      <c r="N119" s="1035"/>
      <c r="O119" s="1035"/>
      <c r="P119" s="1035"/>
      <c r="Q119" s="1035"/>
      <c r="R119" s="1035"/>
      <c r="S119" s="1035"/>
      <c r="T119" s="1035"/>
      <c r="U119" s="1035"/>
      <c r="V119" s="1035"/>
      <c r="W119" s="1035"/>
      <c r="X119" s="1035"/>
      <c r="Y119" s="1035"/>
      <c r="Z119" s="1035"/>
    </row>
    <row r="120" spans="1:26" s="251" customFormat="1" ht="51">
      <c r="A120" s="274"/>
      <c r="B120" s="380" t="s">
        <v>488</v>
      </c>
      <c r="C120" s="250"/>
      <c r="D120" s="250"/>
      <c r="E120" s="1027"/>
      <c r="F120" s="250"/>
      <c r="G120" s="1035"/>
      <c r="H120" s="1035"/>
      <c r="I120" s="1035"/>
      <c r="J120" s="1035"/>
      <c r="K120" s="1035"/>
      <c r="L120" s="1035"/>
      <c r="M120" s="1035"/>
      <c r="N120" s="1035"/>
      <c r="O120" s="1035"/>
      <c r="P120" s="1035"/>
      <c r="Q120" s="1035"/>
      <c r="R120" s="1035"/>
      <c r="S120" s="1035"/>
      <c r="T120" s="1035"/>
      <c r="U120" s="1035"/>
      <c r="V120" s="1035"/>
      <c r="W120" s="1035"/>
      <c r="X120" s="1035"/>
      <c r="Y120" s="1035"/>
      <c r="Z120" s="1035"/>
    </row>
    <row r="121" spans="1:26" s="251" customFormat="1" ht="267.75">
      <c r="A121" s="274"/>
      <c r="B121" s="381" t="s">
        <v>518</v>
      </c>
      <c r="C121" s="250"/>
      <c r="D121" s="250"/>
      <c r="E121" s="1052"/>
      <c r="F121" s="383"/>
      <c r="G121" s="1035"/>
      <c r="H121" s="1035"/>
      <c r="I121" s="1035"/>
      <c r="J121" s="1035"/>
      <c r="K121" s="1035"/>
      <c r="L121" s="1035"/>
      <c r="M121" s="1035"/>
      <c r="N121" s="1035"/>
      <c r="O121" s="1035"/>
      <c r="P121" s="1035"/>
      <c r="Q121" s="1035"/>
      <c r="R121" s="1035"/>
      <c r="S121" s="1035"/>
      <c r="T121" s="1035"/>
      <c r="U121" s="1035"/>
      <c r="V121" s="1035"/>
      <c r="W121" s="1035"/>
      <c r="X121" s="1035"/>
      <c r="Y121" s="1035"/>
      <c r="Z121" s="1035"/>
    </row>
    <row r="122" spans="1:26" s="251" customFormat="1" ht="51">
      <c r="A122" s="274"/>
      <c r="B122" s="294" t="s">
        <v>328</v>
      </c>
      <c r="C122" s="250"/>
      <c r="D122" s="250"/>
      <c r="E122" s="1027"/>
      <c r="F122" s="384"/>
      <c r="G122" s="1035"/>
      <c r="H122" s="1035"/>
      <c r="I122" s="1035"/>
      <c r="J122" s="1035"/>
      <c r="K122" s="1035"/>
      <c r="L122" s="1035"/>
      <c r="M122" s="1035"/>
      <c r="N122" s="1035"/>
      <c r="O122" s="1035"/>
      <c r="P122" s="1035"/>
      <c r="Q122" s="1035"/>
      <c r="R122" s="1035"/>
      <c r="S122" s="1035"/>
      <c r="T122" s="1035"/>
      <c r="U122" s="1035"/>
      <c r="V122" s="1035"/>
      <c r="W122" s="1035"/>
      <c r="X122" s="1035"/>
      <c r="Y122" s="1035"/>
      <c r="Z122" s="1035"/>
    </row>
    <row r="123" spans="1:26" s="251" customFormat="1">
      <c r="A123" s="274"/>
      <c r="B123" s="274" t="s">
        <v>246</v>
      </c>
      <c r="C123" s="250" t="s">
        <v>96</v>
      </c>
      <c r="D123" s="250">
        <f>55+117</f>
        <v>172</v>
      </c>
      <c r="E123" s="1027"/>
      <c r="F123" s="179">
        <f>+E123*D123</f>
        <v>0</v>
      </c>
      <c r="G123" s="1035"/>
      <c r="H123" s="1035"/>
      <c r="I123" s="1035"/>
      <c r="J123" s="1035"/>
      <c r="K123" s="1035"/>
      <c r="L123" s="1035"/>
      <c r="M123" s="1035"/>
      <c r="N123" s="1035"/>
      <c r="O123" s="1035"/>
      <c r="P123" s="1035"/>
      <c r="Q123" s="1035"/>
      <c r="R123" s="1035"/>
      <c r="S123" s="1035"/>
      <c r="T123" s="1035"/>
      <c r="U123" s="1035"/>
      <c r="V123" s="1035"/>
      <c r="W123" s="1035"/>
      <c r="X123" s="1035"/>
      <c r="Y123" s="1035"/>
      <c r="Z123" s="1035"/>
    </row>
    <row r="124" spans="1:26">
      <c r="B124" s="162"/>
      <c r="C124" s="259"/>
      <c r="D124" s="212"/>
      <c r="E124" s="1013"/>
      <c r="F124" s="221"/>
    </row>
    <row r="125" spans="1:26">
      <c r="B125" s="262"/>
      <c r="C125" s="259"/>
      <c r="D125" s="212"/>
      <c r="E125" s="1013"/>
      <c r="F125" s="212"/>
    </row>
    <row r="126" spans="1:26" s="251" customFormat="1" ht="38.25">
      <c r="A126" s="229" t="s">
        <v>222</v>
      </c>
      <c r="B126" s="385" t="s">
        <v>519</v>
      </c>
      <c r="C126" s="250"/>
      <c r="D126" s="250"/>
      <c r="E126" s="1027"/>
      <c r="F126" s="250"/>
      <c r="G126" s="1035"/>
      <c r="H126" s="1035"/>
      <c r="I126" s="1035"/>
      <c r="J126" s="1035"/>
      <c r="K126" s="1035"/>
      <c r="L126" s="1035"/>
      <c r="M126" s="1035"/>
      <c r="N126" s="1035"/>
      <c r="O126" s="1035"/>
      <c r="P126" s="1035"/>
      <c r="Q126" s="1035"/>
      <c r="R126" s="1035"/>
      <c r="S126" s="1035"/>
      <c r="T126" s="1035"/>
      <c r="U126" s="1035"/>
      <c r="V126" s="1035"/>
      <c r="W126" s="1035"/>
      <c r="X126" s="1035"/>
      <c r="Y126" s="1035"/>
      <c r="Z126" s="1035"/>
    </row>
    <row r="127" spans="1:26" s="148" customFormat="1" ht="25.5">
      <c r="B127" s="370" t="s">
        <v>520</v>
      </c>
      <c r="C127" s="286"/>
      <c r="D127" s="287"/>
      <c r="E127" s="1030"/>
      <c r="F127" s="287"/>
      <c r="G127" s="1038"/>
      <c r="H127" s="1038"/>
      <c r="I127" s="1038"/>
      <c r="J127" s="1038"/>
      <c r="K127" s="1038"/>
      <c r="L127" s="1038"/>
      <c r="M127" s="1038"/>
      <c r="N127" s="1038"/>
      <c r="O127" s="1038"/>
      <c r="P127" s="1038"/>
      <c r="Q127" s="1038"/>
      <c r="R127" s="1038"/>
      <c r="S127" s="1038"/>
      <c r="T127" s="1038"/>
      <c r="U127" s="1038"/>
      <c r="V127" s="1038"/>
      <c r="W127" s="1038"/>
      <c r="X127" s="1038"/>
      <c r="Y127" s="1038"/>
      <c r="Z127" s="1038"/>
    </row>
    <row r="128" spans="1:26" s="148" customFormat="1" ht="51">
      <c r="B128" s="380" t="s">
        <v>488</v>
      </c>
      <c r="C128" s="286"/>
      <c r="D128" s="287"/>
      <c r="E128" s="1030"/>
      <c r="F128" s="287"/>
      <c r="G128" s="1038"/>
      <c r="H128" s="1038"/>
      <c r="I128" s="1038"/>
      <c r="J128" s="1038"/>
      <c r="K128" s="1038"/>
      <c r="L128" s="1038"/>
      <c r="M128" s="1038"/>
      <c r="N128" s="1038"/>
      <c r="O128" s="1038"/>
      <c r="P128" s="1038"/>
      <c r="Q128" s="1038"/>
      <c r="R128" s="1038"/>
      <c r="S128" s="1038"/>
      <c r="T128" s="1038"/>
      <c r="U128" s="1038"/>
      <c r="V128" s="1038"/>
      <c r="W128" s="1038"/>
      <c r="X128" s="1038"/>
      <c r="Y128" s="1038"/>
      <c r="Z128" s="1038"/>
    </row>
    <row r="129" spans="1:253" s="148" customFormat="1" ht="255">
      <c r="B129" s="381" t="s">
        <v>521</v>
      </c>
      <c r="C129" s="286"/>
      <c r="D129" s="287"/>
      <c r="E129" s="1052"/>
      <c r="F129" s="386"/>
      <c r="G129" s="1038"/>
      <c r="H129" s="1038"/>
      <c r="I129" s="1038"/>
      <c r="J129" s="1038"/>
      <c r="K129" s="1038"/>
      <c r="L129" s="1038"/>
      <c r="M129" s="1038"/>
      <c r="N129" s="1038"/>
      <c r="O129" s="1038"/>
      <c r="P129" s="1038"/>
      <c r="Q129" s="1038"/>
      <c r="R129" s="1038"/>
      <c r="S129" s="1038"/>
      <c r="T129" s="1038"/>
      <c r="U129" s="1038"/>
      <c r="V129" s="1038"/>
      <c r="W129" s="1038"/>
      <c r="X129" s="1038"/>
      <c r="Y129" s="1038"/>
      <c r="Z129" s="1038"/>
    </row>
    <row r="130" spans="1:253" s="148" customFormat="1" ht="114.75">
      <c r="B130" s="294" t="s">
        <v>522</v>
      </c>
      <c r="C130" s="286"/>
      <c r="D130" s="387"/>
      <c r="E130" s="1030"/>
      <c r="F130" s="287"/>
      <c r="G130" s="1038"/>
      <c r="H130" s="1038"/>
      <c r="I130" s="1038"/>
      <c r="J130" s="1038"/>
      <c r="K130" s="1038"/>
      <c r="L130" s="1038"/>
      <c r="M130" s="1038"/>
      <c r="N130" s="1038"/>
      <c r="O130" s="1038"/>
      <c r="P130" s="1038"/>
      <c r="Q130" s="1038"/>
      <c r="R130" s="1038"/>
      <c r="S130" s="1038"/>
      <c r="T130" s="1038"/>
      <c r="U130" s="1038"/>
      <c r="V130" s="1038"/>
      <c r="W130" s="1038"/>
      <c r="X130" s="1038"/>
      <c r="Y130" s="1038"/>
      <c r="Z130" s="1038"/>
    </row>
    <row r="131" spans="1:253" s="148" customFormat="1">
      <c r="B131" s="164" t="s">
        <v>523</v>
      </c>
      <c r="C131" s="286" t="s">
        <v>96</v>
      </c>
      <c r="D131" s="293">
        <v>1127</v>
      </c>
      <c r="E131" s="1030"/>
      <c r="F131" s="250">
        <f>+E131*D131</f>
        <v>0</v>
      </c>
      <c r="G131" s="1038"/>
      <c r="H131" s="1038"/>
      <c r="I131" s="1038"/>
      <c r="J131" s="1038"/>
      <c r="K131" s="1038"/>
      <c r="L131" s="1038"/>
      <c r="M131" s="1038"/>
      <c r="N131" s="1038"/>
      <c r="O131" s="1038"/>
      <c r="P131" s="1038"/>
      <c r="Q131" s="1038"/>
      <c r="R131" s="1038"/>
      <c r="S131" s="1038"/>
      <c r="T131" s="1038"/>
      <c r="U131" s="1038"/>
      <c r="V131" s="1038"/>
      <c r="W131" s="1038"/>
      <c r="X131" s="1038"/>
      <c r="Y131" s="1038"/>
      <c r="Z131" s="1038"/>
    </row>
    <row r="132" spans="1:253" s="148" customFormat="1">
      <c r="C132" s="286"/>
      <c r="D132" s="287"/>
      <c r="E132" s="1030"/>
      <c r="F132" s="287"/>
      <c r="G132" s="1038"/>
      <c r="H132" s="1038"/>
      <c r="I132" s="1038"/>
      <c r="J132" s="1038"/>
      <c r="K132" s="1038"/>
      <c r="L132" s="1038"/>
      <c r="M132" s="1038"/>
      <c r="N132" s="1038"/>
      <c r="O132" s="1038"/>
      <c r="P132" s="1038"/>
      <c r="Q132" s="1038"/>
      <c r="R132" s="1038"/>
      <c r="S132" s="1038"/>
      <c r="T132" s="1038"/>
      <c r="U132" s="1038"/>
      <c r="V132" s="1038"/>
      <c r="W132" s="1038"/>
      <c r="X132" s="1038"/>
      <c r="Y132" s="1038"/>
      <c r="Z132" s="1038"/>
    </row>
    <row r="133" spans="1:253" s="285" customFormat="1">
      <c r="A133" s="292"/>
      <c r="B133" s="388"/>
      <c r="C133" s="250"/>
      <c r="D133" s="250"/>
      <c r="E133" s="1027"/>
      <c r="F133" s="250"/>
      <c r="G133" s="1035"/>
      <c r="H133" s="1035"/>
      <c r="I133" s="1035"/>
      <c r="J133" s="1035"/>
      <c r="K133" s="1035"/>
      <c r="L133" s="1035"/>
      <c r="M133" s="1035"/>
      <c r="N133" s="1035"/>
      <c r="O133" s="1035"/>
      <c r="P133" s="1035"/>
      <c r="Q133" s="1035"/>
      <c r="R133" s="1035"/>
      <c r="S133" s="1035"/>
      <c r="T133" s="1035"/>
      <c r="U133" s="1035"/>
      <c r="V133" s="1035"/>
      <c r="W133" s="1035"/>
      <c r="X133" s="1035"/>
      <c r="Y133" s="1035"/>
      <c r="Z133" s="1035"/>
      <c r="AA133" s="251"/>
      <c r="AB133" s="251"/>
      <c r="AC133" s="251"/>
      <c r="AD133" s="251"/>
      <c r="AE133" s="251"/>
      <c r="AF133" s="251"/>
      <c r="AG133" s="251"/>
      <c r="AH133" s="251"/>
      <c r="AI133" s="251"/>
      <c r="AJ133" s="251"/>
      <c r="AK133" s="251"/>
      <c r="AL133" s="251"/>
      <c r="AM133" s="251"/>
      <c r="AN133" s="251"/>
      <c r="AO133" s="251"/>
      <c r="AP133" s="251"/>
      <c r="AQ133" s="251"/>
      <c r="AR133" s="251"/>
      <c r="AS133" s="251"/>
      <c r="AT133" s="251"/>
      <c r="AU133" s="251"/>
      <c r="AV133" s="251"/>
      <c r="AW133" s="251"/>
      <c r="AX133" s="251"/>
      <c r="AY133" s="251"/>
      <c r="AZ133" s="251"/>
      <c r="BA133" s="251"/>
      <c r="BB133" s="251"/>
      <c r="BC133" s="251"/>
      <c r="BD133" s="251"/>
      <c r="BE133" s="251"/>
      <c r="BF133" s="251"/>
      <c r="BG133" s="251"/>
      <c r="BH133" s="251"/>
      <c r="BI133" s="251"/>
      <c r="BJ133" s="251"/>
      <c r="BK133" s="251"/>
      <c r="BL133" s="251"/>
      <c r="BM133" s="251"/>
      <c r="BN133" s="251"/>
      <c r="BO133" s="251"/>
      <c r="BP133" s="251"/>
      <c r="BQ133" s="251"/>
      <c r="BR133" s="251"/>
      <c r="BS133" s="251"/>
      <c r="BT133" s="251"/>
      <c r="BU133" s="251"/>
      <c r="BV133" s="251"/>
      <c r="BW133" s="251"/>
      <c r="BX133" s="251"/>
      <c r="BY133" s="251"/>
      <c r="BZ133" s="251"/>
      <c r="CA133" s="251"/>
      <c r="CB133" s="251"/>
      <c r="CC133" s="251"/>
      <c r="CD133" s="251"/>
      <c r="CE133" s="251"/>
      <c r="CF133" s="251"/>
      <c r="CG133" s="251"/>
      <c r="CH133" s="251"/>
      <c r="CI133" s="251"/>
      <c r="CJ133" s="251"/>
      <c r="CK133" s="251"/>
      <c r="CL133" s="251"/>
      <c r="CM133" s="251"/>
      <c r="CN133" s="251"/>
      <c r="CO133" s="251"/>
      <c r="CP133" s="251"/>
      <c r="CQ133" s="251"/>
      <c r="CR133" s="251"/>
      <c r="CS133" s="251"/>
      <c r="CT133" s="251"/>
      <c r="CU133" s="251"/>
      <c r="CV133" s="251"/>
      <c r="CW133" s="251"/>
      <c r="CX133" s="251"/>
      <c r="CY133" s="251"/>
      <c r="CZ133" s="251"/>
      <c r="DA133" s="251"/>
    </row>
    <row r="134" spans="1:253" s="251" customFormat="1" ht="25.5">
      <c r="A134" s="389" t="s">
        <v>226</v>
      </c>
      <c r="B134" s="166" t="s">
        <v>524</v>
      </c>
      <c r="C134" s="390"/>
      <c r="D134" s="391"/>
      <c r="E134" s="1053"/>
      <c r="F134" s="391"/>
      <c r="G134" s="1057"/>
      <c r="H134" s="1035"/>
      <c r="I134" s="1035"/>
      <c r="J134" s="1035"/>
      <c r="K134" s="1035"/>
      <c r="L134" s="1035"/>
      <c r="M134" s="1035"/>
      <c r="N134" s="1035"/>
      <c r="O134" s="1035"/>
      <c r="P134" s="1035"/>
      <c r="Q134" s="1035"/>
      <c r="R134" s="1035"/>
      <c r="S134" s="1035"/>
      <c r="T134" s="1035"/>
      <c r="U134" s="1035"/>
      <c r="V134" s="1035"/>
      <c r="W134" s="1035"/>
      <c r="X134" s="1035"/>
      <c r="Y134" s="1035"/>
      <c r="Z134" s="1035"/>
    </row>
    <row r="135" spans="1:253" s="251" customFormat="1" ht="25.5">
      <c r="A135" s="229"/>
      <c r="B135" s="294" t="s">
        <v>525</v>
      </c>
      <c r="C135" s="390"/>
      <c r="D135" s="391"/>
      <c r="E135" s="1053"/>
      <c r="F135" s="391"/>
      <c r="G135" s="1035"/>
      <c r="H135" s="1035"/>
      <c r="I135" s="1035"/>
      <c r="J135" s="1035"/>
      <c r="K135" s="1035"/>
      <c r="L135" s="1035"/>
      <c r="M135" s="1035"/>
      <c r="N135" s="1035"/>
      <c r="O135" s="1035"/>
      <c r="P135" s="1035"/>
      <c r="Q135" s="1035"/>
      <c r="R135" s="1035"/>
      <c r="S135" s="1035"/>
      <c r="T135" s="1035"/>
      <c r="U135" s="1035"/>
      <c r="V135" s="1035"/>
      <c r="W135" s="1035"/>
      <c r="X135" s="1035"/>
      <c r="Y135" s="1035"/>
      <c r="Z135" s="1035"/>
    </row>
    <row r="136" spans="1:253" s="251" customFormat="1" ht="51">
      <c r="A136" s="229"/>
      <c r="B136" s="380" t="s">
        <v>512</v>
      </c>
      <c r="C136" s="390"/>
      <c r="D136" s="391"/>
      <c r="E136" s="1052"/>
      <c r="F136" s="386"/>
      <c r="G136" s="1035"/>
      <c r="H136" s="1035"/>
      <c r="I136" s="1035"/>
      <c r="J136" s="1035"/>
      <c r="K136" s="1035"/>
      <c r="L136" s="1035"/>
      <c r="M136" s="1035"/>
      <c r="N136" s="1035"/>
      <c r="O136" s="1035"/>
      <c r="P136" s="1035"/>
      <c r="Q136" s="1035"/>
      <c r="R136" s="1035"/>
      <c r="S136" s="1035"/>
      <c r="T136" s="1035"/>
      <c r="U136" s="1035"/>
      <c r="V136" s="1035"/>
      <c r="W136" s="1035"/>
      <c r="X136" s="1035"/>
      <c r="Y136" s="1035"/>
      <c r="Z136" s="1035"/>
    </row>
    <row r="137" spans="1:253" s="251" customFormat="1" ht="140.25">
      <c r="A137" s="229"/>
      <c r="B137" s="381" t="s">
        <v>513</v>
      </c>
      <c r="C137" s="390"/>
      <c r="D137" s="391"/>
      <c r="E137" s="1054"/>
      <c r="F137" s="71"/>
      <c r="G137" s="1035"/>
      <c r="H137" s="1035"/>
      <c r="I137" s="1035"/>
      <c r="J137" s="1035"/>
      <c r="K137" s="1035"/>
      <c r="L137" s="1035"/>
      <c r="M137" s="1035"/>
      <c r="N137" s="1035"/>
      <c r="O137" s="1035"/>
      <c r="P137" s="1035"/>
      <c r="Q137" s="1035"/>
      <c r="R137" s="1035"/>
      <c r="S137" s="1035"/>
      <c r="T137" s="1035"/>
      <c r="U137" s="1035"/>
      <c r="V137" s="1035"/>
      <c r="W137" s="1035"/>
      <c r="X137" s="1035"/>
      <c r="Y137" s="1035"/>
      <c r="Z137" s="1035"/>
    </row>
    <row r="138" spans="1:253" s="251" customFormat="1">
      <c r="A138" s="229"/>
      <c r="B138" s="264" t="s">
        <v>246</v>
      </c>
      <c r="C138" s="392" t="s">
        <v>96</v>
      </c>
      <c r="D138" s="391">
        <f>25.4+125+9.6</f>
        <v>160</v>
      </c>
      <c r="E138" s="1053"/>
      <c r="F138" s="287">
        <f>+E138*D138</f>
        <v>0</v>
      </c>
      <c r="G138" s="1035"/>
      <c r="H138" s="1035"/>
      <c r="I138" s="1035"/>
      <c r="J138" s="1035"/>
      <c r="K138" s="1035"/>
      <c r="L138" s="1035"/>
      <c r="M138" s="1035"/>
      <c r="N138" s="1035"/>
      <c r="O138" s="1035"/>
      <c r="P138" s="1035"/>
      <c r="Q138" s="1035"/>
      <c r="R138" s="1035"/>
      <c r="S138" s="1035"/>
      <c r="T138" s="1035"/>
      <c r="U138" s="1035"/>
      <c r="V138" s="1035"/>
      <c r="W138" s="1035"/>
      <c r="X138" s="1035"/>
      <c r="Y138" s="1035"/>
      <c r="Z138" s="1035"/>
    </row>
    <row r="139" spans="1:253" s="368" customFormat="1">
      <c r="A139" s="366"/>
      <c r="B139" s="377"/>
      <c r="C139" s="75"/>
      <c r="D139" s="71"/>
      <c r="E139" s="1048"/>
      <c r="F139" s="71"/>
      <c r="G139" s="1055"/>
      <c r="H139" s="1055"/>
      <c r="I139" s="1055"/>
      <c r="J139" s="1055"/>
      <c r="K139" s="1055"/>
      <c r="L139" s="1055"/>
      <c r="M139" s="1055"/>
      <c r="N139" s="1055"/>
      <c r="O139" s="1055"/>
      <c r="P139" s="1055"/>
      <c r="Q139" s="1055"/>
      <c r="R139" s="1055"/>
      <c r="S139" s="1055"/>
      <c r="T139" s="1055"/>
      <c r="U139" s="1055"/>
      <c r="V139" s="1055"/>
      <c r="W139" s="1055"/>
      <c r="X139" s="1055"/>
      <c r="Y139" s="1055"/>
      <c r="Z139" s="1055"/>
    </row>
    <row r="140" spans="1:253" s="368" customFormat="1">
      <c r="A140" s="393"/>
      <c r="B140" s="394"/>
      <c r="C140" s="395"/>
      <c r="D140" s="396"/>
      <c r="E140" s="397"/>
      <c r="F140" s="398"/>
      <c r="G140" s="1055"/>
      <c r="H140" s="1055"/>
      <c r="I140" s="1055"/>
      <c r="J140" s="1055"/>
      <c r="K140" s="1055"/>
      <c r="L140" s="1055"/>
      <c r="M140" s="1055"/>
      <c r="N140" s="1055"/>
      <c r="O140" s="1055"/>
      <c r="P140" s="1055"/>
      <c r="Q140" s="1055"/>
      <c r="R140" s="1055"/>
      <c r="S140" s="1055"/>
      <c r="T140" s="1055"/>
      <c r="U140" s="1055"/>
      <c r="V140" s="1055"/>
      <c r="W140" s="1055"/>
      <c r="X140" s="1055"/>
      <c r="Y140" s="1055"/>
      <c r="Z140" s="1055"/>
    </row>
    <row r="141" spans="1:253" s="374" customFormat="1">
      <c r="A141" s="399"/>
      <c r="B141" s="400" t="s">
        <v>526</v>
      </c>
      <c r="C141" s="401"/>
      <c r="D141" s="402"/>
      <c r="E141" s="402"/>
      <c r="F141" s="402">
        <f>SUM(F8:F140)</f>
        <v>0</v>
      </c>
      <c r="G141" s="1056"/>
      <c r="H141" s="1056"/>
      <c r="I141" s="1056"/>
      <c r="J141" s="1056"/>
      <c r="K141" s="1056"/>
      <c r="L141" s="1056"/>
      <c r="M141" s="1056"/>
      <c r="N141" s="1056"/>
      <c r="O141" s="1056"/>
      <c r="P141" s="1056"/>
      <c r="Q141" s="1056"/>
      <c r="R141" s="1056"/>
      <c r="S141" s="1056"/>
      <c r="T141" s="1056"/>
      <c r="U141" s="1056"/>
      <c r="V141" s="1056"/>
      <c r="W141" s="1056"/>
      <c r="X141" s="1056"/>
      <c r="Y141" s="1056"/>
      <c r="Z141" s="1056"/>
      <c r="IP141" s="368"/>
      <c r="IQ141" s="368"/>
      <c r="IR141" s="368"/>
      <c r="IS141" s="368"/>
    </row>
  </sheetData>
  <sheetProtection algorithmName="SHA-512" hashValue="wwtE1npJk0m03nvImYAfgJ7q166vOmlhtvz9wP2xg7tybj15Imfr8IN1VTo7gXomJp28mcPnas4tt7GfTTNELg==" saltValue="qiQwqo43JCUsPMS9EPfx2A==" spinCount="100000" sheet="1" objects="1" scenarios="1" selectLockedCells="1"/>
  <printOptions horizontalCentered="1"/>
  <pageMargins left="0.98402777777777772" right="0.39374999999999999" top="0.98402777777777772" bottom="0.78749999999999998" header="0.51180555555555551" footer="0.51180555555555551"/>
  <pageSetup paperSize="9" firstPageNumber="0" orientation="portrait" horizontalDpi="300" verticalDpi="300" r:id="rId1"/>
  <headerFooter alignWithMargins="0">
    <oddHeader>&amp;C&amp;6ZDRAVSTVENI DOM - NOVA GORICA</oddHeader>
    <oddFooter>&amp;C&amp;A&amp;R&amp;P od &amp;N</oddFooter>
  </headerFooter>
</worksheet>
</file>

<file path=docProps/app.xml><?xml version="1.0" encoding="utf-8"?>
<Properties xmlns="http://schemas.openxmlformats.org/officeDocument/2006/extended-properties" xmlns:vt="http://schemas.openxmlformats.org/officeDocument/2006/docPropsVTypes">
  <TotalTime>3650</TotalTime>
  <Application>Microsoft Excel</Application>
  <DocSecurity>0</DocSecurity>
  <ScaleCrop>false</ScaleCrop>
  <HeadingPairs>
    <vt:vector size="4" baseType="variant">
      <vt:variant>
        <vt:lpstr>Delovni listi</vt:lpstr>
      </vt:variant>
      <vt:variant>
        <vt:i4>79</vt:i4>
      </vt:variant>
      <vt:variant>
        <vt:lpstr>Imenovani obsegi</vt:lpstr>
      </vt:variant>
      <vt:variant>
        <vt:i4>63</vt:i4>
      </vt:variant>
    </vt:vector>
  </HeadingPairs>
  <TitlesOfParts>
    <vt:vector size="142" baseType="lpstr">
      <vt:lpstr>Rekapitulacija</vt:lpstr>
      <vt:lpstr>Rek GO</vt:lpstr>
      <vt:lpstr>OPOMBE</vt:lpstr>
      <vt:lpstr>RUŠITVENA DELA</vt:lpstr>
      <vt:lpstr>ZEMNELJSKA</vt:lpstr>
      <vt:lpstr>BETONSKA </vt:lpstr>
      <vt:lpstr>ZIDARSKA </vt:lpstr>
      <vt:lpstr>TESARSKA </vt:lpstr>
      <vt:lpstr>FASADA</vt:lpstr>
      <vt:lpstr>KROVSKA</vt:lpstr>
      <vt:lpstr>KLJUČAVNIČARSKA</vt:lpstr>
      <vt:lpstr>STAVBNO POHIŠTVO</vt:lpstr>
      <vt:lpstr>MIZARSKA DELA</vt:lpstr>
      <vt:lpstr>MONTAŽNA DELA</vt:lpstr>
      <vt:lpstr>SLIKOPLESKARSKA </vt:lpstr>
      <vt:lpstr>KERAMIKA </vt:lpstr>
      <vt:lpstr>PODOPOLAGALSKA</vt:lpstr>
      <vt:lpstr>OBDELAVE BETONOV</vt:lpstr>
      <vt:lpstr>OPREMA</vt:lpstr>
      <vt:lpstr>Rek ZU</vt:lpstr>
      <vt:lpstr> ZU objekt</vt:lpstr>
      <vt:lpstr>ZU okolica</vt:lpstr>
      <vt:lpstr>ZU Cankarjeva</vt:lpstr>
      <vt:lpstr>kineta</vt:lpstr>
      <vt:lpstr>meteorni odvodnik</vt:lpstr>
      <vt:lpstr>Rek vročevod</vt:lpstr>
      <vt:lpstr>Montažna dela (2)</vt:lpstr>
      <vt:lpstr>Gradbena dela</vt:lpstr>
      <vt:lpstr>Zaključna dela</vt:lpstr>
      <vt:lpstr>Rek EI</vt:lpstr>
      <vt:lpstr>1</vt:lpstr>
      <vt:lpstr>2</vt:lpstr>
      <vt:lpstr>3</vt:lpstr>
      <vt:lpstr>4</vt:lpstr>
      <vt:lpstr>5</vt:lpstr>
      <vt:lpstr>6</vt:lpstr>
      <vt:lpstr>7</vt:lpstr>
      <vt:lpstr>8</vt:lpstr>
      <vt:lpstr>9</vt:lpstr>
      <vt:lpstr>10</vt:lpstr>
      <vt:lpstr>11</vt:lpstr>
      <vt:lpstr>12</vt:lpstr>
      <vt:lpstr>13</vt:lpstr>
      <vt:lpstr>14</vt:lpstr>
      <vt:lpstr>15</vt:lpstr>
      <vt:lpstr>Rek</vt:lpstr>
      <vt:lpstr>NN_KANAL</vt:lpstr>
      <vt:lpstr>NN_RAZVOD</vt:lpstr>
      <vt:lpstr>SN_KANAL</vt:lpstr>
      <vt:lpstr>JR_KANAL</vt:lpstr>
      <vt:lpstr>JR_ELEKTROMONTAŽA</vt:lpstr>
      <vt:lpstr>TK_PRESTAVITEV</vt:lpstr>
      <vt:lpstr>ZAČASNA_EE_PRESTAVITEV</vt:lpstr>
      <vt:lpstr>ZAČASNA_TK_PRESTAVITEV</vt:lpstr>
      <vt:lpstr>KINETA_</vt:lpstr>
      <vt:lpstr>DEMONTAŽNA DELA</vt:lpstr>
      <vt:lpstr>Rek SI</vt:lpstr>
      <vt:lpstr>Rek vodovod</vt:lpstr>
      <vt:lpstr>1.1 SANITARNI ELEMENTI</vt:lpstr>
      <vt:lpstr>1.2 KANALIZACIJA</vt:lpstr>
      <vt:lpstr>1.3 RAZVODNO OMREŽJE</vt:lpstr>
      <vt:lpstr>1.4.PRIPRAVA TSV</vt:lpstr>
      <vt:lpstr>1.5 črpališča pralnica</vt:lpstr>
      <vt:lpstr>1.6 GRAVITACIJSKI _SISTEM</vt:lpstr>
      <vt:lpstr>1.7 PODTLAČNI SISTEM</vt:lpstr>
      <vt:lpstr>Rek ogravanje</vt:lpstr>
      <vt:lpstr>2.1.PRIKLJUČEK PRIMAR KENOG</vt:lpstr>
      <vt:lpstr>2.2.TOPLOTNA POSTAJA + TČ</vt:lpstr>
      <vt:lpstr>2.3.GRELNIKI KLIMATA</vt:lpstr>
      <vt:lpstr>2.5 RADIATORJI, KONVEKTORJI</vt:lpstr>
      <vt:lpstr>Rek prezračevanje</vt:lpstr>
      <vt:lpstr>3_1_KN1-GARDEROBE</vt:lpstr>
      <vt:lpstr>3_2_KN2_FIZIOTERAPIJA</vt:lpstr>
      <vt:lpstr>3_3_KN3-AMBULANTE</vt:lpstr>
      <vt:lpstr>3_4_K4 VEČNAMENSKI</vt:lpstr>
      <vt:lpstr>3_6_KN6-SANITARIJE</vt:lpstr>
      <vt:lpstr>3_7_KN7-DELAVNICA</vt:lpstr>
      <vt:lpstr>N8-LOKALNI PREZRAČEVANJE</vt:lpstr>
      <vt:lpstr>3_9_N9-GARAŽE</vt:lpstr>
      <vt:lpstr>'1.3 RAZVODNO OMREŽJE'!Excel_BuiltIn_Print_Area</vt:lpstr>
      <vt:lpstr>'1.6 GRAVITACIJSKI _SISTEM'!Excel_BuiltIn_Print_Area</vt:lpstr>
      <vt:lpstr>'1.7 PODTLAČNI SISTEM'!Excel_BuiltIn_Print_Area</vt:lpstr>
      <vt:lpstr>'2.5 RADIATORJI, KONVEKTORJI'!Excel_BuiltIn_Print_Area</vt:lpstr>
      <vt:lpstr>'1.1 SANITARNI ELEMENTI'!Področje_tiskanja</vt:lpstr>
      <vt:lpstr>'1.2 KANALIZACIJA'!Področje_tiskanja</vt:lpstr>
      <vt:lpstr>'1.3 RAZVODNO OMREŽJE'!Področje_tiskanja</vt:lpstr>
      <vt:lpstr>'1.4.PRIPRAVA TSV'!Področje_tiskanja</vt:lpstr>
      <vt:lpstr>'1.5 črpališča pralnica'!Področje_tiskanja</vt:lpstr>
      <vt:lpstr>'1.6 GRAVITACIJSKI _SISTEM'!Področje_tiskanja</vt:lpstr>
      <vt:lpstr>'1.7 PODTLAČNI SISTEM'!Področje_tiskanja</vt:lpstr>
      <vt:lpstr>'2.1.PRIKLJUČEK PRIMAR KENOG'!Področje_tiskanja</vt:lpstr>
      <vt:lpstr>'2.2.TOPLOTNA POSTAJA + TČ'!Področje_tiskanja</vt:lpstr>
      <vt:lpstr>'2.3.GRELNIKI KLIMATA'!Področje_tiskanja</vt:lpstr>
      <vt:lpstr>'2.5 RADIATORJI, KONVEKTORJI'!Področje_tiskanja</vt:lpstr>
      <vt:lpstr>'3_1_KN1-GARDEROBE'!Področje_tiskanja</vt:lpstr>
      <vt:lpstr>'3_2_KN2_FIZIOTERAPIJA'!Področje_tiskanja</vt:lpstr>
      <vt:lpstr>'3_3_KN3-AMBULANTE'!Področje_tiskanja</vt:lpstr>
      <vt:lpstr>'3_4_K4 VEČNAMENSKI'!Področje_tiskanja</vt:lpstr>
      <vt:lpstr>'3_6_KN6-SANITARIJE'!Področje_tiskanja</vt:lpstr>
      <vt:lpstr>'3_7_KN7-DELAVNICA'!Področje_tiskanja</vt:lpstr>
      <vt:lpstr>'3_9_N9-GARAŽE'!Področje_tiskanja</vt:lpstr>
      <vt:lpstr>'BETONSKA '!Področje_tiskanja</vt:lpstr>
      <vt:lpstr>FASADA!Področje_tiskanja</vt:lpstr>
      <vt:lpstr>'Gradbena dela'!Področje_tiskanja</vt:lpstr>
      <vt:lpstr>'KERAMIKA '!Področje_tiskanja</vt:lpstr>
      <vt:lpstr>KLJUČAVNIČARSKA!Področje_tiskanja</vt:lpstr>
      <vt:lpstr>'Montažna dela (2)'!Področje_tiskanja</vt:lpstr>
      <vt:lpstr>'N8-LOKALNI PREZRAČEVANJE'!Področje_tiskanja</vt:lpstr>
      <vt:lpstr>'Rek ogravanje'!Področje_tiskanja</vt:lpstr>
      <vt:lpstr>'Rek prezračevanje'!Področje_tiskanja</vt:lpstr>
      <vt:lpstr>'Rek SI'!Področje_tiskanja</vt:lpstr>
      <vt:lpstr>'Rek vodovod'!Področje_tiskanja</vt:lpstr>
      <vt:lpstr>'Rek vročevod'!Področje_tiskanja</vt:lpstr>
      <vt:lpstr>'Rek ZU'!Področje_tiskanja</vt:lpstr>
      <vt:lpstr>Rekapitulacija!Področje_tiskanja</vt:lpstr>
      <vt:lpstr>'STAVBNO POHIŠTVO'!Področje_tiskanja</vt:lpstr>
      <vt:lpstr>'TESARSKA '!Področje_tiskanja</vt:lpstr>
      <vt:lpstr>'Zaključna dela'!Področje_tiskanja</vt:lpstr>
      <vt:lpstr>'ZIDARSKA '!Področje_tiskanja</vt:lpstr>
      <vt:lpstr>'1.1 SANITARNI ELEMENTI'!Tiskanje_naslovov</vt:lpstr>
      <vt:lpstr>'1.2 KANALIZACIJA'!Tiskanje_naslovov</vt:lpstr>
      <vt:lpstr>'1.3 RAZVODNO OMREŽJE'!Tiskanje_naslovov</vt:lpstr>
      <vt:lpstr>'1.4.PRIPRAVA TSV'!Tiskanje_naslovov</vt:lpstr>
      <vt:lpstr>'1.5 črpališča pralnica'!Tiskanje_naslovov</vt:lpstr>
      <vt:lpstr>'1.6 GRAVITACIJSKI _SISTEM'!Tiskanje_naslovov</vt:lpstr>
      <vt:lpstr>'1.7 PODTLAČNI SISTEM'!Tiskanje_naslovov</vt:lpstr>
      <vt:lpstr>'2.1.PRIKLJUČEK PRIMAR KENOG'!Tiskanje_naslovov</vt:lpstr>
      <vt:lpstr>'2.2.TOPLOTNA POSTAJA + TČ'!Tiskanje_naslovov</vt:lpstr>
      <vt:lpstr>'2.5 RADIATORJI, KONVEKTORJI'!Tiskanje_naslovov</vt:lpstr>
      <vt:lpstr>'3_2_KN2_FIZIOTERAPIJA'!Tiskanje_naslovov</vt:lpstr>
      <vt:lpstr>'7'!Tiskanje_naslovov</vt:lpstr>
      <vt:lpstr>'BETONSKA '!Tiskanje_naslovov</vt:lpstr>
      <vt:lpstr>FASADA!Tiskanje_naslovov</vt:lpstr>
      <vt:lpstr>'KERAMIKA '!Tiskanje_naslovov</vt:lpstr>
      <vt:lpstr>KLJUČAVNIČARSKA!Tiskanje_naslovov</vt:lpstr>
      <vt:lpstr>KROVSKA!Tiskanje_naslovov</vt:lpstr>
      <vt:lpstr>'MONTAŽNA DELA'!Tiskanje_naslovov</vt:lpstr>
      <vt:lpstr>'OBDELAVE BETONOV'!Tiskanje_naslovov</vt:lpstr>
      <vt:lpstr>PODOPOLAGALSKA!Tiskanje_naslovov</vt:lpstr>
      <vt:lpstr>'SLIKOPLESKARSKA '!Tiskanje_naslovov</vt:lpstr>
      <vt:lpstr>'TESARSKA '!Tiskanje_naslovov</vt:lpstr>
      <vt:lpstr>'ZIDARSKA '!Tiskanje_naslovov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___</dc:creator>
  <cp:lastModifiedBy>žgur</cp:lastModifiedBy>
  <cp:revision>71</cp:revision>
  <cp:lastPrinted>2021-04-12T14:55:49Z</cp:lastPrinted>
  <dcterms:created xsi:type="dcterms:W3CDTF">2004-11-18T13:58:29Z</dcterms:created>
  <dcterms:modified xsi:type="dcterms:W3CDTF">2022-05-19T16:13:44Z</dcterms:modified>
</cp:coreProperties>
</file>